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showSheetTabs="0" xWindow="252" yWindow="0" windowWidth="16440" windowHeight="7368" tabRatio="707"/>
  </bookViews>
  <sheets>
    <sheet name="New Homes Bonus" sheetId="11" r:id="rId1"/>
    <sheet name="Calculating NHB" sheetId="12" r:id="rId2"/>
    <sheet name="Cumulative Payments" sheetId="1" r:id="rId3"/>
    <sheet name="Year 8 Payments" sheetId="2" r:id="rId4"/>
    <sheet name="Estimates of Payments" sheetId="3" r:id="rId5"/>
    <sheet name="Data" sheetId="5" state="hidden" r:id="rId6"/>
    <sheet name="Y8 data" sheetId="13" state="hidden" r:id="rId7"/>
  </sheets>
  <externalReferences>
    <externalReference r:id="rId8"/>
    <externalReference r:id="rId9"/>
  </externalReferences>
  <definedNames>
    <definedName name="_AtRisk_FitDataRange_FIT_11836_CE965" hidden="1">#REF!</definedName>
    <definedName name="_AtRisk_FitDataRange_FIT_2B2D4_69806" hidden="1">#REF!</definedName>
    <definedName name="_AtRisk_FitDataRange_FIT_3F428_14936" hidden="1">#REF!</definedName>
    <definedName name="_AtRisk_FitDataRange_FIT_63DC1_2E869" hidden="1">#REF!</definedName>
    <definedName name="_AtRisk_FitDataRange_FIT_B9795_21BC1" hidden="1">#REF!</definedName>
    <definedName name="_AtRisk_FitDataRange_FIT_C6F01_49643" hidden="1">#REF!</definedName>
    <definedName name="_AtRisk_FitDataRange_FIT_C9351_70AFE" hidden="1">#REF!</definedName>
    <definedName name="_AtRisk_FitDataRange_FIT_DFE9F_8D785" hidden="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4</definedName>
    <definedName name="_AtRisk_SimSetting_SimName001" hidden="1">"Historical"</definedName>
    <definedName name="_AtRisk_SimSetting_SimName002" hidden="1">"Household projections"</definedName>
    <definedName name="_AtRisk_SimSetting_SimName003" hidden="1">"Local plans"</definedName>
    <definedName name="_AtRisk_SimSetting_SimName004" hidden="1">"Adjusted local plans"</definedName>
    <definedName name="_AtRisk_SimSetting_SimName005" hidden="1">"Manual"</definedName>
    <definedName name="_AtRisk_SimSetting_SimName006" hidden="1">"Min Net Additions"</definedName>
    <definedName name="_AtRisk_SimSetting_SimName007" hidden="1">"Central Net Additions"</definedName>
    <definedName name="_AtRisk_SimSetting_SimName008" hidden="1">"Max Net Additions"</definedName>
    <definedName name="_AtRisk_SimSetting_SimName009" hidden="1">"Only baseline"</definedName>
    <definedName name="_AtRisk_SimSetting_SimName010" hidden="1">"Baseline and local plan"</definedName>
    <definedName name="_AtRisk_SimSetting_SimName011" hidden="1">"Baseline and appeals"</definedName>
    <definedName name="_AtRisk_SimSetting_SimName012" hidden="1">"Baseline, appeals and local plan"</definedName>
    <definedName name="_AtRisk_SimSetting_SimName013" hidden="1">"Baseline and years"</definedName>
    <definedName name="_AtRisk_SimSetting_SimName014" hidden="1">"Baseline, years and local plan"</definedName>
    <definedName name="_AtRisk_SimSetting_SimName015" hidden="1">"Baseline, years and appeals"</definedName>
    <definedName name="_AtRisk_SimSetting_SimName016" hidden="1">"All reforms"</definedName>
    <definedName name="_AtRisk_SimSetting_SimNameCount" hidden="1">8</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Fill" hidden="1">#REF!</definedName>
    <definedName name="_xlnm._FilterDatabase" localSheetId="2" hidden="1">'Cumulative Payments'!$C$46:$C$402</definedName>
    <definedName name="LA">Data!$D$3</definedName>
    <definedName name="LA_List">[1]list!$B$4:$B$536</definedName>
    <definedName name="Local_Plans">'[2]Yearly budget tolerance'!$CL$4</definedName>
    <definedName name="Local_plans_penalty">'[2]Drop-down lists'!$I$2:$I$3</definedName>
    <definedName name="Manual">#REF!</definedName>
    <definedName name="Pal_Workbook_GUID" hidden="1">"VDJQ7YQ3R5QQKEV4PEULHEFB"</definedName>
    <definedName name="PalisadeReportWorkbookCreatedBy">"AtRisk"</definedName>
    <definedName name="Range">'[1]Area CT'!$B$421:$B$442</definedName>
    <definedName name="Reform">'Cumulative Payments'!$L$2</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ATSTbaselineRequested" hidden="1">TRUE</definedName>
    <definedName name="riskATSTboxGraph" hidden="1">TRUE</definedName>
    <definedName name="riskATSTcomparisonGraph" hidden="1">TRUE</definedName>
    <definedName name="riskATSThistogramGraph" hidden="1">FALSE</definedName>
    <definedName name="riskATSToutputStatistic" hidden="1">4</definedName>
    <definedName name="riskATSTprintReport" hidden="1">FALSE</definedName>
    <definedName name="riskATSTreportsInActiveBook" hidden="1">FALSE</definedName>
    <definedName name="riskATSTreportsSelected" hidden="1">TRUE</definedName>
    <definedName name="riskATSTsequentialStress" hidden="1">TRUE</definedName>
    <definedName name="riskATSTsummaryReport" hidden="1">TRUE</definedName>
    <definedName name="RiskBeforeRecalcMacro" hidden="1">""</definedName>
    <definedName name="RiskBeforeSimMacro" hidden="1">""</definedName>
    <definedName name="RiskCollectDistributionSamples" hidden="1">2</definedName>
    <definedName name="RiskFixedSeed" hidden="1">1</definedName>
    <definedName name="RiskGoalSeekChangingCell">'[2]Inputs and Outputs'!$B$4</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8</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est">'[1]Area CT'!$B$437:$B$442,'[1]Area CT'!$B$423:$B$435</definedName>
  </definedNames>
  <calcPr calcId="145621"/>
</workbook>
</file>

<file path=xl/calcChain.xml><?xml version="1.0" encoding="utf-8"?>
<calcChain xmlns="http://schemas.openxmlformats.org/spreadsheetml/2006/main">
  <c r="N11" i="2" l="1"/>
  <c r="N15" i="2" s="1"/>
  <c r="AY308" i="5"/>
  <c r="H336" i="13" l="1"/>
  <c r="L15" i="3" l="1"/>
  <c r="J6" i="13" l="1"/>
  <c r="I6" i="13"/>
  <c r="E1" i="13" l="1"/>
  <c r="J7" i="13" l="1"/>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J102" i="13"/>
  <c r="J103" i="13"/>
  <c r="J104" i="13"/>
  <c r="J105" i="13"/>
  <c r="J106" i="13"/>
  <c r="J107" i="13"/>
  <c r="J108" i="13"/>
  <c r="J109" i="13"/>
  <c r="J110" i="13"/>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6" i="13"/>
  <c r="J177" i="13"/>
  <c r="J178" i="13"/>
  <c r="J179" i="13"/>
  <c r="J180" i="13"/>
  <c r="J181" i="13"/>
  <c r="J182" i="13"/>
  <c r="J183" i="13"/>
  <c r="J184" i="13"/>
  <c r="J185" i="13"/>
  <c r="J186" i="13"/>
  <c r="J187" i="13"/>
  <c r="J188" i="13"/>
  <c r="J189" i="13"/>
  <c r="J190" i="13"/>
  <c r="J191" i="13"/>
  <c r="J192" i="13"/>
  <c r="J193" i="13"/>
  <c r="J194" i="13"/>
  <c r="J195" i="13"/>
  <c r="J196" i="13"/>
  <c r="J197" i="13"/>
  <c r="J198" i="13"/>
  <c r="J199" i="13"/>
  <c r="J200" i="13"/>
  <c r="J201" i="13"/>
  <c r="J202" i="13"/>
  <c r="J203" i="13"/>
  <c r="J204" i="13"/>
  <c r="J205" i="13"/>
  <c r="J206" i="13"/>
  <c r="J207" i="13"/>
  <c r="J208" i="13"/>
  <c r="J209" i="13"/>
  <c r="J210" i="13"/>
  <c r="J211" i="13"/>
  <c r="J212" i="13"/>
  <c r="J213" i="13"/>
  <c r="J214" i="13"/>
  <c r="J215" i="13"/>
  <c r="J216" i="13"/>
  <c r="J217" i="13"/>
  <c r="J218" i="13"/>
  <c r="J219" i="13"/>
  <c r="J220" i="13"/>
  <c r="J221" i="13"/>
  <c r="J222" i="13"/>
  <c r="J223" i="13"/>
  <c r="J224" i="13"/>
  <c r="J225" i="13"/>
  <c r="J226" i="13"/>
  <c r="J227" i="13"/>
  <c r="J228" i="13"/>
  <c r="J229" i="13"/>
  <c r="J230" i="13"/>
  <c r="J231" i="13"/>
  <c r="J232" i="13"/>
  <c r="J233" i="13"/>
  <c r="J234" i="13"/>
  <c r="J235" i="13"/>
  <c r="J236" i="13"/>
  <c r="J237" i="13"/>
  <c r="J238" i="13"/>
  <c r="J239" i="13"/>
  <c r="J240" i="13"/>
  <c r="J241" i="13"/>
  <c r="J242" i="13"/>
  <c r="J243" i="13"/>
  <c r="J244" i="13"/>
  <c r="J245" i="13"/>
  <c r="J246" i="13"/>
  <c r="J247" i="13"/>
  <c r="J248" i="13"/>
  <c r="J249" i="13"/>
  <c r="J250" i="13"/>
  <c r="J251" i="13"/>
  <c r="J252" i="13"/>
  <c r="J253" i="13"/>
  <c r="J254" i="13"/>
  <c r="J255" i="13"/>
  <c r="J256" i="13"/>
  <c r="J257" i="13"/>
  <c r="J258" i="13"/>
  <c r="J259" i="13"/>
  <c r="J260" i="13"/>
  <c r="J261" i="13"/>
  <c r="J262" i="13"/>
  <c r="J263" i="13"/>
  <c r="J264" i="13"/>
  <c r="J265" i="13"/>
  <c r="J266" i="13"/>
  <c r="J267" i="13"/>
  <c r="J268" i="13"/>
  <c r="J269" i="13"/>
  <c r="J270" i="13"/>
  <c r="J271" i="13"/>
  <c r="J272" i="13"/>
  <c r="J273" i="13"/>
  <c r="J274" i="13"/>
  <c r="J275" i="13"/>
  <c r="J276" i="13"/>
  <c r="J277" i="13"/>
  <c r="J278" i="13"/>
  <c r="J279" i="13"/>
  <c r="J280" i="13"/>
  <c r="J281" i="13"/>
  <c r="J282" i="13"/>
  <c r="J283" i="13"/>
  <c r="J284" i="13"/>
  <c r="J285" i="13"/>
  <c r="J286" i="13"/>
  <c r="J287" i="13"/>
  <c r="J288" i="13"/>
  <c r="J289" i="13"/>
  <c r="J290" i="13"/>
  <c r="J291" i="13"/>
  <c r="J292" i="13"/>
  <c r="J293" i="13"/>
  <c r="J294" i="13"/>
  <c r="J295" i="13"/>
  <c r="J296" i="13"/>
  <c r="J297" i="13"/>
  <c r="J298" i="13"/>
  <c r="J299" i="13"/>
  <c r="J300" i="13"/>
  <c r="J301" i="13"/>
  <c r="J302" i="13"/>
  <c r="J303" i="13"/>
  <c r="J304" i="13"/>
  <c r="J305" i="13"/>
  <c r="J306" i="13"/>
  <c r="J307" i="13"/>
  <c r="J308" i="13"/>
  <c r="J309" i="13"/>
  <c r="J310" i="13"/>
  <c r="J311" i="13"/>
  <c r="J312" i="13"/>
  <c r="J313" i="13"/>
  <c r="J314" i="13"/>
  <c r="J315" i="13"/>
  <c r="J316" i="13"/>
  <c r="J317" i="13"/>
  <c r="J318" i="13"/>
  <c r="J319" i="13"/>
  <c r="J320" i="13"/>
  <c r="J321" i="13"/>
  <c r="J322" i="13"/>
  <c r="J323" i="13"/>
  <c r="J324" i="13"/>
  <c r="J325" i="13"/>
  <c r="J326" i="13"/>
  <c r="J327" i="13"/>
  <c r="J328" i="13"/>
  <c r="J329" i="13"/>
  <c r="J330" i="13"/>
  <c r="J331" i="13"/>
  <c r="I7" i="13" l="1"/>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201" i="13"/>
  <c r="I202" i="13"/>
  <c r="I203" i="13"/>
  <c r="I204" i="13"/>
  <c r="I205" i="13"/>
  <c r="I206" i="13"/>
  <c r="I207" i="13"/>
  <c r="I208" i="13"/>
  <c r="I209" i="13"/>
  <c r="I210" i="13"/>
  <c r="I211" i="13"/>
  <c r="I212" i="13"/>
  <c r="I213" i="13"/>
  <c r="I214" i="13"/>
  <c r="I215" i="13"/>
  <c r="I216" i="13"/>
  <c r="I217" i="13"/>
  <c r="I218" i="13"/>
  <c r="I219" i="13"/>
  <c r="I220" i="13"/>
  <c r="I221" i="13"/>
  <c r="I222" i="13"/>
  <c r="I223" i="13"/>
  <c r="I224" i="13"/>
  <c r="I225" i="13"/>
  <c r="I226" i="13"/>
  <c r="I227" i="13"/>
  <c r="I228" i="13"/>
  <c r="I229" i="13"/>
  <c r="I230" i="13"/>
  <c r="I231" i="13"/>
  <c r="I232" i="13"/>
  <c r="I233" i="13"/>
  <c r="I234" i="13"/>
  <c r="I235" i="13"/>
  <c r="I236" i="13"/>
  <c r="I237" i="13"/>
  <c r="I238" i="13"/>
  <c r="I239" i="13"/>
  <c r="I240" i="13"/>
  <c r="I241" i="13"/>
  <c r="I242" i="13"/>
  <c r="I243" i="13"/>
  <c r="I244" i="13"/>
  <c r="I245" i="13"/>
  <c r="I246" i="13"/>
  <c r="I247" i="13"/>
  <c r="I248" i="13"/>
  <c r="I249" i="13"/>
  <c r="I250" i="13"/>
  <c r="I251" i="13"/>
  <c r="I252" i="13"/>
  <c r="I253" i="13"/>
  <c r="I254" i="13"/>
  <c r="I255" i="13"/>
  <c r="I256" i="13"/>
  <c r="I257" i="13"/>
  <c r="I258" i="13"/>
  <c r="I259" i="13"/>
  <c r="I260" i="13"/>
  <c r="I261" i="13"/>
  <c r="I262" i="13"/>
  <c r="I263" i="13"/>
  <c r="I264" i="13"/>
  <c r="I265" i="13"/>
  <c r="I266" i="13"/>
  <c r="I267" i="13"/>
  <c r="I268" i="13"/>
  <c r="I269" i="13"/>
  <c r="I270" i="13"/>
  <c r="I271" i="13"/>
  <c r="I272" i="13"/>
  <c r="I273" i="13"/>
  <c r="I274" i="13"/>
  <c r="I275" i="13"/>
  <c r="I276" i="13"/>
  <c r="I277" i="13"/>
  <c r="I278" i="13"/>
  <c r="I279" i="13"/>
  <c r="I280" i="13"/>
  <c r="I281" i="13"/>
  <c r="I282" i="13"/>
  <c r="I283" i="13"/>
  <c r="I284" i="13"/>
  <c r="I285" i="13"/>
  <c r="I286" i="13"/>
  <c r="I287" i="13"/>
  <c r="I288" i="13"/>
  <c r="I289" i="13"/>
  <c r="I290" i="13"/>
  <c r="I291" i="13"/>
  <c r="I292" i="13"/>
  <c r="I293" i="13"/>
  <c r="I294" i="13"/>
  <c r="I295" i="13"/>
  <c r="I296" i="13"/>
  <c r="I297" i="13"/>
  <c r="I298" i="13"/>
  <c r="I299" i="13"/>
  <c r="I300" i="13"/>
  <c r="I301" i="13"/>
  <c r="I302" i="13"/>
  <c r="I303" i="13"/>
  <c r="I304" i="13"/>
  <c r="I305" i="13"/>
  <c r="I306" i="13"/>
  <c r="I307" i="13"/>
  <c r="I308" i="13"/>
  <c r="I309" i="13"/>
  <c r="I310" i="13"/>
  <c r="I311" i="13"/>
  <c r="I312" i="13"/>
  <c r="I313" i="13"/>
  <c r="I314" i="13"/>
  <c r="I315" i="13"/>
  <c r="I316" i="13"/>
  <c r="I317" i="13"/>
  <c r="I318" i="13"/>
  <c r="I319" i="13"/>
  <c r="I320" i="13"/>
  <c r="I321" i="13"/>
  <c r="I322" i="13"/>
  <c r="I323" i="13"/>
  <c r="I324" i="13"/>
  <c r="I325" i="13"/>
  <c r="I326" i="13"/>
  <c r="I327" i="13"/>
  <c r="I328" i="13"/>
  <c r="I329" i="13"/>
  <c r="I330" i="13"/>
  <c r="I331" i="13"/>
  <c r="F1" i="13"/>
  <c r="G1" i="13" s="1"/>
  <c r="H1" i="13" s="1"/>
  <c r="I1" i="13" s="1"/>
  <c r="J1" i="13" s="1"/>
  <c r="K1" i="13" s="1"/>
  <c r="L1" i="13" s="1"/>
  <c r="M1" i="13" s="1"/>
  <c r="N1" i="13" s="1"/>
  <c r="O1" i="13" s="1"/>
  <c r="P1" i="13" s="1"/>
  <c r="Q1" i="13" s="1"/>
  <c r="R1" i="13" s="1"/>
  <c r="S1" i="13" s="1"/>
  <c r="T1" i="13" s="1"/>
  <c r="U1" i="13" s="1"/>
  <c r="V1" i="13" s="1"/>
  <c r="W1" i="13" s="1"/>
  <c r="X1" i="13" s="1"/>
  <c r="Y1" i="13" s="1"/>
  <c r="Z1" i="13" s="1"/>
  <c r="AA1" i="13" s="1"/>
  <c r="AB1" i="13" s="1"/>
  <c r="AC1" i="13" s="1"/>
  <c r="AD1" i="13" s="1"/>
  <c r="AE1" i="13" s="1"/>
  <c r="AF1" i="13" s="1"/>
  <c r="AG1" i="13" s="1"/>
  <c r="AH1" i="13" s="1"/>
  <c r="AI1" i="13" s="1"/>
  <c r="AJ1" i="13" s="1"/>
  <c r="AK1" i="13" s="1"/>
  <c r="AL1" i="13" s="1"/>
  <c r="AM1" i="13" s="1"/>
  <c r="AN1" i="13" s="1"/>
  <c r="AO1" i="13" s="1"/>
  <c r="AP1" i="13" s="1"/>
  <c r="AQ1" i="13" s="1"/>
  <c r="AR1" i="13" s="1"/>
  <c r="AS1" i="13" s="1"/>
  <c r="AT1" i="13" s="1"/>
  <c r="AU1" i="13" s="1"/>
  <c r="AV1" i="13" s="1"/>
  <c r="AW1" i="13" s="1"/>
  <c r="AX1" i="13" s="1"/>
  <c r="AY1" i="13" s="1"/>
  <c r="AZ1" i="13" s="1"/>
  <c r="BA1" i="13" s="1"/>
  <c r="BB1" i="13" s="1"/>
  <c r="BC1" i="13" s="1"/>
  <c r="BD1" i="13" s="1"/>
  <c r="BE1" i="13" s="1"/>
  <c r="BF1" i="13" s="1"/>
  <c r="BG1" i="13" s="1"/>
  <c r="BH1" i="13" s="1"/>
  <c r="BI1" i="13" s="1"/>
  <c r="BJ1" i="13" s="1"/>
  <c r="BK1" i="13" s="1"/>
  <c r="BL1" i="13" s="1"/>
  <c r="BM1" i="13" s="1"/>
  <c r="BN1" i="13" s="1"/>
  <c r="BO1" i="13" s="1"/>
  <c r="BP1" i="13" s="1"/>
  <c r="BQ1" i="13" s="1"/>
  <c r="BR1" i="13" s="1"/>
  <c r="BS1" i="13" s="1"/>
  <c r="BT1" i="13" s="1"/>
  <c r="BU1" i="13" s="1"/>
  <c r="BV1" i="13" s="1"/>
  <c r="J335" i="13" l="1"/>
  <c r="I335" i="13" s="1"/>
  <c r="H335" i="13"/>
  <c r="G335" i="13" s="1"/>
  <c r="J359" i="13"/>
  <c r="J337" i="13"/>
  <c r="I337" i="13" s="1"/>
  <c r="H339" i="13"/>
  <c r="G339" i="13" s="1"/>
  <c r="H355" i="13"/>
  <c r="G355" i="13" s="1"/>
  <c r="F344" i="13"/>
  <c r="E344" i="13" s="1"/>
  <c r="J350" i="13"/>
  <c r="I350" i="13" s="1"/>
  <c r="J347" i="13"/>
  <c r="I347" i="13" s="1"/>
  <c r="H344" i="13"/>
  <c r="G344" i="13" s="1"/>
  <c r="H333" i="13"/>
  <c r="G333" i="13" s="1"/>
  <c r="F349" i="13"/>
  <c r="E349" i="13" s="1"/>
  <c r="J348" i="13"/>
  <c r="I348" i="13" s="1"/>
  <c r="J349" i="13"/>
  <c r="I349" i="13" s="1"/>
  <c r="H345" i="13"/>
  <c r="F334" i="13"/>
  <c r="E334" i="13" s="1"/>
  <c r="F350" i="13"/>
  <c r="E350" i="13" s="1"/>
  <c r="J354" i="13"/>
  <c r="I354" i="13" s="1"/>
  <c r="J343" i="13"/>
  <c r="I343" i="13" s="1"/>
  <c r="H342" i="13"/>
  <c r="G342" i="13" s="1"/>
  <c r="H358" i="13"/>
  <c r="F347" i="13"/>
  <c r="E347" i="13" s="1"/>
  <c r="J358" i="13"/>
  <c r="F338" i="13"/>
  <c r="E338" i="13" s="1"/>
  <c r="J346" i="13"/>
  <c r="I346" i="13" s="1"/>
  <c r="F335" i="13"/>
  <c r="E335" i="13" s="1"/>
  <c r="J356" i="13"/>
  <c r="H357" i="13"/>
  <c r="G357" i="13" s="1"/>
  <c r="F343" i="13"/>
  <c r="E343" i="13" s="1"/>
  <c r="J352" i="13"/>
  <c r="I352" i="13" s="1"/>
  <c r="J345" i="13"/>
  <c r="H343" i="13"/>
  <c r="G343" i="13" s="1"/>
  <c r="H359" i="13"/>
  <c r="F348" i="13"/>
  <c r="E348" i="13" s="1"/>
  <c r="J342" i="13"/>
  <c r="I342" i="13" s="1"/>
  <c r="J355" i="13"/>
  <c r="I355" i="13" s="1"/>
  <c r="H348" i="13"/>
  <c r="G348" i="13" s="1"/>
  <c r="F337" i="13"/>
  <c r="E337" i="13" s="1"/>
  <c r="F353" i="13"/>
  <c r="J340" i="13"/>
  <c r="I340" i="13" s="1"/>
  <c r="J357" i="13"/>
  <c r="I357" i="13" s="1"/>
  <c r="H349" i="13"/>
  <c r="G349" i="13" s="1"/>
  <c r="F354" i="13"/>
  <c r="E354" i="13" s="1"/>
  <c r="J351" i="13"/>
  <c r="I351" i="13" s="1"/>
  <c r="H346" i="13"/>
  <c r="G346" i="13" s="1"/>
  <c r="F351" i="13"/>
  <c r="E351" i="13" s="1"/>
  <c r="H341" i="13"/>
  <c r="G341" i="13" s="1"/>
  <c r="F333" i="13"/>
  <c r="E333" i="13" s="1"/>
  <c r="H354" i="13"/>
  <c r="G354" i="13" s="1"/>
  <c r="J344" i="13"/>
  <c r="I344" i="13" s="1"/>
  <c r="J353" i="13"/>
  <c r="H347" i="13"/>
  <c r="G347" i="13" s="1"/>
  <c r="F336" i="13"/>
  <c r="F352" i="13"/>
  <c r="E352" i="13" s="1"/>
  <c r="J333" i="13"/>
  <c r="I333" i="13" s="1"/>
  <c r="G336" i="13"/>
  <c r="H352" i="13"/>
  <c r="G352" i="13" s="1"/>
  <c r="F341" i="13"/>
  <c r="E341" i="13" s="1"/>
  <c r="F357" i="13"/>
  <c r="E357" i="13" s="1"/>
  <c r="L18" i="1" s="1"/>
  <c r="J334" i="13"/>
  <c r="I334" i="13" s="1"/>
  <c r="H337" i="13"/>
  <c r="G337" i="13" s="1"/>
  <c r="H353" i="13"/>
  <c r="F342" i="13"/>
  <c r="E342" i="13" s="1"/>
  <c r="F358" i="13"/>
  <c r="J338" i="13"/>
  <c r="I338" i="13" s="1"/>
  <c r="H334" i="13"/>
  <c r="G334" i="13" s="1"/>
  <c r="H350" i="13"/>
  <c r="G350" i="13" s="1"/>
  <c r="F339" i="13"/>
  <c r="E339" i="13" s="1"/>
  <c r="F355" i="13"/>
  <c r="E355" i="13" s="1"/>
  <c r="J336" i="13"/>
  <c r="H351" i="13"/>
  <c r="G351" i="13" s="1"/>
  <c r="F340" i="13"/>
  <c r="E340" i="13" s="1"/>
  <c r="F356" i="13"/>
  <c r="J339" i="13"/>
  <c r="I339" i="13" s="1"/>
  <c r="H340" i="13"/>
  <c r="G340" i="13" s="1"/>
  <c r="H356" i="13"/>
  <c r="F345" i="13"/>
  <c r="J341" i="13"/>
  <c r="I341" i="13" s="1"/>
  <c r="F346" i="13"/>
  <c r="E346" i="13" s="1"/>
  <c r="H338" i="13"/>
  <c r="G338" i="13" s="1"/>
  <c r="F359" i="13"/>
  <c r="BW334" i="5"/>
  <c r="BW335" i="5"/>
  <c r="BW336" i="5"/>
  <c r="BW337" i="5"/>
  <c r="BW338" i="5"/>
  <c r="BW339" i="5"/>
  <c r="BW340" i="5"/>
  <c r="BW341" i="5"/>
  <c r="BW342" i="5"/>
  <c r="BW343" i="5"/>
  <c r="BW344" i="5"/>
  <c r="BW345" i="5"/>
  <c r="BW346" i="5"/>
  <c r="BW347" i="5"/>
  <c r="BW348" i="5"/>
  <c r="BW349" i="5"/>
  <c r="BW350" i="5"/>
  <c r="BW351" i="5"/>
  <c r="BW352" i="5"/>
  <c r="BW353" i="5"/>
  <c r="BW354" i="5"/>
  <c r="BW355" i="5"/>
  <c r="BW356" i="5"/>
  <c r="BW357" i="5"/>
  <c r="BW358" i="5"/>
  <c r="BW359" i="5"/>
  <c r="BW333" i="5"/>
  <c r="BW7" i="5"/>
  <c r="BW8" i="5"/>
  <c r="BW9" i="5"/>
  <c r="BW10" i="5"/>
  <c r="BW11" i="5"/>
  <c r="BW12" i="5"/>
  <c r="BW13" i="5"/>
  <c r="BW14" i="5"/>
  <c r="BW15" i="5"/>
  <c r="BW16" i="5"/>
  <c r="BW17" i="5"/>
  <c r="BW18" i="5"/>
  <c r="BW19" i="5"/>
  <c r="BW20" i="5"/>
  <c r="BW21" i="5"/>
  <c r="BW22" i="5"/>
  <c r="BW23" i="5"/>
  <c r="BW24" i="5"/>
  <c r="BW25" i="5"/>
  <c r="BW26" i="5"/>
  <c r="BW27" i="5"/>
  <c r="BW28" i="5"/>
  <c r="BW29" i="5"/>
  <c r="BW30" i="5"/>
  <c r="BW31" i="5"/>
  <c r="BW32" i="5"/>
  <c r="BW33" i="5"/>
  <c r="BW34" i="5"/>
  <c r="BW35" i="5"/>
  <c r="BW36" i="5"/>
  <c r="BW37" i="5"/>
  <c r="BW38" i="5"/>
  <c r="BW39" i="5"/>
  <c r="BW40" i="5"/>
  <c r="BW41" i="5"/>
  <c r="BW42" i="5"/>
  <c r="BW43" i="5"/>
  <c r="BW44" i="5"/>
  <c r="BW45" i="5"/>
  <c r="BW46" i="5"/>
  <c r="BW47" i="5"/>
  <c r="BW48" i="5"/>
  <c r="BW49" i="5"/>
  <c r="BW50" i="5"/>
  <c r="BW51" i="5"/>
  <c r="BW52" i="5"/>
  <c r="BW53" i="5"/>
  <c r="BW54" i="5"/>
  <c r="BW55" i="5"/>
  <c r="BW56" i="5"/>
  <c r="BW57" i="5"/>
  <c r="BW58" i="5"/>
  <c r="BW59" i="5"/>
  <c r="BW60" i="5"/>
  <c r="BW61" i="5"/>
  <c r="BW62" i="5"/>
  <c r="BW63" i="5"/>
  <c r="BW64" i="5"/>
  <c r="BW65" i="5"/>
  <c r="BW66" i="5"/>
  <c r="BW67" i="5"/>
  <c r="BW68" i="5"/>
  <c r="BW69" i="5"/>
  <c r="BW70" i="5"/>
  <c r="BW71" i="5"/>
  <c r="BW72" i="5"/>
  <c r="BW73" i="5"/>
  <c r="BW74" i="5"/>
  <c r="BW75" i="5"/>
  <c r="BW76" i="5"/>
  <c r="BW77" i="5"/>
  <c r="BW78" i="5"/>
  <c r="BW79" i="5"/>
  <c r="BW80" i="5"/>
  <c r="BW81" i="5"/>
  <c r="BW82" i="5"/>
  <c r="BW83" i="5"/>
  <c r="BW84" i="5"/>
  <c r="BW85" i="5"/>
  <c r="BW86" i="5"/>
  <c r="BW87" i="5"/>
  <c r="BW88" i="5"/>
  <c r="BW89" i="5"/>
  <c r="BW90" i="5"/>
  <c r="BW91" i="5"/>
  <c r="BW92" i="5"/>
  <c r="BW93" i="5"/>
  <c r="BW94" i="5"/>
  <c r="BW95" i="5"/>
  <c r="BW96" i="5"/>
  <c r="BW97" i="5"/>
  <c r="BW98" i="5"/>
  <c r="BW99" i="5"/>
  <c r="BW100" i="5"/>
  <c r="BW101" i="5"/>
  <c r="BW102" i="5"/>
  <c r="BW103" i="5"/>
  <c r="BW104" i="5"/>
  <c r="BW105" i="5"/>
  <c r="BW106" i="5"/>
  <c r="BW107" i="5"/>
  <c r="BW108" i="5"/>
  <c r="BW109" i="5"/>
  <c r="BW110" i="5"/>
  <c r="BW111" i="5"/>
  <c r="BW112" i="5"/>
  <c r="BW113" i="5"/>
  <c r="BW114" i="5"/>
  <c r="BW115" i="5"/>
  <c r="BW116" i="5"/>
  <c r="BW117" i="5"/>
  <c r="BW118" i="5"/>
  <c r="BW119" i="5"/>
  <c r="BW120" i="5"/>
  <c r="BW121" i="5"/>
  <c r="BW122" i="5"/>
  <c r="BW123" i="5"/>
  <c r="BW124" i="5"/>
  <c r="BW125" i="5"/>
  <c r="BW126" i="5"/>
  <c r="BW127" i="5"/>
  <c r="BW128" i="5"/>
  <c r="BW129" i="5"/>
  <c r="BW130" i="5"/>
  <c r="BW131" i="5"/>
  <c r="BW132" i="5"/>
  <c r="BW133" i="5"/>
  <c r="BW134" i="5"/>
  <c r="BW135" i="5"/>
  <c r="BW136" i="5"/>
  <c r="BW137" i="5"/>
  <c r="BW138" i="5"/>
  <c r="BW139" i="5"/>
  <c r="BW140" i="5"/>
  <c r="BW141" i="5"/>
  <c r="BW142" i="5"/>
  <c r="BW143" i="5"/>
  <c r="BW144" i="5"/>
  <c r="BW145" i="5"/>
  <c r="BW146" i="5"/>
  <c r="BW147" i="5"/>
  <c r="BW148" i="5"/>
  <c r="BW149" i="5"/>
  <c r="BW150" i="5"/>
  <c r="BW151" i="5"/>
  <c r="BW152" i="5"/>
  <c r="BW153" i="5"/>
  <c r="BW154" i="5"/>
  <c r="BW155" i="5"/>
  <c r="BW156" i="5"/>
  <c r="BW157" i="5"/>
  <c r="BW158" i="5"/>
  <c r="BW159" i="5"/>
  <c r="BW160" i="5"/>
  <c r="BW161" i="5"/>
  <c r="BW162" i="5"/>
  <c r="BW163" i="5"/>
  <c r="BW164" i="5"/>
  <c r="BW165" i="5"/>
  <c r="BW166" i="5"/>
  <c r="BW167" i="5"/>
  <c r="BW168" i="5"/>
  <c r="BW169" i="5"/>
  <c r="BW170" i="5"/>
  <c r="BW171" i="5"/>
  <c r="BW172" i="5"/>
  <c r="BW173" i="5"/>
  <c r="BW174" i="5"/>
  <c r="BW175" i="5"/>
  <c r="BW176" i="5"/>
  <c r="BW177" i="5"/>
  <c r="BW178" i="5"/>
  <c r="BW179" i="5"/>
  <c r="BW180" i="5"/>
  <c r="BW181" i="5"/>
  <c r="BW182" i="5"/>
  <c r="BW183" i="5"/>
  <c r="BW184" i="5"/>
  <c r="BW185" i="5"/>
  <c r="BW186" i="5"/>
  <c r="BW187" i="5"/>
  <c r="BW188" i="5"/>
  <c r="BW189" i="5"/>
  <c r="BW190" i="5"/>
  <c r="BW191" i="5"/>
  <c r="BW192" i="5"/>
  <c r="BW193" i="5"/>
  <c r="BW194" i="5"/>
  <c r="BW195" i="5"/>
  <c r="BW196" i="5"/>
  <c r="BW197" i="5"/>
  <c r="BW198" i="5"/>
  <c r="BW199" i="5"/>
  <c r="BW200" i="5"/>
  <c r="BW201" i="5"/>
  <c r="BW202" i="5"/>
  <c r="BW203" i="5"/>
  <c r="BW204" i="5"/>
  <c r="BW205" i="5"/>
  <c r="BW206" i="5"/>
  <c r="BW207" i="5"/>
  <c r="BW208" i="5"/>
  <c r="BW209" i="5"/>
  <c r="BW210" i="5"/>
  <c r="BW211" i="5"/>
  <c r="BW212" i="5"/>
  <c r="BW213" i="5"/>
  <c r="BW214" i="5"/>
  <c r="BW215" i="5"/>
  <c r="BW216" i="5"/>
  <c r="BW217" i="5"/>
  <c r="BW218" i="5"/>
  <c r="BW219" i="5"/>
  <c r="BW220" i="5"/>
  <c r="BW221" i="5"/>
  <c r="BW222" i="5"/>
  <c r="BW223" i="5"/>
  <c r="BW224" i="5"/>
  <c r="BW225" i="5"/>
  <c r="BW226" i="5"/>
  <c r="BW227" i="5"/>
  <c r="BW228" i="5"/>
  <c r="BW229" i="5"/>
  <c r="BW230" i="5"/>
  <c r="BW231" i="5"/>
  <c r="BW232" i="5"/>
  <c r="BW233" i="5"/>
  <c r="BW234" i="5"/>
  <c r="BW235" i="5"/>
  <c r="BW236" i="5"/>
  <c r="BW237" i="5"/>
  <c r="BW238" i="5"/>
  <c r="BW239" i="5"/>
  <c r="BW240" i="5"/>
  <c r="BW241" i="5"/>
  <c r="BW242" i="5"/>
  <c r="BW243" i="5"/>
  <c r="BW244" i="5"/>
  <c r="BW245" i="5"/>
  <c r="BW246" i="5"/>
  <c r="BW247" i="5"/>
  <c r="BW248" i="5"/>
  <c r="BW249" i="5"/>
  <c r="BW250" i="5"/>
  <c r="BW251" i="5"/>
  <c r="BW252" i="5"/>
  <c r="BW253" i="5"/>
  <c r="BW254" i="5"/>
  <c r="BW255" i="5"/>
  <c r="BW256" i="5"/>
  <c r="BW257" i="5"/>
  <c r="BW258" i="5"/>
  <c r="BW259" i="5"/>
  <c r="BW260" i="5"/>
  <c r="BW261" i="5"/>
  <c r="BW262" i="5"/>
  <c r="BW263" i="5"/>
  <c r="BW264" i="5"/>
  <c r="BW265" i="5"/>
  <c r="BW266" i="5"/>
  <c r="BW267" i="5"/>
  <c r="BW268" i="5"/>
  <c r="BW269" i="5"/>
  <c r="BW270" i="5"/>
  <c r="BW271" i="5"/>
  <c r="BW272" i="5"/>
  <c r="BW273" i="5"/>
  <c r="BW274" i="5"/>
  <c r="BW275" i="5"/>
  <c r="BW276" i="5"/>
  <c r="BW277" i="5"/>
  <c r="BW278" i="5"/>
  <c r="BW279" i="5"/>
  <c r="BW280" i="5"/>
  <c r="BW281" i="5"/>
  <c r="BW282" i="5"/>
  <c r="BW283" i="5"/>
  <c r="BW284" i="5"/>
  <c r="BW285" i="5"/>
  <c r="BW286" i="5"/>
  <c r="BW287" i="5"/>
  <c r="BW288" i="5"/>
  <c r="BW289" i="5"/>
  <c r="BW290" i="5"/>
  <c r="BW291" i="5"/>
  <c r="BW292" i="5"/>
  <c r="BW293" i="5"/>
  <c r="BW294" i="5"/>
  <c r="BW295" i="5"/>
  <c r="BW296" i="5"/>
  <c r="BW297" i="5"/>
  <c r="BW298" i="5"/>
  <c r="BW299" i="5"/>
  <c r="BW300" i="5"/>
  <c r="BW301" i="5"/>
  <c r="BW302" i="5"/>
  <c r="BW303" i="5"/>
  <c r="BW304" i="5"/>
  <c r="BW305" i="5"/>
  <c r="BW306" i="5"/>
  <c r="BW307" i="5"/>
  <c r="BW308" i="5"/>
  <c r="BW309" i="5"/>
  <c r="BW310" i="5"/>
  <c r="BW311" i="5"/>
  <c r="BW312" i="5"/>
  <c r="BW313" i="5"/>
  <c r="BW314" i="5"/>
  <c r="BW315" i="5"/>
  <c r="BW316" i="5"/>
  <c r="BW317" i="5"/>
  <c r="BW318" i="5"/>
  <c r="BW319" i="5"/>
  <c r="BW320" i="5"/>
  <c r="BW321" i="5"/>
  <c r="BW322" i="5"/>
  <c r="BW323" i="5"/>
  <c r="BW324" i="5"/>
  <c r="BW325" i="5"/>
  <c r="BW326" i="5"/>
  <c r="BW327" i="5"/>
  <c r="BW328" i="5"/>
  <c r="BW329" i="5"/>
  <c r="BW330" i="5"/>
  <c r="BW331" i="5"/>
  <c r="BW6" i="5"/>
  <c r="P11" i="2" l="1"/>
  <c r="P15" i="2" s="1"/>
  <c r="E336" i="13"/>
  <c r="I336" i="13"/>
  <c r="BW361" i="5"/>
  <c r="E353" i="13"/>
  <c r="G353" i="13"/>
  <c r="I353" i="13"/>
  <c r="G358" i="13"/>
  <c r="I358" i="13"/>
  <c r="E358" i="13"/>
  <c r="BU9" i="5"/>
  <c r="BK333" i="5"/>
  <c r="BM333" i="5"/>
  <c r="BO333" i="5"/>
  <c r="BQ333" i="5"/>
  <c r="BS333" i="5"/>
  <c r="BU333" i="5"/>
  <c r="BK334" i="5"/>
  <c r="BM334" i="5"/>
  <c r="BO334" i="5"/>
  <c r="BQ334" i="5"/>
  <c r="BS334" i="5"/>
  <c r="BU334" i="5"/>
  <c r="BK335" i="5"/>
  <c r="BM335" i="5"/>
  <c r="BO335" i="5"/>
  <c r="BQ335" i="5"/>
  <c r="BS335" i="5"/>
  <c r="BU335" i="5"/>
  <c r="BK336" i="5"/>
  <c r="BM336" i="5"/>
  <c r="BO336" i="5"/>
  <c r="BQ336" i="5"/>
  <c r="BS336" i="5"/>
  <c r="BU336" i="5"/>
  <c r="BK337" i="5"/>
  <c r="BM337" i="5"/>
  <c r="BO337" i="5"/>
  <c r="BQ337" i="5"/>
  <c r="BS337" i="5"/>
  <c r="BU337" i="5"/>
  <c r="BK338" i="5"/>
  <c r="BM338" i="5"/>
  <c r="BO338" i="5"/>
  <c r="BQ338" i="5"/>
  <c r="BS338" i="5"/>
  <c r="BU338" i="5"/>
  <c r="BK339" i="5"/>
  <c r="BM339" i="5"/>
  <c r="BO339" i="5"/>
  <c r="BQ339" i="5"/>
  <c r="BS339" i="5"/>
  <c r="BU339" i="5"/>
  <c r="BK340" i="5"/>
  <c r="BM340" i="5"/>
  <c r="BO340" i="5"/>
  <c r="BQ340" i="5"/>
  <c r="BS340" i="5"/>
  <c r="BU340" i="5"/>
  <c r="BK341" i="5"/>
  <c r="BM341" i="5"/>
  <c r="BO341" i="5"/>
  <c r="BQ341" i="5"/>
  <c r="BS341" i="5"/>
  <c r="BU341" i="5"/>
  <c r="BK342" i="5"/>
  <c r="BM342" i="5"/>
  <c r="BO342" i="5"/>
  <c r="BQ342" i="5"/>
  <c r="BS342" i="5"/>
  <c r="BU342" i="5"/>
  <c r="BK343" i="5"/>
  <c r="BM343" i="5"/>
  <c r="BO343" i="5"/>
  <c r="BQ343" i="5"/>
  <c r="BS343" i="5"/>
  <c r="BU343" i="5"/>
  <c r="BK344" i="5"/>
  <c r="BM344" i="5"/>
  <c r="BO344" i="5"/>
  <c r="BQ344" i="5"/>
  <c r="BS344" i="5"/>
  <c r="BU344" i="5"/>
  <c r="BK345" i="5"/>
  <c r="BM345" i="5"/>
  <c r="BO345" i="5"/>
  <c r="BQ345" i="5"/>
  <c r="BS345" i="5"/>
  <c r="BU345" i="5"/>
  <c r="BK346" i="5"/>
  <c r="BM346" i="5"/>
  <c r="BO346" i="5"/>
  <c r="BQ346" i="5"/>
  <c r="BS346" i="5"/>
  <c r="BU346" i="5"/>
  <c r="BK347" i="5"/>
  <c r="BM347" i="5"/>
  <c r="BO347" i="5"/>
  <c r="BQ347" i="5"/>
  <c r="BS347" i="5"/>
  <c r="BU347" i="5"/>
  <c r="BK348" i="5"/>
  <c r="BM348" i="5"/>
  <c r="BO348" i="5"/>
  <c r="BQ348" i="5"/>
  <c r="BS348" i="5"/>
  <c r="BU348" i="5"/>
  <c r="BK349" i="5"/>
  <c r="BM349" i="5"/>
  <c r="BO349" i="5"/>
  <c r="BQ349" i="5"/>
  <c r="BS349" i="5"/>
  <c r="BU349" i="5"/>
  <c r="BK350" i="5"/>
  <c r="BM350" i="5"/>
  <c r="BO350" i="5"/>
  <c r="BQ350" i="5"/>
  <c r="BS350" i="5"/>
  <c r="BU350" i="5"/>
  <c r="BK351" i="5"/>
  <c r="BM351" i="5"/>
  <c r="BO351" i="5"/>
  <c r="BQ351" i="5"/>
  <c r="BS351" i="5"/>
  <c r="BU351" i="5"/>
  <c r="BK352" i="5"/>
  <c r="BM352" i="5"/>
  <c r="BO352" i="5"/>
  <c r="BQ352" i="5"/>
  <c r="BS352" i="5"/>
  <c r="BU352" i="5"/>
  <c r="BK353" i="5"/>
  <c r="BM353" i="5"/>
  <c r="BO353" i="5"/>
  <c r="BQ353" i="5"/>
  <c r="BS353" i="5"/>
  <c r="BU353" i="5"/>
  <c r="BK354" i="5"/>
  <c r="BM354" i="5"/>
  <c r="BO354" i="5"/>
  <c r="BQ354" i="5"/>
  <c r="BS354" i="5"/>
  <c r="BU354" i="5"/>
  <c r="BK355" i="5"/>
  <c r="BM355" i="5"/>
  <c r="BO355" i="5"/>
  <c r="BQ355" i="5"/>
  <c r="BS355" i="5"/>
  <c r="BU355" i="5"/>
  <c r="BK356" i="5"/>
  <c r="BM356" i="5"/>
  <c r="BO356" i="5"/>
  <c r="BQ356" i="5"/>
  <c r="BS356" i="5"/>
  <c r="BU356" i="5"/>
  <c r="BK357" i="5"/>
  <c r="BM357" i="5"/>
  <c r="BO357" i="5"/>
  <c r="BQ357" i="5"/>
  <c r="BS357" i="5"/>
  <c r="BU357" i="5"/>
  <c r="BK358" i="5"/>
  <c r="BM358" i="5"/>
  <c r="BO358" i="5"/>
  <c r="BQ358" i="5"/>
  <c r="BS358" i="5"/>
  <c r="BU358" i="5"/>
  <c r="BK359" i="5"/>
  <c r="BM359" i="5"/>
  <c r="BO359" i="5"/>
  <c r="BQ359" i="5"/>
  <c r="BS359" i="5"/>
  <c r="BU359" i="5"/>
  <c r="AW7" i="5"/>
  <c r="BF7" i="5" s="1"/>
  <c r="AW8" i="5"/>
  <c r="AW9" i="5"/>
  <c r="AW10" i="5"/>
  <c r="AW11" i="5"/>
  <c r="AW12" i="5"/>
  <c r="AW13" i="5"/>
  <c r="AW14" i="5"/>
  <c r="AW15" i="5"/>
  <c r="AW16" i="5"/>
  <c r="AW17" i="5"/>
  <c r="AW18" i="5"/>
  <c r="AW19" i="5"/>
  <c r="AW20" i="5"/>
  <c r="AW21" i="5"/>
  <c r="AW22" i="5"/>
  <c r="AW23" i="5"/>
  <c r="AW24" i="5"/>
  <c r="AW25" i="5"/>
  <c r="AW26" i="5"/>
  <c r="AW27" i="5"/>
  <c r="AW28" i="5"/>
  <c r="AW29" i="5"/>
  <c r="AW30" i="5"/>
  <c r="AW31" i="5"/>
  <c r="AW32" i="5"/>
  <c r="AW33" i="5"/>
  <c r="AW34" i="5"/>
  <c r="AW35" i="5"/>
  <c r="AW36" i="5"/>
  <c r="AW37" i="5"/>
  <c r="AW38" i="5"/>
  <c r="AW39" i="5"/>
  <c r="AW40" i="5"/>
  <c r="AW41" i="5"/>
  <c r="AW42" i="5"/>
  <c r="AW43" i="5"/>
  <c r="AW44" i="5"/>
  <c r="AW45" i="5"/>
  <c r="AW46" i="5"/>
  <c r="AW47" i="5"/>
  <c r="AW48" i="5"/>
  <c r="AW49" i="5"/>
  <c r="AW50" i="5"/>
  <c r="AW51" i="5"/>
  <c r="AW52" i="5"/>
  <c r="AW53" i="5"/>
  <c r="AW54" i="5"/>
  <c r="AW55" i="5"/>
  <c r="AW56" i="5"/>
  <c r="AW57" i="5"/>
  <c r="AW58" i="5"/>
  <c r="AW59" i="5"/>
  <c r="AW60" i="5"/>
  <c r="AW61" i="5"/>
  <c r="AW62" i="5"/>
  <c r="AW63" i="5"/>
  <c r="AW64" i="5"/>
  <c r="AW65" i="5"/>
  <c r="AW66" i="5"/>
  <c r="AW67" i="5"/>
  <c r="AW68" i="5"/>
  <c r="AW69" i="5"/>
  <c r="AW70" i="5"/>
  <c r="AW71" i="5"/>
  <c r="AW72" i="5"/>
  <c r="AW73" i="5"/>
  <c r="AW74" i="5"/>
  <c r="AW75" i="5"/>
  <c r="AW76" i="5"/>
  <c r="AW77" i="5"/>
  <c r="AW78" i="5"/>
  <c r="AW79" i="5"/>
  <c r="AW80" i="5"/>
  <c r="AW81" i="5"/>
  <c r="AW82" i="5"/>
  <c r="AW83" i="5"/>
  <c r="AW84" i="5"/>
  <c r="AW85" i="5"/>
  <c r="AW86" i="5"/>
  <c r="AW87" i="5"/>
  <c r="AW88" i="5"/>
  <c r="AW89" i="5"/>
  <c r="AW90" i="5"/>
  <c r="AW91" i="5"/>
  <c r="AW92" i="5"/>
  <c r="AW93" i="5"/>
  <c r="AW94" i="5"/>
  <c r="AW95" i="5"/>
  <c r="AW96" i="5"/>
  <c r="AW97" i="5"/>
  <c r="AW98" i="5"/>
  <c r="AW99" i="5"/>
  <c r="AW100" i="5"/>
  <c r="AW101" i="5"/>
  <c r="AW102" i="5"/>
  <c r="AW103" i="5"/>
  <c r="AW104" i="5"/>
  <c r="AW105" i="5"/>
  <c r="AW106" i="5"/>
  <c r="AW107" i="5"/>
  <c r="AW108" i="5"/>
  <c r="AW109" i="5"/>
  <c r="AW110" i="5"/>
  <c r="AW111" i="5"/>
  <c r="AW112" i="5"/>
  <c r="AW113" i="5"/>
  <c r="AW114" i="5"/>
  <c r="AW115" i="5"/>
  <c r="AW116" i="5"/>
  <c r="AW117" i="5"/>
  <c r="AW118" i="5"/>
  <c r="AW119" i="5"/>
  <c r="AW120" i="5"/>
  <c r="AW121" i="5"/>
  <c r="AW122" i="5"/>
  <c r="AW123" i="5"/>
  <c r="AW124" i="5"/>
  <c r="AW125" i="5"/>
  <c r="AW126" i="5"/>
  <c r="AW127" i="5"/>
  <c r="AW128" i="5"/>
  <c r="AW129" i="5"/>
  <c r="AW130" i="5"/>
  <c r="AW131" i="5"/>
  <c r="AW132" i="5"/>
  <c r="AW133" i="5"/>
  <c r="AW134" i="5"/>
  <c r="AW135" i="5"/>
  <c r="AW136" i="5"/>
  <c r="AW137" i="5"/>
  <c r="AW138" i="5"/>
  <c r="AW139" i="5"/>
  <c r="AW140" i="5"/>
  <c r="AW141" i="5"/>
  <c r="AW142" i="5"/>
  <c r="AW143" i="5"/>
  <c r="AW144" i="5"/>
  <c r="AW145" i="5"/>
  <c r="AW146" i="5"/>
  <c r="AW147" i="5"/>
  <c r="AW148" i="5"/>
  <c r="AW149" i="5"/>
  <c r="AW150" i="5"/>
  <c r="AW151" i="5"/>
  <c r="AW152" i="5"/>
  <c r="AW153" i="5"/>
  <c r="AW154" i="5"/>
  <c r="AW155" i="5"/>
  <c r="AW156" i="5"/>
  <c r="AW157" i="5"/>
  <c r="AW158" i="5"/>
  <c r="AW159" i="5"/>
  <c r="AW160" i="5"/>
  <c r="AW161" i="5"/>
  <c r="AW162" i="5"/>
  <c r="AW163" i="5"/>
  <c r="AW164" i="5"/>
  <c r="AW165" i="5"/>
  <c r="AW166" i="5"/>
  <c r="AW167" i="5"/>
  <c r="AW168" i="5"/>
  <c r="AW169" i="5"/>
  <c r="AW170" i="5"/>
  <c r="AW171" i="5"/>
  <c r="AW172" i="5"/>
  <c r="AW173" i="5"/>
  <c r="AW174" i="5"/>
  <c r="AW175" i="5"/>
  <c r="AW176" i="5"/>
  <c r="AW177" i="5"/>
  <c r="AW178" i="5"/>
  <c r="AW179" i="5"/>
  <c r="AW180" i="5"/>
  <c r="AW181" i="5"/>
  <c r="AW182" i="5"/>
  <c r="AW183" i="5"/>
  <c r="AW184" i="5"/>
  <c r="AW185" i="5"/>
  <c r="AW186" i="5"/>
  <c r="AW187" i="5"/>
  <c r="AW188" i="5"/>
  <c r="AW189" i="5"/>
  <c r="AW190" i="5"/>
  <c r="AW191" i="5"/>
  <c r="AW192" i="5"/>
  <c r="AW193" i="5"/>
  <c r="AW194" i="5"/>
  <c r="AW195" i="5"/>
  <c r="AW196" i="5"/>
  <c r="AW197" i="5"/>
  <c r="AW198" i="5"/>
  <c r="AW199" i="5"/>
  <c r="AW200" i="5"/>
  <c r="AW201" i="5"/>
  <c r="AW202" i="5"/>
  <c r="AW203" i="5"/>
  <c r="AW204" i="5"/>
  <c r="AW205" i="5"/>
  <c r="AW206" i="5"/>
  <c r="AW207" i="5"/>
  <c r="AW208" i="5"/>
  <c r="AW209" i="5"/>
  <c r="AW210" i="5"/>
  <c r="AW211" i="5"/>
  <c r="AW212" i="5"/>
  <c r="AW213" i="5"/>
  <c r="AW214" i="5"/>
  <c r="AW215" i="5"/>
  <c r="AW216" i="5"/>
  <c r="AW217" i="5"/>
  <c r="AW218" i="5"/>
  <c r="AW219" i="5"/>
  <c r="AW220" i="5"/>
  <c r="AW221" i="5"/>
  <c r="AW222" i="5"/>
  <c r="AW223" i="5"/>
  <c r="AW224" i="5"/>
  <c r="AW225" i="5"/>
  <c r="AW226" i="5"/>
  <c r="AW227" i="5"/>
  <c r="AW228" i="5"/>
  <c r="AW229" i="5"/>
  <c r="AW230" i="5"/>
  <c r="AW231" i="5"/>
  <c r="AW232" i="5"/>
  <c r="AW233" i="5"/>
  <c r="AW234" i="5"/>
  <c r="AW235" i="5"/>
  <c r="AW236" i="5"/>
  <c r="AW237" i="5"/>
  <c r="AW238" i="5"/>
  <c r="AW239" i="5"/>
  <c r="AW240" i="5"/>
  <c r="AW241" i="5"/>
  <c r="AW242" i="5"/>
  <c r="AW243" i="5"/>
  <c r="AW244" i="5"/>
  <c r="AW245" i="5"/>
  <c r="AW246" i="5"/>
  <c r="AW247" i="5"/>
  <c r="AW248" i="5"/>
  <c r="AW249" i="5"/>
  <c r="AW250" i="5"/>
  <c r="AW251" i="5"/>
  <c r="AW252" i="5"/>
  <c r="AW253" i="5"/>
  <c r="AW254" i="5"/>
  <c r="AW255" i="5"/>
  <c r="AW256" i="5"/>
  <c r="AW257" i="5"/>
  <c r="AW258" i="5"/>
  <c r="AW259" i="5"/>
  <c r="AW260" i="5"/>
  <c r="AW261" i="5"/>
  <c r="AW262" i="5"/>
  <c r="AW263" i="5"/>
  <c r="AW264" i="5"/>
  <c r="AW265" i="5"/>
  <c r="AW266" i="5"/>
  <c r="AW267" i="5"/>
  <c r="AW268" i="5"/>
  <c r="AW269" i="5"/>
  <c r="AW270" i="5"/>
  <c r="AW271" i="5"/>
  <c r="AW272" i="5"/>
  <c r="AW273" i="5"/>
  <c r="AW274" i="5"/>
  <c r="AW275" i="5"/>
  <c r="AW276" i="5"/>
  <c r="AW277" i="5"/>
  <c r="AW278" i="5"/>
  <c r="AW279" i="5"/>
  <c r="AW280" i="5"/>
  <c r="AW281" i="5"/>
  <c r="AW282" i="5"/>
  <c r="AW283" i="5"/>
  <c r="AW284" i="5"/>
  <c r="AW285" i="5"/>
  <c r="AW286" i="5"/>
  <c r="AW287" i="5"/>
  <c r="AW288" i="5"/>
  <c r="AW289" i="5"/>
  <c r="AW290" i="5"/>
  <c r="AW291" i="5"/>
  <c r="AW292" i="5"/>
  <c r="AW293" i="5"/>
  <c r="AW294" i="5"/>
  <c r="AW295" i="5"/>
  <c r="AW296" i="5"/>
  <c r="AW297" i="5"/>
  <c r="AW298" i="5"/>
  <c r="AW299" i="5"/>
  <c r="AW300" i="5"/>
  <c r="AW301" i="5"/>
  <c r="AW302" i="5"/>
  <c r="AW303" i="5"/>
  <c r="AW304" i="5"/>
  <c r="AW305" i="5"/>
  <c r="AW306" i="5"/>
  <c r="AW307" i="5"/>
  <c r="AW308" i="5"/>
  <c r="AW309" i="5"/>
  <c r="AW310" i="5"/>
  <c r="AW311" i="5"/>
  <c r="AW312" i="5"/>
  <c r="AW313" i="5"/>
  <c r="AW314" i="5"/>
  <c r="AW315" i="5"/>
  <c r="AW316" i="5"/>
  <c r="AW317" i="5"/>
  <c r="AW318" i="5"/>
  <c r="AW319" i="5"/>
  <c r="AW320" i="5"/>
  <c r="AW321" i="5"/>
  <c r="AW322" i="5"/>
  <c r="AW323" i="5"/>
  <c r="AW324" i="5"/>
  <c r="AW325" i="5"/>
  <c r="AW326" i="5"/>
  <c r="AW327" i="5"/>
  <c r="AW328" i="5"/>
  <c r="AW329" i="5"/>
  <c r="AW330" i="5"/>
  <c r="AW331" i="5"/>
  <c r="AW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3" i="5"/>
  <c r="AM204" i="5"/>
  <c r="AM205"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M249" i="5"/>
  <c r="AM250" i="5"/>
  <c r="AM251" i="5"/>
  <c r="AM252" i="5"/>
  <c r="AM253" i="5"/>
  <c r="AM254" i="5"/>
  <c r="AM255" i="5"/>
  <c r="AM256" i="5"/>
  <c r="AM257" i="5"/>
  <c r="AM258" i="5"/>
  <c r="AM259" i="5"/>
  <c r="AM260" i="5"/>
  <c r="AM261" i="5"/>
  <c r="AM262" i="5"/>
  <c r="AM263" i="5"/>
  <c r="AM264" i="5"/>
  <c r="AM265" i="5"/>
  <c r="AM266" i="5"/>
  <c r="AM267" i="5"/>
  <c r="AM268" i="5"/>
  <c r="AM269" i="5"/>
  <c r="AM270" i="5"/>
  <c r="AM271" i="5"/>
  <c r="AM272" i="5"/>
  <c r="AM273" i="5"/>
  <c r="AM274" i="5"/>
  <c r="AM275" i="5"/>
  <c r="AM276" i="5"/>
  <c r="AM277" i="5"/>
  <c r="AM278" i="5"/>
  <c r="AM279" i="5"/>
  <c r="AM280" i="5"/>
  <c r="AM281" i="5"/>
  <c r="AM282" i="5"/>
  <c r="AM283" i="5"/>
  <c r="AM284" i="5"/>
  <c r="AM285" i="5"/>
  <c r="AM286" i="5"/>
  <c r="AM287" i="5"/>
  <c r="AM288" i="5"/>
  <c r="AM289" i="5"/>
  <c r="AM290" i="5"/>
  <c r="AM291" i="5"/>
  <c r="AM292" i="5"/>
  <c r="AM293" i="5"/>
  <c r="AM294" i="5"/>
  <c r="AM295" i="5"/>
  <c r="AM296" i="5"/>
  <c r="AM297" i="5"/>
  <c r="AM298" i="5"/>
  <c r="AM299" i="5"/>
  <c r="AM300" i="5"/>
  <c r="AM301" i="5"/>
  <c r="AM302" i="5"/>
  <c r="AM303" i="5"/>
  <c r="AM304" i="5"/>
  <c r="AM305" i="5"/>
  <c r="AM306" i="5"/>
  <c r="AM307" i="5"/>
  <c r="AM308" i="5"/>
  <c r="AM309" i="5"/>
  <c r="AM310" i="5"/>
  <c r="AM311" i="5"/>
  <c r="AM312" i="5"/>
  <c r="AM313" i="5"/>
  <c r="AM314" i="5"/>
  <c r="AM315" i="5"/>
  <c r="AM316" i="5"/>
  <c r="AM317" i="5"/>
  <c r="AM318" i="5"/>
  <c r="AM319" i="5"/>
  <c r="AM320" i="5"/>
  <c r="AM321" i="5"/>
  <c r="AM322" i="5"/>
  <c r="AM323" i="5"/>
  <c r="AM324" i="5"/>
  <c r="AM325" i="5"/>
  <c r="AM326" i="5"/>
  <c r="AM327" i="5"/>
  <c r="AM328" i="5"/>
  <c r="AM329" i="5"/>
  <c r="AM330" i="5"/>
  <c r="AM331" i="5"/>
  <c r="AM6" i="5"/>
  <c r="V6" i="5"/>
  <c r="F6" i="5"/>
  <c r="E29" i="1" l="1"/>
  <c r="O18" i="1"/>
  <c r="N18" i="1"/>
  <c r="I345" i="13"/>
  <c r="G345" i="13"/>
  <c r="E345" i="13"/>
  <c r="L18" i="3"/>
  <c r="BH7" i="5"/>
  <c r="BI7" i="5" s="1"/>
  <c r="BH8" i="5"/>
  <c r="BI8" i="5" s="1"/>
  <c r="BH9" i="5"/>
  <c r="BI9" i="5" s="1"/>
  <c r="BH10" i="5"/>
  <c r="BI10" i="5" s="1"/>
  <c r="BH11" i="5"/>
  <c r="BI11" i="5" s="1"/>
  <c r="BH12" i="5"/>
  <c r="BI12" i="5" s="1"/>
  <c r="BH13" i="5"/>
  <c r="BI13" i="5" s="1"/>
  <c r="BH14" i="5"/>
  <c r="BI14" i="5" s="1"/>
  <c r="BH15" i="5"/>
  <c r="BI15" i="5" s="1"/>
  <c r="BH16" i="5"/>
  <c r="BI16" i="5" s="1"/>
  <c r="BH17" i="5"/>
  <c r="BI17" i="5" s="1"/>
  <c r="BH18" i="5"/>
  <c r="BI18" i="5" s="1"/>
  <c r="BH19" i="5"/>
  <c r="BI19" i="5" s="1"/>
  <c r="BH20" i="5"/>
  <c r="BI20" i="5" s="1"/>
  <c r="BH21" i="5"/>
  <c r="BI21" i="5" s="1"/>
  <c r="BH22" i="5"/>
  <c r="BI22" i="5" s="1"/>
  <c r="BH23" i="5"/>
  <c r="BI23" i="5" s="1"/>
  <c r="BH24" i="5"/>
  <c r="BI24" i="5" s="1"/>
  <c r="BH25" i="5"/>
  <c r="BI25" i="5" s="1"/>
  <c r="BH26" i="5"/>
  <c r="BI26" i="5" s="1"/>
  <c r="BH27" i="5"/>
  <c r="BI27" i="5" s="1"/>
  <c r="BH28" i="5"/>
  <c r="BI28" i="5" s="1"/>
  <c r="BH29" i="5"/>
  <c r="BI29" i="5" s="1"/>
  <c r="BH30" i="5"/>
  <c r="BI30" i="5" s="1"/>
  <c r="BH31" i="5"/>
  <c r="BI31" i="5" s="1"/>
  <c r="BH32" i="5"/>
  <c r="BI32" i="5" s="1"/>
  <c r="BH33" i="5"/>
  <c r="BI33" i="5" s="1"/>
  <c r="BH34" i="5"/>
  <c r="BI34" i="5" s="1"/>
  <c r="BH35" i="5"/>
  <c r="BI35" i="5" s="1"/>
  <c r="BH36" i="5"/>
  <c r="BI36" i="5" s="1"/>
  <c r="BH37" i="5"/>
  <c r="BI37" i="5" s="1"/>
  <c r="BH38" i="5"/>
  <c r="BI38" i="5" s="1"/>
  <c r="BH39" i="5"/>
  <c r="BI39" i="5" s="1"/>
  <c r="BH40" i="5"/>
  <c r="BI40" i="5" s="1"/>
  <c r="BH41" i="5"/>
  <c r="BI41" i="5" s="1"/>
  <c r="BH42" i="5"/>
  <c r="BI42" i="5" s="1"/>
  <c r="BH43" i="5"/>
  <c r="BI43" i="5" s="1"/>
  <c r="BH44" i="5"/>
  <c r="BI44" i="5" s="1"/>
  <c r="BH45" i="5"/>
  <c r="BI45" i="5" s="1"/>
  <c r="BH46" i="5"/>
  <c r="BI46" i="5" s="1"/>
  <c r="BH47" i="5"/>
  <c r="BI47" i="5" s="1"/>
  <c r="BH48" i="5"/>
  <c r="BI48" i="5" s="1"/>
  <c r="BH49" i="5"/>
  <c r="BI49" i="5" s="1"/>
  <c r="BH50" i="5"/>
  <c r="BI50" i="5" s="1"/>
  <c r="BH51" i="5"/>
  <c r="BI51" i="5" s="1"/>
  <c r="BH52" i="5"/>
  <c r="BI52" i="5" s="1"/>
  <c r="BH53" i="5"/>
  <c r="BI53" i="5" s="1"/>
  <c r="BH54" i="5"/>
  <c r="BI54" i="5" s="1"/>
  <c r="BH55" i="5"/>
  <c r="BI55" i="5" s="1"/>
  <c r="BH56" i="5"/>
  <c r="BI56" i="5" s="1"/>
  <c r="BH57" i="5"/>
  <c r="BI57" i="5" s="1"/>
  <c r="BH58" i="5"/>
  <c r="BI58" i="5" s="1"/>
  <c r="BH59" i="5"/>
  <c r="BI59" i="5" s="1"/>
  <c r="BH60" i="5"/>
  <c r="BI60" i="5" s="1"/>
  <c r="BH61" i="5"/>
  <c r="BI61" i="5" s="1"/>
  <c r="BH62" i="5"/>
  <c r="BI62" i="5" s="1"/>
  <c r="BH63" i="5"/>
  <c r="BI63" i="5" s="1"/>
  <c r="BH64" i="5"/>
  <c r="BI64" i="5" s="1"/>
  <c r="BH65" i="5"/>
  <c r="BI65" i="5" s="1"/>
  <c r="BH66" i="5"/>
  <c r="BI66" i="5" s="1"/>
  <c r="BH67" i="5"/>
  <c r="BI67" i="5" s="1"/>
  <c r="BH68" i="5"/>
  <c r="BI68" i="5" s="1"/>
  <c r="BH69" i="5"/>
  <c r="BI69" i="5" s="1"/>
  <c r="BH70" i="5"/>
  <c r="BI70" i="5" s="1"/>
  <c r="BH71" i="5"/>
  <c r="BI71" i="5" s="1"/>
  <c r="BH72" i="5"/>
  <c r="BI72" i="5" s="1"/>
  <c r="BH73" i="5"/>
  <c r="BI73" i="5" s="1"/>
  <c r="BH74" i="5"/>
  <c r="BI74" i="5" s="1"/>
  <c r="BH75" i="5"/>
  <c r="BI75" i="5" s="1"/>
  <c r="BH76" i="5"/>
  <c r="BI76" i="5" s="1"/>
  <c r="BH77" i="5"/>
  <c r="BI77" i="5" s="1"/>
  <c r="BH78" i="5"/>
  <c r="BI78" i="5" s="1"/>
  <c r="BH79" i="5"/>
  <c r="BI79" i="5" s="1"/>
  <c r="BH80" i="5"/>
  <c r="BI80" i="5" s="1"/>
  <c r="BH81" i="5"/>
  <c r="BI81" i="5" s="1"/>
  <c r="BH82" i="5"/>
  <c r="BI82" i="5" s="1"/>
  <c r="BH83" i="5"/>
  <c r="BI83" i="5" s="1"/>
  <c r="BH84" i="5"/>
  <c r="BI84" i="5" s="1"/>
  <c r="BH85" i="5"/>
  <c r="BI85" i="5" s="1"/>
  <c r="BH86" i="5"/>
  <c r="BI86" i="5" s="1"/>
  <c r="BH87" i="5"/>
  <c r="BI87" i="5" s="1"/>
  <c r="BH88" i="5"/>
  <c r="BI88" i="5" s="1"/>
  <c r="BH89" i="5"/>
  <c r="BI89" i="5" s="1"/>
  <c r="BH90" i="5"/>
  <c r="BI90" i="5" s="1"/>
  <c r="BH91" i="5"/>
  <c r="BI91" i="5" s="1"/>
  <c r="BH92" i="5"/>
  <c r="BI92" i="5" s="1"/>
  <c r="BH93" i="5"/>
  <c r="BI93" i="5" s="1"/>
  <c r="BH94" i="5"/>
  <c r="BI94" i="5" s="1"/>
  <c r="BH95" i="5"/>
  <c r="BI95" i="5" s="1"/>
  <c r="BH96" i="5"/>
  <c r="BI96" i="5" s="1"/>
  <c r="BH97" i="5"/>
  <c r="BI97" i="5" s="1"/>
  <c r="BH98" i="5"/>
  <c r="BI98" i="5" s="1"/>
  <c r="BH99" i="5"/>
  <c r="BI99" i="5" s="1"/>
  <c r="BH100" i="5"/>
  <c r="BI100" i="5" s="1"/>
  <c r="BH101" i="5"/>
  <c r="BI101" i="5" s="1"/>
  <c r="BH102" i="5"/>
  <c r="BI102" i="5" s="1"/>
  <c r="BH103" i="5"/>
  <c r="BI103" i="5" s="1"/>
  <c r="BH104" i="5"/>
  <c r="BI104" i="5" s="1"/>
  <c r="BH105" i="5"/>
  <c r="BI105" i="5" s="1"/>
  <c r="BH106" i="5"/>
  <c r="BI106" i="5" s="1"/>
  <c r="BH107" i="5"/>
  <c r="BI107" i="5" s="1"/>
  <c r="BH108" i="5"/>
  <c r="BI108" i="5" s="1"/>
  <c r="BH109" i="5"/>
  <c r="BI109" i="5" s="1"/>
  <c r="BH110" i="5"/>
  <c r="BI110" i="5" s="1"/>
  <c r="BH111" i="5"/>
  <c r="BI111" i="5" s="1"/>
  <c r="BH112" i="5"/>
  <c r="BI112" i="5" s="1"/>
  <c r="BH113" i="5"/>
  <c r="BI113" i="5" s="1"/>
  <c r="BH114" i="5"/>
  <c r="BI114" i="5" s="1"/>
  <c r="BH115" i="5"/>
  <c r="BI115" i="5" s="1"/>
  <c r="BH116" i="5"/>
  <c r="BI116" i="5" s="1"/>
  <c r="BH117" i="5"/>
  <c r="BI117" i="5" s="1"/>
  <c r="BH118" i="5"/>
  <c r="BI118" i="5" s="1"/>
  <c r="BH119" i="5"/>
  <c r="BI119" i="5" s="1"/>
  <c r="BH120" i="5"/>
  <c r="BI120" i="5" s="1"/>
  <c r="BH121" i="5"/>
  <c r="BI121" i="5" s="1"/>
  <c r="BH122" i="5"/>
  <c r="BI122" i="5" s="1"/>
  <c r="BH123" i="5"/>
  <c r="BI123" i="5" s="1"/>
  <c r="BH124" i="5"/>
  <c r="BI124" i="5" s="1"/>
  <c r="BH125" i="5"/>
  <c r="BI125" i="5" s="1"/>
  <c r="BH126" i="5"/>
  <c r="BI126" i="5" s="1"/>
  <c r="BH127" i="5"/>
  <c r="BI127" i="5" s="1"/>
  <c r="BH128" i="5"/>
  <c r="BI128" i="5" s="1"/>
  <c r="BH129" i="5"/>
  <c r="BI129" i="5" s="1"/>
  <c r="BH130" i="5"/>
  <c r="BI130" i="5" s="1"/>
  <c r="BH131" i="5"/>
  <c r="BI131" i="5" s="1"/>
  <c r="BH132" i="5"/>
  <c r="BI132" i="5" s="1"/>
  <c r="BH133" i="5"/>
  <c r="BI133" i="5" s="1"/>
  <c r="BH134" i="5"/>
  <c r="BI134" i="5" s="1"/>
  <c r="BH135" i="5"/>
  <c r="BI135" i="5" s="1"/>
  <c r="BH136" i="5"/>
  <c r="BI136" i="5" s="1"/>
  <c r="BH137" i="5"/>
  <c r="BI137" i="5" s="1"/>
  <c r="BH138" i="5"/>
  <c r="BI138" i="5" s="1"/>
  <c r="BH139" i="5"/>
  <c r="BI139" i="5" s="1"/>
  <c r="BH140" i="5"/>
  <c r="BI140" i="5" s="1"/>
  <c r="BH141" i="5"/>
  <c r="BI141" i="5" s="1"/>
  <c r="BH142" i="5"/>
  <c r="BI142" i="5" s="1"/>
  <c r="BH143" i="5"/>
  <c r="BI143" i="5" s="1"/>
  <c r="BH144" i="5"/>
  <c r="BI144" i="5" s="1"/>
  <c r="BH145" i="5"/>
  <c r="BI145" i="5" s="1"/>
  <c r="BH146" i="5"/>
  <c r="BI146" i="5" s="1"/>
  <c r="BH147" i="5"/>
  <c r="BI147" i="5" s="1"/>
  <c r="BH148" i="5"/>
  <c r="BI148" i="5" s="1"/>
  <c r="BH149" i="5"/>
  <c r="BI149" i="5" s="1"/>
  <c r="BH150" i="5"/>
  <c r="BI150" i="5" s="1"/>
  <c r="BH151" i="5"/>
  <c r="BI151" i="5" s="1"/>
  <c r="BH152" i="5"/>
  <c r="BI152" i="5" s="1"/>
  <c r="BH153" i="5"/>
  <c r="BI153" i="5" s="1"/>
  <c r="BH154" i="5"/>
  <c r="BI154" i="5" s="1"/>
  <c r="BH155" i="5"/>
  <c r="BI155" i="5" s="1"/>
  <c r="BH156" i="5"/>
  <c r="BI156" i="5" s="1"/>
  <c r="BH157" i="5"/>
  <c r="BI157" i="5" s="1"/>
  <c r="BH158" i="5"/>
  <c r="BI158" i="5" s="1"/>
  <c r="BH159" i="5"/>
  <c r="BI159" i="5" s="1"/>
  <c r="BH160" i="5"/>
  <c r="BI160" i="5" s="1"/>
  <c r="BH161" i="5"/>
  <c r="BI161" i="5" s="1"/>
  <c r="BH162" i="5"/>
  <c r="BI162" i="5" s="1"/>
  <c r="BH163" i="5"/>
  <c r="BI163" i="5" s="1"/>
  <c r="BH164" i="5"/>
  <c r="BI164" i="5" s="1"/>
  <c r="BH165" i="5"/>
  <c r="BI165" i="5" s="1"/>
  <c r="BH166" i="5"/>
  <c r="BI166" i="5" s="1"/>
  <c r="BH167" i="5"/>
  <c r="BI167" i="5" s="1"/>
  <c r="BH168" i="5"/>
  <c r="BI168" i="5" s="1"/>
  <c r="BH169" i="5"/>
  <c r="BI169" i="5" s="1"/>
  <c r="BH170" i="5"/>
  <c r="BI170" i="5" s="1"/>
  <c r="BH171" i="5"/>
  <c r="BI171" i="5" s="1"/>
  <c r="BH172" i="5"/>
  <c r="BI172" i="5" s="1"/>
  <c r="BH173" i="5"/>
  <c r="BI173" i="5" s="1"/>
  <c r="BH174" i="5"/>
  <c r="BI174" i="5" s="1"/>
  <c r="BH175" i="5"/>
  <c r="BI175" i="5" s="1"/>
  <c r="BH176" i="5"/>
  <c r="BI176" i="5" s="1"/>
  <c r="BH177" i="5"/>
  <c r="BI177" i="5" s="1"/>
  <c r="BH178" i="5"/>
  <c r="BI178" i="5" s="1"/>
  <c r="BH179" i="5"/>
  <c r="BI179" i="5" s="1"/>
  <c r="BH180" i="5"/>
  <c r="BI180" i="5" s="1"/>
  <c r="BH181" i="5"/>
  <c r="BI181" i="5" s="1"/>
  <c r="BH182" i="5"/>
  <c r="BI182" i="5" s="1"/>
  <c r="BH183" i="5"/>
  <c r="BI183" i="5" s="1"/>
  <c r="BH184" i="5"/>
  <c r="BI184" i="5" s="1"/>
  <c r="BH185" i="5"/>
  <c r="BI185" i="5" s="1"/>
  <c r="BH186" i="5"/>
  <c r="BI186" i="5" s="1"/>
  <c r="BH187" i="5"/>
  <c r="BI187" i="5" s="1"/>
  <c r="BH188" i="5"/>
  <c r="BI188" i="5" s="1"/>
  <c r="BH189" i="5"/>
  <c r="BI189" i="5" s="1"/>
  <c r="BH190" i="5"/>
  <c r="BI190" i="5" s="1"/>
  <c r="BH191" i="5"/>
  <c r="BI191" i="5" s="1"/>
  <c r="BH192" i="5"/>
  <c r="BI192" i="5" s="1"/>
  <c r="BH193" i="5"/>
  <c r="BI193" i="5" s="1"/>
  <c r="BH194" i="5"/>
  <c r="BI194" i="5" s="1"/>
  <c r="BH195" i="5"/>
  <c r="BI195" i="5" s="1"/>
  <c r="BH196" i="5"/>
  <c r="BI196" i="5" s="1"/>
  <c r="BH197" i="5"/>
  <c r="BI197" i="5" s="1"/>
  <c r="BH198" i="5"/>
  <c r="BI198" i="5" s="1"/>
  <c r="BH199" i="5"/>
  <c r="BI199" i="5" s="1"/>
  <c r="BH200" i="5"/>
  <c r="BI200" i="5" s="1"/>
  <c r="BH201" i="5"/>
  <c r="BI201" i="5" s="1"/>
  <c r="BH202" i="5"/>
  <c r="BI202" i="5" s="1"/>
  <c r="BH203" i="5"/>
  <c r="BI203" i="5" s="1"/>
  <c r="BH204" i="5"/>
  <c r="BI204" i="5" s="1"/>
  <c r="BH205" i="5"/>
  <c r="BI205" i="5" s="1"/>
  <c r="BH206" i="5"/>
  <c r="BI206" i="5" s="1"/>
  <c r="BH207" i="5"/>
  <c r="BI207" i="5" s="1"/>
  <c r="BH208" i="5"/>
  <c r="BI208" i="5" s="1"/>
  <c r="BH209" i="5"/>
  <c r="BI209" i="5" s="1"/>
  <c r="BH210" i="5"/>
  <c r="BI210" i="5" s="1"/>
  <c r="BH211" i="5"/>
  <c r="BI211" i="5" s="1"/>
  <c r="BH212" i="5"/>
  <c r="BI212" i="5" s="1"/>
  <c r="BH213" i="5"/>
  <c r="BI213" i="5" s="1"/>
  <c r="BH214" i="5"/>
  <c r="BI214" i="5" s="1"/>
  <c r="BH215" i="5"/>
  <c r="BI215" i="5" s="1"/>
  <c r="BH216" i="5"/>
  <c r="BI216" i="5" s="1"/>
  <c r="BH217" i="5"/>
  <c r="BI217" i="5" s="1"/>
  <c r="BH218" i="5"/>
  <c r="BI218" i="5" s="1"/>
  <c r="BH219" i="5"/>
  <c r="BI219" i="5" s="1"/>
  <c r="BH220" i="5"/>
  <c r="BI220" i="5" s="1"/>
  <c r="BH221" i="5"/>
  <c r="BI221" i="5" s="1"/>
  <c r="BH222" i="5"/>
  <c r="BI222" i="5" s="1"/>
  <c r="BH223" i="5"/>
  <c r="BI223" i="5" s="1"/>
  <c r="BH224" i="5"/>
  <c r="BI224" i="5" s="1"/>
  <c r="BH225" i="5"/>
  <c r="BI225" i="5" s="1"/>
  <c r="BH226" i="5"/>
  <c r="BI226" i="5" s="1"/>
  <c r="BH227" i="5"/>
  <c r="BI227" i="5" s="1"/>
  <c r="BH228" i="5"/>
  <c r="BI228" i="5" s="1"/>
  <c r="BH229" i="5"/>
  <c r="BI229" i="5" s="1"/>
  <c r="BH230" i="5"/>
  <c r="BI230" i="5" s="1"/>
  <c r="BH231" i="5"/>
  <c r="BI231" i="5" s="1"/>
  <c r="BH232" i="5"/>
  <c r="BI232" i="5" s="1"/>
  <c r="BH233" i="5"/>
  <c r="BI233" i="5" s="1"/>
  <c r="BH234" i="5"/>
  <c r="BI234" i="5" s="1"/>
  <c r="BH235" i="5"/>
  <c r="BI235" i="5" s="1"/>
  <c r="BH236" i="5"/>
  <c r="BI236" i="5" s="1"/>
  <c r="BH237" i="5"/>
  <c r="BI237" i="5" s="1"/>
  <c r="BH238" i="5"/>
  <c r="BI238" i="5" s="1"/>
  <c r="BH239" i="5"/>
  <c r="BI239" i="5" s="1"/>
  <c r="BH240" i="5"/>
  <c r="BI240" i="5" s="1"/>
  <c r="BH241" i="5"/>
  <c r="BI241" i="5" s="1"/>
  <c r="BH242" i="5"/>
  <c r="BI242" i="5" s="1"/>
  <c r="BH243" i="5"/>
  <c r="BI243" i="5" s="1"/>
  <c r="BH244" i="5"/>
  <c r="BI244" i="5" s="1"/>
  <c r="BH245" i="5"/>
  <c r="BI245" i="5" s="1"/>
  <c r="BH246" i="5"/>
  <c r="BI246" i="5" s="1"/>
  <c r="BH247" i="5"/>
  <c r="BI247" i="5" s="1"/>
  <c r="BH248" i="5"/>
  <c r="BI248" i="5" s="1"/>
  <c r="BH249" i="5"/>
  <c r="BI249" i="5" s="1"/>
  <c r="BH250" i="5"/>
  <c r="BI250" i="5" s="1"/>
  <c r="BH251" i="5"/>
  <c r="BI251" i="5" s="1"/>
  <c r="BH252" i="5"/>
  <c r="BI252" i="5" s="1"/>
  <c r="BH253" i="5"/>
  <c r="BI253" i="5" s="1"/>
  <c r="BH254" i="5"/>
  <c r="BI254" i="5" s="1"/>
  <c r="BH255" i="5"/>
  <c r="BI255" i="5" s="1"/>
  <c r="BH256" i="5"/>
  <c r="BI256" i="5" s="1"/>
  <c r="BH257" i="5"/>
  <c r="BI257" i="5" s="1"/>
  <c r="BH258" i="5"/>
  <c r="BI258" i="5" s="1"/>
  <c r="BH259" i="5"/>
  <c r="BI259" i="5" s="1"/>
  <c r="BH260" i="5"/>
  <c r="BI260" i="5" s="1"/>
  <c r="BH261" i="5"/>
  <c r="BI261" i="5" s="1"/>
  <c r="BH262" i="5"/>
  <c r="BI262" i="5" s="1"/>
  <c r="BH263" i="5"/>
  <c r="BI263" i="5" s="1"/>
  <c r="BH264" i="5"/>
  <c r="BI264" i="5" s="1"/>
  <c r="BH265" i="5"/>
  <c r="BI265" i="5" s="1"/>
  <c r="BH266" i="5"/>
  <c r="BI266" i="5" s="1"/>
  <c r="BH267" i="5"/>
  <c r="BI267" i="5" s="1"/>
  <c r="BH268" i="5"/>
  <c r="BI268" i="5" s="1"/>
  <c r="BH269" i="5"/>
  <c r="BI269" i="5" s="1"/>
  <c r="BH270" i="5"/>
  <c r="BI270" i="5" s="1"/>
  <c r="BH271" i="5"/>
  <c r="BI271" i="5" s="1"/>
  <c r="BH272" i="5"/>
  <c r="BI272" i="5" s="1"/>
  <c r="BH273" i="5"/>
  <c r="BI273" i="5" s="1"/>
  <c r="BH274" i="5"/>
  <c r="BI274" i="5" s="1"/>
  <c r="BH275" i="5"/>
  <c r="BI275" i="5" s="1"/>
  <c r="BH276" i="5"/>
  <c r="BI276" i="5" s="1"/>
  <c r="BH277" i="5"/>
  <c r="BI277" i="5" s="1"/>
  <c r="BH278" i="5"/>
  <c r="BI278" i="5" s="1"/>
  <c r="BH279" i="5"/>
  <c r="BI279" i="5" s="1"/>
  <c r="BH280" i="5"/>
  <c r="BI280" i="5" s="1"/>
  <c r="BH281" i="5"/>
  <c r="BI281" i="5" s="1"/>
  <c r="BH282" i="5"/>
  <c r="BI282" i="5" s="1"/>
  <c r="BH283" i="5"/>
  <c r="BI283" i="5" s="1"/>
  <c r="BH284" i="5"/>
  <c r="BI284" i="5" s="1"/>
  <c r="BH285" i="5"/>
  <c r="BI285" i="5" s="1"/>
  <c r="BH286" i="5"/>
  <c r="BI286" i="5" s="1"/>
  <c r="BH287" i="5"/>
  <c r="BI287" i="5" s="1"/>
  <c r="BH288" i="5"/>
  <c r="BI288" i="5" s="1"/>
  <c r="BH289" i="5"/>
  <c r="BI289" i="5" s="1"/>
  <c r="BH290" i="5"/>
  <c r="BI290" i="5" s="1"/>
  <c r="BH291" i="5"/>
  <c r="BI291" i="5" s="1"/>
  <c r="BH292" i="5"/>
  <c r="BI292" i="5" s="1"/>
  <c r="BH293" i="5"/>
  <c r="BI293" i="5" s="1"/>
  <c r="BH294" i="5"/>
  <c r="BI294" i="5" s="1"/>
  <c r="BH295" i="5"/>
  <c r="BI295" i="5" s="1"/>
  <c r="BH296" i="5"/>
  <c r="BI296" i="5" s="1"/>
  <c r="BH297" i="5"/>
  <c r="BI297" i="5" s="1"/>
  <c r="BH298" i="5"/>
  <c r="BI298" i="5" s="1"/>
  <c r="BH299" i="5"/>
  <c r="BI299" i="5" s="1"/>
  <c r="BH300" i="5"/>
  <c r="BI300" i="5" s="1"/>
  <c r="BH301" i="5"/>
  <c r="BI301" i="5" s="1"/>
  <c r="BH302" i="5"/>
  <c r="BI302" i="5" s="1"/>
  <c r="BH303" i="5"/>
  <c r="BI303" i="5" s="1"/>
  <c r="BH304" i="5"/>
  <c r="BI304" i="5" s="1"/>
  <c r="BH305" i="5"/>
  <c r="BI305" i="5" s="1"/>
  <c r="BH306" i="5"/>
  <c r="BI306" i="5" s="1"/>
  <c r="BH307" i="5"/>
  <c r="BI307" i="5" s="1"/>
  <c r="BH308" i="5"/>
  <c r="BI308" i="5" s="1"/>
  <c r="BH309" i="5"/>
  <c r="BI309" i="5" s="1"/>
  <c r="BH310" i="5"/>
  <c r="BI310" i="5" s="1"/>
  <c r="BH311" i="5"/>
  <c r="BI311" i="5" s="1"/>
  <c r="BH312" i="5"/>
  <c r="BI312" i="5" s="1"/>
  <c r="BH313" i="5"/>
  <c r="BI313" i="5" s="1"/>
  <c r="BH314" i="5"/>
  <c r="BI314" i="5" s="1"/>
  <c r="BH315" i="5"/>
  <c r="BI315" i="5" s="1"/>
  <c r="BH316" i="5"/>
  <c r="BI316" i="5" s="1"/>
  <c r="BH317" i="5"/>
  <c r="BI317" i="5" s="1"/>
  <c r="BH318" i="5"/>
  <c r="BI318" i="5" s="1"/>
  <c r="BH319" i="5"/>
  <c r="BI319" i="5" s="1"/>
  <c r="BH320" i="5"/>
  <c r="BI320" i="5" s="1"/>
  <c r="BH321" i="5"/>
  <c r="BI321" i="5" s="1"/>
  <c r="BH322" i="5"/>
  <c r="BI322" i="5" s="1"/>
  <c r="BH323" i="5"/>
  <c r="BI323" i="5" s="1"/>
  <c r="BH324" i="5"/>
  <c r="BI324" i="5" s="1"/>
  <c r="BH325" i="5"/>
  <c r="BI325" i="5" s="1"/>
  <c r="BH326" i="5"/>
  <c r="BI326" i="5" s="1"/>
  <c r="BH327" i="5"/>
  <c r="BI327" i="5" s="1"/>
  <c r="BH328" i="5"/>
  <c r="BI328" i="5" s="1"/>
  <c r="BH329" i="5"/>
  <c r="BI329" i="5" s="1"/>
  <c r="BH330" i="5"/>
  <c r="BI330" i="5" s="1"/>
  <c r="BH331" i="5"/>
  <c r="BI331" i="5" s="1"/>
  <c r="BH6" i="5"/>
  <c r="BI6" i="5" s="1"/>
  <c r="E1" i="5"/>
  <c r="F1" i="5" s="1"/>
  <c r="BT361" i="5"/>
  <c r="P22" i="3"/>
  <c r="AY7" i="5"/>
  <c r="BC7" i="5"/>
  <c r="AX8" i="5"/>
  <c r="BA8" i="5"/>
  <c r="BB8" i="5"/>
  <c r="BF8" i="5"/>
  <c r="H8" i="5" s="1"/>
  <c r="BA9" i="5"/>
  <c r="BE9" i="5"/>
  <c r="AZ10" i="5"/>
  <c r="BD10" i="5"/>
  <c r="AY11" i="5"/>
  <c r="BC11" i="5"/>
  <c r="AX12" i="5"/>
  <c r="BB12" i="5"/>
  <c r="BF12" i="5"/>
  <c r="H12" i="5" s="1"/>
  <c r="BA13" i="5"/>
  <c r="BE13" i="5"/>
  <c r="AZ14" i="5"/>
  <c r="BD14" i="5"/>
  <c r="AY15" i="5"/>
  <c r="BC15" i="5"/>
  <c r="BE15" i="5"/>
  <c r="AX16" i="5"/>
  <c r="AZ16" i="5"/>
  <c r="BB16" i="5"/>
  <c r="BD16" i="5"/>
  <c r="BF16" i="5"/>
  <c r="H16" i="5" s="1"/>
  <c r="BA17" i="5"/>
  <c r="BE17" i="5"/>
  <c r="AZ18" i="5"/>
  <c r="BD18" i="5"/>
  <c r="BA19" i="5"/>
  <c r="BC19" i="5"/>
  <c r="BE19" i="5"/>
  <c r="AX20" i="5"/>
  <c r="BB20" i="5"/>
  <c r="BF20" i="5"/>
  <c r="H20" i="5" s="1"/>
  <c r="BA21" i="5"/>
  <c r="BE21" i="5"/>
  <c r="AZ22" i="5"/>
  <c r="BD22" i="5"/>
  <c r="AY23" i="5"/>
  <c r="BA23" i="5"/>
  <c r="BC23" i="5"/>
  <c r="BE23" i="5"/>
  <c r="AX24" i="5"/>
  <c r="AZ24" i="5"/>
  <c r="BB24" i="5"/>
  <c r="BD24" i="5"/>
  <c r="BF24" i="5"/>
  <c r="H24" i="5" s="1"/>
  <c r="BA25" i="5"/>
  <c r="BE25" i="5"/>
  <c r="AX26" i="5"/>
  <c r="AZ26" i="5"/>
  <c r="BB26" i="5"/>
  <c r="BD26" i="5"/>
  <c r="BF26" i="5"/>
  <c r="H26" i="5" s="1"/>
  <c r="AY27" i="5"/>
  <c r="BA27" i="5"/>
  <c r="BC27" i="5"/>
  <c r="BE27" i="5"/>
  <c r="AX28" i="5"/>
  <c r="AZ28" i="5"/>
  <c r="BD28" i="5"/>
  <c r="BF28" i="5"/>
  <c r="H28" i="5" s="1"/>
  <c r="AZ30" i="5"/>
  <c r="BA30" i="5"/>
  <c r="BD30" i="5"/>
  <c r="AY31" i="5"/>
  <c r="BC31" i="5"/>
  <c r="AX32" i="5"/>
  <c r="BB32" i="5"/>
  <c r="BE32" i="5"/>
  <c r="BF32" i="5"/>
  <c r="H32" i="5" s="1"/>
  <c r="AZ33" i="5"/>
  <c r="BA33" i="5"/>
  <c r="BE33" i="5"/>
  <c r="AZ34" i="5"/>
  <c r="BD34" i="5"/>
  <c r="BF34" i="5"/>
  <c r="H34" i="5" s="1"/>
  <c r="AY35" i="5"/>
  <c r="BC35" i="5"/>
  <c r="BA37" i="5"/>
  <c r="BE37" i="5"/>
  <c r="AZ38" i="5"/>
  <c r="BD38" i="5"/>
  <c r="AX40" i="5"/>
  <c r="BB40" i="5"/>
  <c r="BF40" i="5"/>
  <c r="H40" i="5" s="1"/>
  <c r="BA41" i="5"/>
  <c r="BE41" i="5"/>
  <c r="AZ42" i="5"/>
  <c r="BD42" i="5"/>
  <c r="AY43" i="5"/>
  <c r="BC43" i="5"/>
  <c r="AX44" i="5"/>
  <c r="BB44" i="5"/>
  <c r="BF44" i="5"/>
  <c r="H44" i="5" s="1"/>
  <c r="BA45" i="5"/>
  <c r="BE45" i="5"/>
  <c r="AZ46" i="5"/>
  <c r="BD46" i="5"/>
  <c r="AY47" i="5"/>
  <c r="BC47" i="5"/>
  <c r="AX48" i="5"/>
  <c r="BB48" i="5"/>
  <c r="BF48" i="5"/>
  <c r="H48" i="5" s="1"/>
  <c r="BA49" i="5"/>
  <c r="BE49" i="5"/>
  <c r="AY51" i="5"/>
  <c r="BC51" i="5"/>
  <c r="AX52" i="5"/>
  <c r="BB52" i="5"/>
  <c r="BE52" i="5"/>
  <c r="BF52" i="5"/>
  <c r="H52" i="5" s="1"/>
  <c r="BC53" i="5"/>
  <c r="BE53" i="5"/>
  <c r="AX54" i="5"/>
  <c r="AZ54" i="5"/>
  <c r="BB54" i="5"/>
  <c r="BD54" i="5"/>
  <c r="BF54" i="5"/>
  <c r="H54" i="5" s="1"/>
  <c r="AY55" i="5"/>
  <c r="AZ55" i="5"/>
  <c r="BC55" i="5"/>
  <c r="BD55" i="5"/>
  <c r="AX56" i="5"/>
  <c r="BB56" i="5"/>
  <c r="BF56" i="5"/>
  <c r="H56" i="5" s="1"/>
  <c r="BA57" i="5"/>
  <c r="BE57" i="5"/>
  <c r="AZ58" i="5"/>
  <c r="BD58" i="5"/>
  <c r="AY59" i="5"/>
  <c r="BC59" i="5"/>
  <c r="AX60" i="5"/>
  <c r="BB60" i="5"/>
  <c r="BF60" i="5"/>
  <c r="H60" i="5" s="1"/>
  <c r="BA61" i="5"/>
  <c r="BE61" i="5"/>
  <c r="AZ62" i="5"/>
  <c r="BD62" i="5"/>
  <c r="AY63" i="5"/>
  <c r="BC63" i="5"/>
  <c r="AX64" i="5"/>
  <c r="BB64" i="5"/>
  <c r="BF64" i="5"/>
  <c r="H64" i="5" s="1"/>
  <c r="BA65" i="5"/>
  <c r="BE65" i="5"/>
  <c r="BB71" i="5"/>
  <c r="BF71" i="5"/>
  <c r="H71" i="5" s="1"/>
  <c r="AZ75" i="5"/>
  <c r="BD75" i="5"/>
  <c r="AY76" i="5"/>
  <c r="BB76" i="5"/>
  <c r="BF76" i="5"/>
  <c r="BA77" i="5"/>
  <c r="BE77" i="5"/>
  <c r="AY98" i="5"/>
  <c r="BC98" i="5"/>
  <c r="BA99" i="5"/>
  <c r="BD99" i="5"/>
  <c r="BB100" i="5"/>
  <c r="BF100" i="5"/>
  <c r="H100" i="5" s="1"/>
  <c r="BA101" i="5"/>
  <c r="BC185" i="5"/>
  <c r="AX190" i="5"/>
  <c r="AY190" i="5"/>
  <c r="AZ190" i="5"/>
  <c r="BD190" i="5"/>
  <c r="BE190" i="5"/>
  <c r="AY192" i="5"/>
  <c r="BC192" i="5"/>
  <c r="BA194" i="5"/>
  <c r="BC194" i="5"/>
  <c r="BE194" i="5"/>
  <c r="AY196" i="5"/>
  <c r="BC196" i="5"/>
  <c r="BA198" i="5"/>
  <c r="BE198" i="5"/>
  <c r="BA199" i="5"/>
  <c r="BD199" i="5"/>
  <c r="BE199" i="5"/>
  <c r="AZ200" i="5"/>
  <c r="BC200" i="5"/>
  <c r="BF200" i="5"/>
  <c r="H200" i="5" s="1"/>
  <c r="BA201" i="5"/>
  <c r="BE201" i="5"/>
  <c r="AX203" i="5"/>
  <c r="BB203" i="5"/>
  <c r="BF203" i="5"/>
  <c r="H203" i="5" s="1"/>
  <c r="AY205" i="5"/>
  <c r="AX206" i="5"/>
  <c r="AY206" i="5"/>
  <c r="BB206" i="5"/>
  <c r="BF206" i="5"/>
  <c r="H206" i="5" s="1"/>
  <c r="AX207" i="5"/>
  <c r="AY207" i="5"/>
  <c r="BB207" i="5"/>
  <c r="BE207" i="5"/>
  <c r="BF207" i="5"/>
  <c r="H207" i="5" s="1"/>
  <c r="AX208" i="5"/>
  <c r="AY208" i="5"/>
  <c r="AZ208" i="5"/>
  <c r="BA208" i="5"/>
  <c r="BB208" i="5"/>
  <c r="BD208" i="5"/>
  <c r="BE208" i="5"/>
  <c r="AZ209" i="5"/>
  <c r="BD209" i="5"/>
  <c r="AX210" i="5"/>
  <c r="AY210" i="5"/>
  <c r="BB210" i="5"/>
  <c r="BC210" i="5"/>
  <c r="BF210" i="5"/>
  <c r="H210" i="5" s="1"/>
  <c r="AX211" i="5"/>
  <c r="BB211" i="5"/>
  <c r="BD211" i="5"/>
  <c r="BF211" i="5"/>
  <c r="H211" i="5" s="1"/>
  <c r="BA212" i="5"/>
  <c r="BE212" i="5"/>
  <c r="AX213" i="5"/>
  <c r="AZ213" i="5"/>
  <c r="BB213" i="5"/>
  <c r="BD213" i="5"/>
  <c r="BF213" i="5"/>
  <c r="H213" i="5" s="1"/>
  <c r="AY214" i="5"/>
  <c r="BA214" i="5"/>
  <c r="BC214" i="5"/>
  <c r="BE214" i="5"/>
  <c r="AX215" i="5"/>
  <c r="AY215" i="5"/>
  <c r="AZ215" i="5"/>
  <c r="BB215" i="5"/>
  <c r="BC215" i="5"/>
  <c r="BF215" i="5"/>
  <c r="H215" i="5" s="1"/>
  <c r="AX216" i="5"/>
  <c r="AY216" i="5"/>
  <c r="BA216" i="5"/>
  <c r="BB216" i="5"/>
  <c r="BC216" i="5"/>
  <c r="BE216" i="5"/>
  <c r="BF216" i="5"/>
  <c r="H216" i="5" s="1"/>
  <c r="AX217" i="5"/>
  <c r="AZ217" i="5"/>
  <c r="BB217" i="5"/>
  <c r="BD217" i="5"/>
  <c r="BF217" i="5"/>
  <c r="H217" i="5" s="1"/>
  <c r="AY218" i="5"/>
  <c r="BA218" i="5"/>
  <c r="BC218" i="5"/>
  <c r="BE218" i="5"/>
  <c r="AY219" i="5"/>
  <c r="AZ219" i="5"/>
  <c r="BB219" i="5"/>
  <c r="BD219" i="5"/>
  <c r="BF219" i="5"/>
  <c r="H219" i="5" s="1"/>
  <c r="BA220" i="5"/>
  <c r="BE220" i="5"/>
  <c r="AX221" i="5"/>
  <c r="AZ221" i="5"/>
  <c r="BB221" i="5"/>
  <c r="BD221" i="5"/>
  <c r="BF221" i="5"/>
  <c r="H221" i="5" s="1"/>
  <c r="AY222" i="5"/>
  <c r="BA222" i="5"/>
  <c r="BC222" i="5"/>
  <c r="AX223" i="5"/>
  <c r="AZ223" i="5"/>
  <c r="BB223" i="5"/>
  <c r="BD223" i="5"/>
  <c r="BF223" i="5"/>
  <c r="H223" i="5" s="1"/>
  <c r="BA224" i="5"/>
  <c r="BE224" i="5"/>
  <c r="AX225" i="5"/>
  <c r="AZ225" i="5"/>
  <c r="BB225" i="5"/>
  <c r="BD225" i="5"/>
  <c r="BF225" i="5"/>
  <c r="H225" i="5" s="1"/>
  <c r="AY226" i="5"/>
  <c r="BA226" i="5"/>
  <c r="BC226" i="5"/>
  <c r="BE226" i="5"/>
  <c r="AX227" i="5"/>
  <c r="AZ227" i="5"/>
  <c r="BB227" i="5"/>
  <c r="BD227" i="5"/>
  <c r="BF227" i="5"/>
  <c r="H227" i="5" s="1"/>
  <c r="BA228" i="5"/>
  <c r="BE228" i="5"/>
  <c r="AX229" i="5"/>
  <c r="AZ229" i="5"/>
  <c r="BB229" i="5"/>
  <c r="BD229" i="5"/>
  <c r="BF229" i="5"/>
  <c r="H229" i="5" s="1"/>
  <c r="AY230" i="5"/>
  <c r="BC230" i="5"/>
  <c r="AX231" i="5"/>
  <c r="AZ231" i="5"/>
  <c r="BB231" i="5"/>
  <c r="BD231" i="5"/>
  <c r="BF231" i="5"/>
  <c r="H231" i="5" s="1"/>
  <c r="AX232" i="5"/>
  <c r="BA232" i="5"/>
  <c r="BB232" i="5"/>
  <c r="BC232" i="5"/>
  <c r="BE232" i="5"/>
  <c r="AX233" i="5"/>
  <c r="AY233" i="5"/>
  <c r="AZ233" i="5"/>
  <c r="BB233" i="5"/>
  <c r="BC233" i="5"/>
  <c r="BD233" i="5"/>
  <c r="AX234" i="5"/>
  <c r="AY234" i="5"/>
  <c r="BA234" i="5"/>
  <c r="BB234" i="5"/>
  <c r="BC234" i="5"/>
  <c r="AX235" i="5"/>
  <c r="AZ235" i="5"/>
  <c r="BB235" i="5"/>
  <c r="BC235" i="5"/>
  <c r="BD235" i="5"/>
  <c r="AX236" i="5"/>
  <c r="AY236" i="5"/>
  <c r="AZ236" i="5"/>
  <c r="BE236" i="5"/>
  <c r="AX237" i="5"/>
  <c r="AZ237" i="5"/>
  <c r="BA237" i="5"/>
  <c r="BC237" i="5"/>
  <c r="BD237" i="5"/>
  <c r="BF237" i="5"/>
  <c r="H237" i="5" s="1"/>
  <c r="AX238" i="5"/>
  <c r="AY238" i="5"/>
  <c r="BA238" i="5"/>
  <c r="BB238" i="5"/>
  <c r="BC238" i="5"/>
  <c r="BE238" i="5"/>
  <c r="AX239" i="5"/>
  <c r="AY239" i="5"/>
  <c r="AZ239" i="5"/>
  <c r="BB239" i="5"/>
  <c r="BD239" i="5"/>
  <c r="BF239" i="5"/>
  <c r="H239" i="5" s="1"/>
  <c r="AY240" i="5"/>
  <c r="BA240" i="5"/>
  <c r="BC240" i="5"/>
  <c r="BE240" i="5"/>
  <c r="BF240" i="5"/>
  <c r="H240" i="5" s="1"/>
  <c r="AX241" i="5"/>
  <c r="AZ241" i="5"/>
  <c r="BA241" i="5"/>
  <c r="BB241" i="5"/>
  <c r="BC241" i="5"/>
  <c r="BD241" i="5"/>
  <c r="AY242" i="5"/>
  <c r="AZ242" i="5"/>
  <c r="BA242" i="5"/>
  <c r="BC242" i="5"/>
  <c r="BD242" i="5"/>
  <c r="BE242" i="5"/>
  <c r="AX243" i="5"/>
  <c r="BA243" i="5"/>
  <c r="BB243" i="5"/>
  <c r="BE243" i="5"/>
  <c r="BF243" i="5"/>
  <c r="H243" i="5" s="1"/>
  <c r="AY244" i="5"/>
  <c r="BA244" i="5"/>
  <c r="BB244" i="5"/>
  <c r="BE244" i="5"/>
  <c r="AX245" i="5"/>
  <c r="AY245" i="5"/>
  <c r="BA245" i="5"/>
  <c r="BC245" i="5"/>
  <c r="AX246" i="5"/>
  <c r="AY246" i="5"/>
  <c r="AZ246" i="5"/>
  <c r="BB246" i="5"/>
  <c r="BF246" i="5"/>
  <c r="H246" i="5" s="1"/>
  <c r="BA247" i="5"/>
  <c r="BE247" i="5"/>
  <c r="AX248" i="5"/>
  <c r="AZ248" i="5"/>
  <c r="BD248" i="5"/>
  <c r="AY249" i="5"/>
  <c r="BC249" i="5"/>
  <c r="BF249" i="5"/>
  <c r="H249" i="5" s="1"/>
  <c r="AX250" i="5"/>
  <c r="BB250" i="5"/>
  <c r="BC250" i="5"/>
  <c r="BF250" i="5"/>
  <c r="H250" i="5" s="1"/>
  <c r="AZ251" i="5"/>
  <c r="BA251" i="5"/>
  <c r="BE251" i="5"/>
  <c r="BF251" i="5"/>
  <c r="H251" i="5" s="1"/>
  <c r="AZ252" i="5"/>
  <c r="BD252" i="5"/>
  <c r="AY253" i="5"/>
  <c r="BC253" i="5"/>
  <c r="AX254" i="5"/>
  <c r="BA254" i="5"/>
  <c r="BE254" i="5"/>
  <c r="AY255" i="5"/>
  <c r="AZ255" i="5"/>
  <c r="BA255" i="5"/>
  <c r="BC255" i="5"/>
  <c r="BD255" i="5"/>
  <c r="BE255" i="5"/>
  <c r="AX256" i="5"/>
  <c r="AY256" i="5"/>
  <c r="BB256" i="5"/>
  <c r="BC256" i="5"/>
  <c r="BF256" i="5"/>
  <c r="H256" i="5" s="1"/>
  <c r="AX257" i="5"/>
  <c r="AY257" i="5"/>
  <c r="BB257" i="5"/>
  <c r="BC257" i="5"/>
  <c r="BE257" i="5"/>
  <c r="AX258" i="5"/>
  <c r="AY258" i="5"/>
  <c r="AZ258" i="5"/>
  <c r="BB258" i="5"/>
  <c r="BD258" i="5"/>
  <c r="BF258" i="5"/>
  <c r="H258" i="5" s="1"/>
  <c r="AY259" i="5"/>
  <c r="BA259" i="5"/>
  <c r="BB259" i="5"/>
  <c r="BC259" i="5"/>
  <c r="BE259" i="5"/>
  <c r="BF259" i="5"/>
  <c r="H259" i="5" s="1"/>
  <c r="AX260" i="5"/>
  <c r="AZ260" i="5"/>
  <c r="BB260" i="5"/>
  <c r="BD260" i="5"/>
  <c r="BE260" i="5"/>
  <c r="BF260" i="5"/>
  <c r="H260" i="5" s="1"/>
  <c r="AY261" i="5"/>
  <c r="BA261" i="5"/>
  <c r="BC261" i="5"/>
  <c r="BE261" i="5"/>
  <c r="AX262" i="5"/>
  <c r="AZ262" i="5"/>
  <c r="BB262" i="5"/>
  <c r="BD262" i="5"/>
  <c r="BF262" i="5"/>
  <c r="H262" i="5" s="1"/>
  <c r="AY263" i="5"/>
  <c r="BA263" i="5"/>
  <c r="BC263" i="5"/>
  <c r="BD263" i="5"/>
  <c r="BE263" i="5"/>
  <c r="AX264" i="5"/>
  <c r="AZ264" i="5"/>
  <c r="BB264" i="5"/>
  <c r="BC264" i="5"/>
  <c r="BD264" i="5"/>
  <c r="BF264" i="5"/>
  <c r="H264" i="5" s="1"/>
  <c r="AY265" i="5"/>
  <c r="BA265" i="5"/>
  <c r="BC265" i="5"/>
  <c r="BD265" i="5"/>
  <c r="BE265" i="5"/>
  <c r="AX266" i="5"/>
  <c r="AZ266" i="5"/>
  <c r="BB266" i="5"/>
  <c r="BD266" i="5"/>
  <c r="BF266" i="5"/>
  <c r="H266" i="5" s="1"/>
  <c r="AX267" i="5"/>
  <c r="AY267" i="5"/>
  <c r="BA267" i="5"/>
  <c r="BC267" i="5"/>
  <c r="BD267" i="5"/>
  <c r="BE267" i="5"/>
  <c r="BF267" i="5"/>
  <c r="H267" i="5" s="1"/>
  <c r="AX268" i="5"/>
  <c r="AZ268" i="5"/>
  <c r="BB268" i="5"/>
  <c r="BD268" i="5"/>
  <c r="BF268" i="5"/>
  <c r="H268" i="5" s="1"/>
  <c r="AX269" i="5"/>
  <c r="BA269" i="5"/>
  <c r="BD269" i="5"/>
  <c r="BE269" i="5"/>
  <c r="AX270" i="5"/>
  <c r="AY270" i="5"/>
  <c r="AZ270" i="5"/>
  <c r="BB270" i="5"/>
  <c r="BD270" i="5"/>
  <c r="BF270" i="5"/>
  <c r="H270" i="5" s="1"/>
  <c r="AX271" i="5"/>
  <c r="AY271" i="5"/>
  <c r="BC271" i="5"/>
  <c r="AX272" i="5"/>
  <c r="AY272" i="5"/>
  <c r="AZ272" i="5"/>
  <c r="BB272" i="5"/>
  <c r="BC272" i="5"/>
  <c r="BD272" i="5"/>
  <c r="BE272" i="5"/>
  <c r="BF272" i="5"/>
  <c r="H272" i="5" s="1"/>
  <c r="AX273" i="5"/>
  <c r="AY273" i="5"/>
  <c r="AZ273" i="5"/>
  <c r="BA273" i="5"/>
  <c r="BE273" i="5"/>
  <c r="AX274" i="5"/>
  <c r="AZ274" i="5"/>
  <c r="BB274" i="5"/>
  <c r="BC274" i="5"/>
  <c r="BF274" i="5"/>
  <c r="H274" i="5" s="1"/>
  <c r="AX275" i="5"/>
  <c r="AY275" i="5"/>
  <c r="AZ275" i="5"/>
  <c r="BA275" i="5"/>
  <c r="BB275" i="5"/>
  <c r="BC275" i="5"/>
  <c r="BE275" i="5"/>
  <c r="BF275" i="5"/>
  <c r="H275" i="5" s="1"/>
  <c r="AX276" i="5"/>
  <c r="AZ276" i="5"/>
  <c r="BA276" i="5"/>
  <c r="BB276" i="5"/>
  <c r="BD276" i="5"/>
  <c r="BE276" i="5"/>
  <c r="BF276" i="5"/>
  <c r="H276" i="5" s="1"/>
  <c r="AY277" i="5"/>
  <c r="AZ277" i="5"/>
  <c r="BA277" i="5"/>
  <c r="BC277" i="5"/>
  <c r="BD277" i="5"/>
  <c r="BE277" i="5"/>
  <c r="AX278" i="5"/>
  <c r="AY278" i="5"/>
  <c r="AZ278" i="5"/>
  <c r="BB278" i="5"/>
  <c r="BC278" i="5"/>
  <c r="BD278" i="5"/>
  <c r="BF278" i="5"/>
  <c r="H278" i="5" s="1"/>
  <c r="AX279" i="5"/>
  <c r="AY279" i="5"/>
  <c r="BA279" i="5"/>
  <c r="BB279" i="5"/>
  <c r="BC279" i="5"/>
  <c r="BE279" i="5"/>
  <c r="BF279" i="5"/>
  <c r="H279" i="5" s="1"/>
  <c r="AX280" i="5"/>
  <c r="AZ280" i="5"/>
  <c r="BA280" i="5"/>
  <c r="BB280" i="5"/>
  <c r="BD280" i="5"/>
  <c r="BE280" i="5"/>
  <c r="BF280" i="5"/>
  <c r="H280" i="5" s="1"/>
  <c r="AY281" i="5"/>
  <c r="AZ281" i="5"/>
  <c r="BA281" i="5"/>
  <c r="BC281" i="5"/>
  <c r="BD281" i="5"/>
  <c r="BE281" i="5"/>
  <c r="AX282" i="5"/>
  <c r="AY282" i="5"/>
  <c r="AZ282" i="5"/>
  <c r="BA282" i="5"/>
  <c r="BB282" i="5"/>
  <c r="BC282" i="5"/>
  <c r="BD282" i="5"/>
  <c r="BF282" i="5"/>
  <c r="H282" i="5" s="1"/>
  <c r="AX283" i="5"/>
  <c r="AY283" i="5"/>
  <c r="BA283" i="5"/>
  <c r="BB283" i="5"/>
  <c r="BC283" i="5"/>
  <c r="BE283" i="5"/>
  <c r="BF283" i="5"/>
  <c r="H283" i="5" s="1"/>
  <c r="AX284" i="5"/>
  <c r="AZ284" i="5"/>
  <c r="BA284" i="5"/>
  <c r="BB284" i="5"/>
  <c r="BD284" i="5"/>
  <c r="BE284" i="5"/>
  <c r="BF284" i="5"/>
  <c r="H284" i="5" s="1"/>
  <c r="AY285" i="5"/>
  <c r="AZ285" i="5"/>
  <c r="BA285" i="5"/>
  <c r="BC285" i="5"/>
  <c r="BE285" i="5"/>
  <c r="AX286" i="5"/>
  <c r="AZ286" i="5"/>
  <c r="BB286" i="5"/>
  <c r="BD286" i="5"/>
  <c r="BF286" i="5"/>
  <c r="H286" i="5" s="1"/>
  <c r="AX287" i="5"/>
  <c r="AY287" i="5"/>
  <c r="BA287" i="5"/>
  <c r="BB287" i="5"/>
  <c r="BC287" i="5"/>
  <c r="BE287" i="5"/>
  <c r="AX288" i="5"/>
  <c r="AZ288" i="5"/>
  <c r="BB288" i="5"/>
  <c r="BC288" i="5"/>
  <c r="BD288" i="5"/>
  <c r="BE288" i="5"/>
  <c r="BF288" i="5"/>
  <c r="H288" i="5" s="1"/>
  <c r="AY289" i="5"/>
  <c r="BA289" i="5"/>
  <c r="BB289" i="5"/>
  <c r="BC289" i="5"/>
  <c r="BE289" i="5"/>
  <c r="BF289" i="5"/>
  <c r="H289" i="5" s="1"/>
  <c r="AX290" i="5"/>
  <c r="AZ290" i="5"/>
  <c r="BB290" i="5"/>
  <c r="BC290" i="5"/>
  <c r="BD290" i="5"/>
  <c r="BF290" i="5"/>
  <c r="H290" i="5" s="1"/>
  <c r="AY291" i="5"/>
  <c r="BA291" i="5"/>
  <c r="BC291" i="5"/>
  <c r="BE291" i="5"/>
  <c r="AX292" i="5"/>
  <c r="AZ292" i="5"/>
  <c r="BB292" i="5"/>
  <c r="BD292" i="5"/>
  <c r="BF292" i="5"/>
  <c r="H292" i="5" s="1"/>
  <c r="AX293" i="5"/>
  <c r="AY293" i="5"/>
  <c r="BA293" i="5"/>
  <c r="BC293" i="5"/>
  <c r="BE293" i="5"/>
  <c r="AX294" i="5"/>
  <c r="AZ294" i="5"/>
  <c r="BB294" i="5"/>
  <c r="BC294" i="5"/>
  <c r="BD294" i="5"/>
  <c r="BF294" i="5"/>
  <c r="H294" i="5" s="1"/>
  <c r="AY295" i="5"/>
  <c r="BA295" i="5"/>
  <c r="BC295" i="5"/>
  <c r="BE295" i="5"/>
  <c r="BF295" i="5"/>
  <c r="H295" i="5" s="1"/>
  <c r="AX296" i="5"/>
  <c r="AZ296" i="5"/>
  <c r="BB296" i="5"/>
  <c r="BD296" i="5"/>
  <c r="BF296" i="5"/>
  <c r="H296" i="5" s="1"/>
  <c r="AY297" i="5"/>
  <c r="BA297" i="5"/>
  <c r="BC297" i="5"/>
  <c r="BE297" i="5"/>
  <c r="AX298" i="5"/>
  <c r="AZ298" i="5"/>
  <c r="BB298" i="5"/>
  <c r="BD298" i="5"/>
  <c r="BF298" i="5"/>
  <c r="H298" i="5" s="1"/>
  <c r="AY299" i="5"/>
  <c r="BA299" i="5"/>
  <c r="BB299" i="5"/>
  <c r="BC299" i="5"/>
  <c r="BE299" i="5"/>
  <c r="AX300" i="5"/>
  <c r="AZ300" i="5"/>
  <c r="BB300" i="5"/>
  <c r="BC300" i="5"/>
  <c r="BD300" i="5"/>
  <c r="BF300" i="5"/>
  <c r="H300" i="5" s="1"/>
  <c r="AY301" i="5"/>
  <c r="AZ301" i="5"/>
  <c r="BA301" i="5"/>
  <c r="BD301" i="5"/>
  <c r="BE301" i="5"/>
  <c r="AX302" i="5"/>
  <c r="AZ302" i="5"/>
  <c r="BB302" i="5"/>
  <c r="BD302" i="5"/>
  <c r="BF302" i="5"/>
  <c r="H302" i="5" s="1"/>
  <c r="AX303" i="5"/>
  <c r="AY303" i="5"/>
  <c r="BC303" i="5"/>
  <c r="BD303" i="5"/>
  <c r="BE303" i="5"/>
  <c r="AX304" i="5"/>
  <c r="AY304" i="5"/>
  <c r="AZ304" i="5"/>
  <c r="BB304" i="5"/>
  <c r="BD304" i="5"/>
  <c r="BE304" i="5"/>
  <c r="BF304" i="5"/>
  <c r="H304" i="5" s="1"/>
  <c r="AY305" i="5"/>
  <c r="AZ305" i="5"/>
  <c r="BA305" i="5"/>
  <c r="BE305" i="5"/>
  <c r="AX306" i="5"/>
  <c r="AZ306" i="5"/>
  <c r="BB306" i="5"/>
  <c r="BC306" i="5"/>
  <c r="BD306" i="5"/>
  <c r="BF306" i="5"/>
  <c r="H306" i="5" s="1"/>
  <c r="AY307" i="5"/>
  <c r="AZ307" i="5"/>
  <c r="BA307" i="5"/>
  <c r="BC307" i="5"/>
  <c r="BE307" i="5"/>
  <c r="AX308" i="5"/>
  <c r="AZ308" i="5"/>
  <c r="BA308" i="5"/>
  <c r="BB308" i="5"/>
  <c r="BD308" i="5"/>
  <c r="BE308" i="5"/>
  <c r="BF308" i="5"/>
  <c r="H308" i="5" s="1"/>
  <c r="AY309" i="5"/>
  <c r="BA309" i="5"/>
  <c r="BC309" i="5"/>
  <c r="BE309" i="5"/>
  <c r="AX310" i="5"/>
  <c r="AY310" i="5"/>
  <c r="AZ310" i="5"/>
  <c r="BB310" i="5"/>
  <c r="BD310" i="5"/>
  <c r="BE310" i="5"/>
  <c r="BF310" i="5"/>
  <c r="H310" i="5" s="1"/>
  <c r="AY311" i="5"/>
  <c r="BA311" i="5"/>
  <c r="BE311" i="5"/>
  <c r="AX312" i="5"/>
  <c r="AZ312" i="5"/>
  <c r="BA312" i="5"/>
  <c r="BB312" i="5"/>
  <c r="BC312" i="5"/>
  <c r="BD312" i="5"/>
  <c r="BF312" i="5"/>
  <c r="H312" i="5" s="1"/>
  <c r="AX313" i="5"/>
  <c r="AY313" i="5"/>
  <c r="AZ313" i="5"/>
  <c r="BA313" i="5"/>
  <c r="BC313" i="5"/>
  <c r="BE313" i="5"/>
  <c r="AX314" i="5"/>
  <c r="AY314" i="5"/>
  <c r="AZ314" i="5"/>
  <c r="BB314" i="5"/>
  <c r="BD314" i="5"/>
  <c r="BF314" i="5"/>
  <c r="H314" i="5" s="1"/>
  <c r="AX315" i="5"/>
  <c r="AY315" i="5"/>
  <c r="BA315" i="5"/>
  <c r="BC315" i="5"/>
  <c r="BE315" i="5"/>
  <c r="BF315" i="5"/>
  <c r="H315" i="5" s="1"/>
  <c r="AX316" i="5"/>
  <c r="AY316" i="5"/>
  <c r="AZ316" i="5"/>
  <c r="BB316" i="5"/>
  <c r="BD316" i="5"/>
  <c r="BE316" i="5"/>
  <c r="BF316" i="5"/>
  <c r="H316" i="5" s="1"/>
  <c r="AY317" i="5"/>
  <c r="BA317" i="5"/>
  <c r="BC317" i="5"/>
  <c r="BD317" i="5"/>
  <c r="BE317" i="5"/>
  <c r="AX318" i="5"/>
  <c r="AZ318" i="5"/>
  <c r="BB318" i="5"/>
  <c r="BC318" i="5"/>
  <c r="BD318" i="5"/>
  <c r="BF318" i="5"/>
  <c r="H318" i="5" s="1"/>
  <c r="AY319" i="5"/>
  <c r="BA319" i="5"/>
  <c r="BB319" i="5"/>
  <c r="BC319" i="5"/>
  <c r="BD319" i="5"/>
  <c r="BE319" i="5"/>
  <c r="AX320" i="5"/>
  <c r="AY320" i="5"/>
  <c r="AZ320" i="5"/>
  <c r="BB320" i="5"/>
  <c r="BD320" i="5"/>
  <c r="BF320" i="5"/>
  <c r="H320" i="5" s="1"/>
  <c r="AY321" i="5"/>
  <c r="AZ321" i="5"/>
  <c r="BA321" i="5"/>
  <c r="BB321" i="5"/>
  <c r="BC321" i="5"/>
  <c r="BE321" i="5"/>
  <c r="AX322" i="5"/>
  <c r="AZ322" i="5"/>
  <c r="BA322" i="5"/>
  <c r="BB322" i="5"/>
  <c r="BD322" i="5"/>
  <c r="BF322" i="5"/>
  <c r="H322" i="5" s="1"/>
  <c r="AX323" i="5"/>
  <c r="AY323" i="5"/>
  <c r="BA323" i="5"/>
  <c r="BC323" i="5"/>
  <c r="BE323" i="5"/>
  <c r="BF323" i="5"/>
  <c r="H323" i="5" s="1"/>
  <c r="AX324" i="5"/>
  <c r="AY324" i="5"/>
  <c r="AZ324" i="5"/>
  <c r="BB324" i="5"/>
  <c r="BD324" i="5"/>
  <c r="BE324" i="5"/>
  <c r="BF324" i="5"/>
  <c r="H324" i="5" s="1"/>
  <c r="AY325" i="5"/>
  <c r="BA325" i="5"/>
  <c r="BB325" i="5"/>
  <c r="BC325" i="5"/>
  <c r="BD325" i="5"/>
  <c r="BE325" i="5"/>
  <c r="AX326" i="5"/>
  <c r="AY326" i="5"/>
  <c r="AZ326" i="5"/>
  <c r="BB326" i="5"/>
  <c r="BC326" i="5"/>
  <c r="BD326" i="5"/>
  <c r="BE326" i="5"/>
  <c r="BF326" i="5"/>
  <c r="H326" i="5" s="1"/>
  <c r="AX327" i="5"/>
  <c r="AY327" i="5"/>
  <c r="BA327" i="5"/>
  <c r="BC327" i="5"/>
  <c r="BD327" i="5"/>
  <c r="BE327" i="5"/>
  <c r="AX328" i="5"/>
  <c r="AZ328" i="5"/>
  <c r="BB328" i="5"/>
  <c r="BD328" i="5"/>
  <c r="BF328" i="5"/>
  <c r="H328" i="5" s="1"/>
  <c r="AY329" i="5"/>
  <c r="AZ329" i="5"/>
  <c r="BA329" i="5"/>
  <c r="BB329" i="5"/>
  <c r="BC329" i="5"/>
  <c r="BE329" i="5"/>
  <c r="AX330" i="5"/>
  <c r="AZ330" i="5"/>
  <c r="BB330" i="5"/>
  <c r="BD330" i="5"/>
  <c r="BF330" i="5"/>
  <c r="H330" i="5" s="1"/>
  <c r="AY331" i="5"/>
  <c r="AZ331" i="5"/>
  <c r="BC331" i="5"/>
  <c r="BE331" i="5"/>
  <c r="H76" i="5"/>
  <c r="BR361" i="5"/>
  <c r="BP361" i="5"/>
  <c r="BN361" i="5"/>
  <c r="BL361" i="5"/>
  <c r="BJ361" i="5"/>
  <c r="BS331" i="5"/>
  <c r="BQ331" i="5"/>
  <c r="BO331" i="5"/>
  <c r="BM331" i="5"/>
  <c r="BK331" i="5"/>
  <c r="BF331" i="5"/>
  <c r="H331" i="5" s="1"/>
  <c r="BD331" i="5"/>
  <c r="BB331" i="5"/>
  <c r="BA331" i="5"/>
  <c r="AX331" i="5"/>
  <c r="AC331" i="5"/>
  <c r="AB331" i="5"/>
  <c r="AA331" i="5"/>
  <c r="Z331" i="5"/>
  <c r="Y331" i="5"/>
  <c r="X331" i="5"/>
  <c r="W331" i="5"/>
  <c r="V331" i="5"/>
  <c r="F331" i="5"/>
  <c r="BS330" i="5"/>
  <c r="BQ330" i="5"/>
  <c r="BO330" i="5"/>
  <c r="BM330" i="5"/>
  <c r="BK330" i="5"/>
  <c r="BE330" i="5"/>
  <c r="BC330" i="5"/>
  <c r="BA330" i="5"/>
  <c r="AY330" i="5"/>
  <c r="AC330" i="5"/>
  <c r="AB330" i="5"/>
  <c r="AA330" i="5"/>
  <c r="Z330" i="5"/>
  <c r="Y330" i="5"/>
  <c r="X330" i="5"/>
  <c r="W330" i="5"/>
  <c r="V330" i="5"/>
  <c r="F330" i="5"/>
  <c r="BS329" i="5"/>
  <c r="BQ329" i="5"/>
  <c r="BO329" i="5"/>
  <c r="BM329" i="5"/>
  <c r="BK329" i="5"/>
  <c r="BF329" i="5"/>
  <c r="H329" i="5" s="1"/>
  <c r="BD329" i="5"/>
  <c r="AX329" i="5"/>
  <c r="AC329" i="5"/>
  <c r="AB329" i="5"/>
  <c r="AA329" i="5"/>
  <c r="Z329" i="5"/>
  <c r="Y329" i="5"/>
  <c r="X329" i="5"/>
  <c r="W329" i="5"/>
  <c r="V329" i="5"/>
  <c r="F329" i="5"/>
  <c r="BS328" i="5"/>
  <c r="BQ328" i="5"/>
  <c r="BO328" i="5"/>
  <c r="BM328" i="5"/>
  <c r="BK328" i="5"/>
  <c r="BE328" i="5"/>
  <c r="BC328" i="5"/>
  <c r="BA328" i="5"/>
  <c r="AY328" i="5"/>
  <c r="AC328" i="5"/>
  <c r="AB328" i="5"/>
  <c r="AA328" i="5"/>
  <c r="Z328" i="5"/>
  <c r="Y328" i="5"/>
  <c r="X328" i="5"/>
  <c r="W328" i="5"/>
  <c r="V328" i="5"/>
  <c r="F328" i="5"/>
  <c r="BS327" i="5"/>
  <c r="BQ327" i="5"/>
  <c r="BO327" i="5"/>
  <c r="BM327" i="5"/>
  <c r="BK327" i="5"/>
  <c r="BF327" i="5"/>
  <c r="H327" i="5" s="1"/>
  <c r="BB327" i="5"/>
  <c r="AZ327" i="5"/>
  <c r="AC327" i="5"/>
  <c r="AB327" i="5"/>
  <c r="AA327" i="5"/>
  <c r="Z327" i="5"/>
  <c r="Y327" i="5"/>
  <c r="X327" i="5"/>
  <c r="W327" i="5"/>
  <c r="V327" i="5"/>
  <c r="F327" i="5"/>
  <c r="BS326" i="5"/>
  <c r="BQ326" i="5"/>
  <c r="BO326" i="5"/>
  <c r="BM326" i="5"/>
  <c r="BK326" i="5"/>
  <c r="BA326" i="5"/>
  <c r="AC326" i="5"/>
  <c r="AB326" i="5"/>
  <c r="AA326" i="5"/>
  <c r="Z326" i="5"/>
  <c r="Y326" i="5"/>
  <c r="X326" i="5"/>
  <c r="W326" i="5"/>
  <c r="V326" i="5"/>
  <c r="F326" i="5"/>
  <c r="BS325" i="5"/>
  <c r="BQ325" i="5"/>
  <c r="BO325" i="5"/>
  <c r="BM325" i="5"/>
  <c r="BK325" i="5"/>
  <c r="BF325" i="5"/>
  <c r="H325" i="5" s="1"/>
  <c r="AZ325" i="5"/>
  <c r="AX325" i="5"/>
  <c r="AC325" i="5"/>
  <c r="AB325" i="5"/>
  <c r="AA325" i="5"/>
  <c r="Z325" i="5"/>
  <c r="Y325" i="5"/>
  <c r="X325" i="5"/>
  <c r="W325" i="5"/>
  <c r="V325" i="5"/>
  <c r="F325" i="5"/>
  <c r="BS324" i="5"/>
  <c r="BQ324" i="5"/>
  <c r="BO324" i="5"/>
  <c r="BM324" i="5"/>
  <c r="BK324" i="5"/>
  <c r="BC324" i="5"/>
  <c r="BA324" i="5"/>
  <c r="AC324" i="5"/>
  <c r="AB324" i="5"/>
  <c r="AA324" i="5"/>
  <c r="Z324" i="5"/>
  <c r="Y324" i="5"/>
  <c r="X324" i="5"/>
  <c r="W324" i="5"/>
  <c r="V324" i="5"/>
  <c r="F324" i="5"/>
  <c r="BS323" i="5"/>
  <c r="BQ323" i="5"/>
  <c r="BO323" i="5"/>
  <c r="BM323" i="5"/>
  <c r="BK323" i="5"/>
  <c r="BD323" i="5"/>
  <c r="BB323" i="5"/>
  <c r="AZ323" i="5"/>
  <c r="AC323" i="5"/>
  <c r="AB323" i="5"/>
  <c r="AA323" i="5"/>
  <c r="Z323" i="5"/>
  <c r="Y323" i="5"/>
  <c r="X323" i="5"/>
  <c r="W323" i="5"/>
  <c r="V323" i="5"/>
  <c r="F323" i="5"/>
  <c r="BS322" i="5"/>
  <c r="BQ322" i="5"/>
  <c r="BO322" i="5"/>
  <c r="BM322" i="5"/>
  <c r="BK322" i="5"/>
  <c r="BE322" i="5"/>
  <c r="BC322" i="5"/>
  <c r="AY322" i="5"/>
  <c r="AC322" i="5"/>
  <c r="AB322" i="5"/>
  <c r="AA322" i="5"/>
  <c r="Z322" i="5"/>
  <c r="Y322" i="5"/>
  <c r="X322" i="5"/>
  <c r="W322" i="5"/>
  <c r="V322" i="5"/>
  <c r="F322" i="5"/>
  <c r="BS321" i="5"/>
  <c r="BQ321" i="5"/>
  <c r="BO321" i="5"/>
  <c r="BM321" i="5"/>
  <c r="BK321" i="5"/>
  <c r="BF321" i="5"/>
  <c r="H321" i="5" s="1"/>
  <c r="BD321" i="5"/>
  <c r="AX321" i="5"/>
  <c r="AC321" i="5"/>
  <c r="AB321" i="5"/>
  <c r="AA321" i="5"/>
  <c r="Z321" i="5"/>
  <c r="Y321" i="5"/>
  <c r="X321" i="5"/>
  <c r="W321" i="5"/>
  <c r="V321" i="5"/>
  <c r="F321" i="5"/>
  <c r="BS320" i="5"/>
  <c r="BQ320" i="5"/>
  <c r="BO320" i="5"/>
  <c r="BM320" i="5"/>
  <c r="BK320" i="5"/>
  <c r="BE320" i="5"/>
  <c r="BC320" i="5"/>
  <c r="BA320" i="5"/>
  <c r="AC320" i="5"/>
  <c r="AB320" i="5"/>
  <c r="AA320" i="5"/>
  <c r="Z320" i="5"/>
  <c r="Y320" i="5"/>
  <c r="X320" i="5"/>
  <c r="W320" i="5"/>
  <c r="V320" i="5"/>
  <c r="F320" i="5"/>
  <c r="BS319" i="5"/>
  <c r="BQ319" i="5"/>
  <c r="BO319" i="5"/>
  <c r="BM319" i="5"/>
  <c r="BK319" i="5"/>
  <c r="BF319" i="5"/>
  <c r="H319" i="5" s="1"/>
  <c r="AZ319" i="5"/>
  <c r="AX319" i="5"/>
  <c r="AC319" i="5"/>
  <c r="AB319" i="5"/>
  <c r="AA319" i="5"/>
  <c r="Z319" i="5"/>
  <c r="Y319" i="5"/>
  <c r="X319" i="5"/>
  <c r="W319" i="5"/>
  <c r="V319" i="5"/>
  <c r="F319" i="5"/>
  <c r="BS318" i="5"/>
  <c r="BQ318" i="5"/>
  <c r="BO318" i="5"/>
  <c r="BM318" i="5"/>
  <c r="BK318" i="5"/>
  <c r="BE318" i="5"/>
  <c r="BA318" i="5"/>
  <c r="AY318" i="5"/>
  <c r="AC318" i="5"/>
  <c r="AB318" i="5"/>
  <c r="AA318" i="5"/>
  <c r="Z318" i="5"/>
  <c r="Y318" i="5"/>
  <c r="X318" i="5"/>
  <c r="W318" i="5"/>
  <c r="V318" i="5"/>
  <c r="F318" i="5"/>
  <c r="BS317" i="5"/>
  <c r="BQ317" i="5"/>
  <c r="BO317" i="5"/>
  <c r="BM317" i="5"/>
  <c r="BK317" i="5"/>
  <c r="BF317" i="5"/>
  <c r="H317" i="5" s="1"/>
  <c r="BB317" i="5"/>
  <c r="AZ317" i="5"/>
  <c r="AX317" i="5"/>
  <c r="AC317" i="5"/>
  <c r="AB317" i="5"/>
  <c r="AA317" i="5"/>
  <c r="Z317" i="5"/>
  <c r="Y317" i="5"/>
  <c r="X317" i="5"/>
  <c r="W317" i="5"/>
  <c r="V317" i="5"/>
  <c r="F317" i="5"/>
  <c r="BS316" i="5"/>
  <c r="BQ316" i="5"/>
  <c r="BO316" i="5"/>
  <c r="BM316" i="5"/>
  <c r="BK316" i="5"/>
  <c r="BC316" i="5"/>
  <c r="BA316" i="5"/>
  <c r="AC316" i="5"/>
  <c r="AB316" i="5"/>
  <c r="AA316" i="5"/>
  <c r="Z316" i="5"/>
  <c r="Y316" i="5"/>
  <c r="X316" i="5"/>
  <c r="W316" i="5"/>
  <c r="V316" i="5"/>
  <c r="F316" i="5"/>
  <c r="BS315" i="5"/>
  <c r="BQ315" i="5"/>
  <c r="BO315" i="5"/>
  <c r="BM315" i="5"/>
  <c r="BK315" i="5"/>
  <c r="BD315" i="5"/>
  <c r="BB315" i="5"/>
  <c r="AZ315" i="5"/>
  <c r="AC315" i="5"/>
  <c r="AB315" i="5"/>
  <c r="AA315" i="5"/>
  <c r="Z315" i="5"/>
  <c r="Y315" i="5"/>
  <c r="X315" i="5"/>
  <c r="W315" i="5"/>
  <c r="V315" i="5"/>
  <c r="F315" i="5"/>
  <c r="BS314" i="5"/>
  <c r="BQ314" i="5"/>
  <c r="BO314" i="5"/>
  <c r="BM314" i="5"/>
  <c r="BK314" i="5"/>
  <c r="BE314" i="5"/>
  <c r="BC314" i="5"/>
  <c r="BA314" i="5"/>
  <c r="AC314" i="5"/>
  <c r="AB314" i="5"/>
  <c r="AA314" i="5"/>
  <c r="Z314" i="5"/>
  <c r="Y314" i="5"/>
  <c r="X314" i="5"/>
  <c r="W314" i="5"/>
  <c r="V314" i="5"/>
  <c r="F314" i="5"/>
  <c r="BS313" i="5"/>
  <c r="BQ313" i="5"/>
  <c r="BO313" i="5"/>
  <c r="BM313" i="5"/>
  <c r="BK313" i="5"/>
  <c r="BF313" i="5"/>
  <c r="H313" i="5" s="1"/>
  <c r="BD313" i="5"/>
  <c r="BB313" i="5"/>
  <c r="AC313" i="5"/>
  <c r="AB313" i="5"/>
  <c r="AA313" i="5"/>
  <c r="Z313" i="5"/>
  <c r="Y313" i="5"/>
  <c r="X313" i="5"/>
  <c r="W313" i="5"/>
  <c r="V313" i="5"/>
  <c r="F313" i="5"/>
  <c r="BS312" i="5"/>
  <c r="BQ312" i="5"/>
  <c r="BO312" i="5"/>
  <c r="BM312" i="5"/>
  <c r="BK312" i="5"/>
  <c r="BE312" i="5"/>
  <c r="AY312" i="5"/>
  <c r="AC312" i="5"/>
  <c r="AB312" i="5"/>
  <c r="AA312" i="5"/>
  <c r="Z312" i="5"/>
  <c r="Y312" i="5"/>
  <c r="X312" i="5"/>
  <c r="W312" i="5"/>
  <c r="V312" i="5"/>
  <c r="F312" i="5"/>
  <c r="BS311" i="5"/>
  <c r="BQ311" i="5"/>
  <c r="BO311" i="5"/>
  <c r="BM311" i="5"/>
  <c r="BK311" i="5"/>
  <c r="BF311" i="5"/>
  <c r="H311" i="5" s="1"/>
  <c r="BD311" i="5"/>
  <c r="BC311" i="5"/>
  <c r="BB311" i="5"/>
  <c r="AZ311" i="5"/>
  <c r="AX311" i="5"/>
  <c r="AC311" i="5"/>
  <c r="AB311" i="5"/>
  <c r="AA311" i="5"/>
  <c r="Z311" i="5"/>
  <c r="Y311" i="5"/>
  <c r="X311" i="5"/>
  <c r="W311" i="5"/>
  <c r="V311" i="5"/>
  <c r="F311" i="5"/>
  <c r="BS310" i="5"/>
  <c r="BQ310" i="5"/>
  <c r="BO310" i="5"/>
  <c r="BM310" i="5"/>
  <c r="BK310" i="5"/>
  <c r="BC310" i="5"/>
  <c r="BA310" i="5"/>
  <c r="AC310" i="5"/>
  <c r="AB310" i="5"/>
  <c r="AA310" i="5"/>
  <c r="Z310" i="5"/>
  <c r="Y310" i="5"/>
  <c r="X310" i="5"/>
  <c r="W310" i="5"/>
  <c r="V310" i="5"/>
  <c r="F310" i="5"/>
  <c r="BS309" i="5"/>
  <c r="BQ309" i="5"/>
  <c r="BO309" i="5"/>
  <c r="BM309" i="5"/>
  <c r="BK309" i="5"/>
  <c r="BF309" i="5"/>
  <c r="H309" i="5" s="1"/>
  <c r="BD309" i="5"/>
  <c r="BB309" i="5"/>
  <c r="AZ309" i="5"/>
  <c r="AX309" i="5"/>
  <c r="AC309" i="5"/>
  <c r="AB309" i="5"/>
  <c r="AA309" i="5"/>
  <c r="Z309" i="5"/>
  <c r="Y309" i="5"/>
  <c r="X309" i="5"/>
  <c r="W309" i="5"/>
  <c r="V309" i="5"/>
  <c r="F309" i="5"/>
  <c r="BS308" i="5"/>
  <c r="BQ308" i="5"/>
  <c r="BO308" i="5"/>
  <c r="BM308" i="5"/>
  <c r="BK308" i="5"/>
  <c r="BC308" i="5"/>
  <c r="AC308" i="5"/>
  <c r="AB308" i="5"/>
  <c r="AA308" i="5"/>
  <c r="Z308" i="5"/>
  <c r="Y308" i="5"/>
  <c r="X308" i="5"/>
  <c r="W308" i="5"/>
  <c r="V308" i="5"/>
  <c r="F308" i="5"/>
  <c r="BS307" i="5"/>
  <c r="BQ307" i="5"/>
  <c r="BO307" i="5"/>
  <c r="BM307" i="5"/>
  <c r="BK307" i="5"/>
  <c r="BF307" i="5"/>
  <c r="H307" i="5" s="1"/>
  <c r="BD307" i="5"/>
  <c r="BB307" i="5"/>
  <c r="AX307" i="5"/>
  <c r="AC307" i="5"/>
  <c r="AB307" i="5"/>
  <c r="AA307" i="5"/>
  <c r="Z307" i="5"/>
  <c r="Y307" i="5"/>
  <c r="X307" i="5"/>
  <c r="W307" i="5"/>
  <c r="V307" i="5"/>
  <c r="F307" i="5"/>
  <c r="BS306" i="5"/>
  <c r="BQ306" i="5"/>
  <c r="BO306" i="5"/>
  <c r="BM306" i="5"/>
  <c r="BK306" i="5"/>
  <c r="BE306" i="5"/>
  <c r="BA306" i="5"/>
  <c r="AY306" i="5"/>
  <c r="AC306" i="5"/>
  <c r="AB306" i="5"/>
  <c r="AA306" i="5"/>
  <c r="Z306" i="5"/>
  <c r="Y306" i="5"/>
  <c r="X306" i="5"/>
  <c r="W306" i="5"/>
  <c r="V306" i="5"/>
  <c r="F306" i="5"/>
  <c r="BS305" i="5"/>
  <c r="BQ305" i="5"/>
  <c r="BO305" i="5"/>
  <c r="BM305" i="5"/>
  <c r="BK305" i="5"/>
  <c r="BF305" i="5"/>
  <c r="H305" i="5" s="1"/>
  <c r="BD305" i="5"/>
  <c r="BC305" i="5"/>
  <c r="BB305" i="5"/>
  <c r="AX305" i="5"/>
  <c r="AC305" i="5"/>
  <c r="AB305" i="5"/>
  <c r="AA305" i="5"/>
  <c r="Z305" i="5"/>
  <c r="Y305" i="5"/>
  <c r="X305" i="5"/>
  <c r="W305" i="5"/>
  <c r="V305" i="5"/>
  <c r="F305" i="5"/>
  <c r="BS304" i="5"/>
  <c r="BQ304" i="5"/>
  <c r="BO304" i="5"/>
  <c r="BM304" i="5"/>
  <c r="BK304" i="5"/>
  <c r="BC304" i="5"/>
  <c r="BA304" i="5"/>
  <c r="AC304" i="5"/>
  <c r="AB304" i="5"/>
  <c r="AA304" i="5"/>
  <c r="Z304" i="5"/>
  <c r="Y304" i="5"/>
  <c r="X304" i="5"/>
  <c r="W304" i="5"/>
  <c r="V304" i="5"/>
  <c r="F304" i="5"/>
  <c r="BS303" i="5"/>
  <c r="BQ303" i="5"/>
  <c r="BO303" i="5"/>
  <c r="BM303" i="5"/>
  <c r="BK303" i="5"/>
  <c r="BF303" i="5"/>
  <c r="H303" i="5" s="1"/>
  <c r="BB303" i="5"/>
  <c r="BA303" i="5"/>
  <c r="AZ303" i="5"/>
  <c r="AC303" i="5"/>
  <c r="AB303" i="5"/>
  <c r="AA303" i="5"/>
  <c r="Z303" i="5"/>
  <c r="Y303" i="5"/>
  <c r="X303" i="5"/>
  <c r="W303" i="5"/>
  <c r="V303" i="5"/>
  <c r="F303" i="5"/>
  <c r="BS302" i="5"/>
  <c r="BQ302" i="5"/>
  <c r="BO302" i="5"/>
  <c r="BM302" i="5"/>
  <c r="BK302" i="5"/>
  <c r="BE302" i="5"/>
  <c r="BC302" i="5"/>
  <c r="BA302" i="5"/>
  <c r="AY302" i="5"/>
  <c r="AC302" i="5"/>
  <c r="AB302" i="5"/>
  <c r="AA302" i="5"/>
  <c r="Z302" i="5"/>
  <c r="Y302" i="5"/>
  <c r="X302" i="5"/>
  <c r="W302" i="5"/>
  <c r="V302" i="5"/>
  <c r="F302" i="5"/>
  <c r="BS301" i="5"/>
  <c r="BQ301" i="5"/>
  <c r="BO301" i="5"/>
  <c r="BM301" i="5"/>
  <c r="BK301" i="5"/>
  <c r="BF301" i="5"/>
  <c r="H301" i="5" s="1"/>
  <c r="BC301" i="5"/>
  <c r="BB301" i="5"/>
  <c r="AX301" i="5"/>
  <c r="AC301" i="5"/>
  <c r="AB301" i="5"/>
  <c r="AA301" i="5"/>
  <c r="Z301" i="5"/>
  <c r="Y301" i="5"/>
  <c r="X301" i="5"/>
  <c r="W301" i="5"/>
  <c r="V301" i="5"/>
  <c r="F301" i="5"/>
  <c r="BS300" i="5"/>
  <c r="BQ300" i="5"/>
  <c r="BO300" i="5"/>
  <c r="BM300" i="5"/>
  <c r="BK300" i="5"/>
  <c r="BE300" i="5"/>
  <c r="BA300" i="5"/>
  <c r="AY300" i="5"/>
  <c r="AC300" i="5"/>
  <c r="AB300" i="5"/>
  <c r="AA300" i="5"/>
  <c r="Z300" i="5"/>
  <c r="Y300" i="5"/>
  <c r="X300" i="5"/>
  <c r="W300" i="5"/>
  <c r="V300" i="5"/>
  <c r="F300" i="5"/>
  <c r="BS299" i="5"/>
  <c r="BQ299" i="5"/>
  <c r="BO299" i="5"/>
  <c r="BM299" i="5"/>
  <c r="BK299" i="5"/>
  <c r="BF299" i="5"/>
  <c r="H299" i="5" s="1"/>
  <c r="BD299" i="5"/>
  <c r="AZ299" i="5"/>
  <c r="AX299" i="5"/>
  <c r="AC299" i="5"/>
  <c r="AB299" i="5"/>
  <c r="AA299" i="5"/>
  <c r="Z299" i="5"/>
  <c r="Y299" i="5"/>
  <c r="X299" i="5"/>
  <c r="W299" i="5"/>
  <c r="V299" i="5"/>
  <c r="F299" i="5"/>
  <c r="BS298" i="5"/>
  <c r="BQ298" i="5"/>
  <c r="BO298" i="5"/>
  <c r="BM298" i="5"/>
  <c r="BK298" i="5"/>
  <c r="BE298" i="5"/>
  <c r="BC298" i="5"/>
  <c r="BA298" i="5"/>
  <c r="AY298" i="5"/>
  <c r="AC298" i="5"/>
  <c r="AB298" i="5"/>
  <c r="AA298" i="5"/>
  <c r="Z298" i="5"/>
  <c r="Y298" i="5"/>
  <c r="X298" i="5"/>
  <c r="W298" i="5"/>
  <c r="V298" i="5"/>
  <c r="F298" i="5"/>
  <c r="BS297" i="5"/>
  <c r="BQ297" i="5"/>
  <c r="BO297" i="5"/>
  <c r="BM297" i="5"/>
  <c r="BK297" i="5"/>
  <c r="BF297" i="5"/>
  <c r="H297" i="5" s="1"/>
  <c r="BD297" i="5"/>
  <c r="BB297" i="5"/>
  <c r="AZ297" i="5"/>
  <c r="AX297" i="5"/>
  <c r="AC297" i="5"/>
  <c r="AB297" i="5"/>
  <c r="AA297" i="5"/>
  <c r="Z297" i="5"/>
  <c r="Y297" i="5"/>
  <c r="X297" i="5"/>
  <c r="W297" i="5"/>
  <c r="V297" i="5"/>
  <c r="F297" i="5"/>
  <c r="BS296" i="5"/>
  <c r="BQ296" i="5"/>
  <c r="BO296" i="5"/>
  <c r="BM296" i="5"/>
  <c r="BK296" i="5"/>
  <c r="BE296" i="5"/>
  <c r="BC296" i="5"/>
  <c r="BA296" i="5"/>
  <c r="AY296" i="5"/>
  <c r="AC296" i="5"/>
  <c r="AB296" i="5"/>
  <c r="AA296" i="5"/>
  <c r="Z296" i="5"/>
  <c r="Y296" i="5"/>
  <c r="X296" i="5"/>
  <c r="W296" i="5"/>
  <c r="V296" i="5"/>
  <c r="F296" i="5"/>
  <c r="BS295" i="5"/>
  <c r="BQ295" i="5"/>
  <c r="BO295" i="5"/>
  <c r="BM295" i="5"/>
  <c r="BK295" i="5"/>
  <c r="BD295" i="5"/>
  <c r="BB295" i="5"/>
  <c r="AZ295" i="5"/>
  <c r="AX295" i="5"/>
  <c r="AC295" i="5"/>
  <c r="AB295" i="5"/>
  <c r="AA295" i="5"/>
  <c r="Z295" i="5"/>
  <c r="Y295" i="5"/>
  <c r="X295" i="5"/>
  <c r="W295" i="5"/>
  <c r="V295" i="5"/>
  <c r="F295" i="5"/>
  <c r="BS294" i="5"/>
  <c r="BQ294" i="5"/>
  <c r="BO294" i="5"/>
  <c r="BM294" i="5"/>
  <c r="BK294" i="5"/>
  <c r="BE294" i="5"/>
  <c r="BA294" i="5"/>
  <c r="AY294" i="5"/>
  <c r="AC294" i="5"/>
  <c r="AB294" i="5"/>
  <c r="AA294" i="5"/>
  <c r="Z294" i="5"/>
  <c r="Y294" i="5"/>
  <c r="X294" i="5"/>
  <c r="W294" i="5"/>
  <c r="V294" i="5"/>
  <c r="F294" i="5"/>
  <c r="BS293" i="5"/>
  <c r="BQ293" i="5"/>
  <c r="BO293" i="5"/>
  <c r="BM293" i="5"/>
  <c r="BK293" i="5"/>
  <c r="BF293" i="5"/>
  <c r="H293" i="5" s="1"/>
  <c r="BD293" i="5"/>
  <c r="BB293" i="5"/>
  <c r="AZ293" i="5"/>
  <c r="AC293" i="5"/>
  <c r="AB293" i="5"/>
  <c r="AA293" i="5"/>
  <c r="Z293" i="5"/>
  <c r="Y293" i="5"/>
  <c r="X293" i="5"/>
  <c r="W293" i="5"/>
  <c r="V293" i="5"/>
  <c r="F293" i="5"/>
  <c r="BS292" i="5"/>
  <c r="BQ292" i="5"/>
  <c r="BO292" i="5"/>
  <c r="BM292" i="5"/>
  <c r="BK292" i="5"/>
  <c r="BE292" i="5"/>
  <c r="BC292" i="5"/>
  <c r="BA292" i="5"/>
  <c r="AY292" i="5"/>
  <c r="AC292" i="5"/>
  <c r="AB292" i="5"/>
  <c r="AA292" i="5"/>
  <c r="Z292" i="5"/>
  <c r="Y292" i="5"/>
  <c r="X292" i="5"/>
  <c r="W292" i="5"/>
  <c r="V292" i="5"/>
  <c r="F292" i="5"/>
  <c r="BS291" i="5"/>
  <c r="BQ291" i="5"/>
  <c r="BO291" i="5"/>
  <c r="BM291" i="5"/>
  <c r="BK291" i="5"/>
  <c r="BF291" i="5"/>
  <c r="H291" i="5" s="1"/>
  <c r="BD291" i="5"/>
  <c r="BB291" i="5"/>
  <c r="AZ291" i="5"/>
  <c r="AX291" i="5"/>
  <c r="AC291" i="5"/>
  <c r="AB291" i="5"/>
  <c r="AA291" i="5"/>
  <c r="Z291" i="5"/>
  <c r="Y291" i="5"/>
  <c r="X291" i="5"/>
  <c r="W291" i="5"/>
  <c r="V291" i="5"/>
  <c r="F291" i="5"/>
  <c r="BS290" i="5"/>
  <c r="BQ290" i="5"/>
  <c r="BO290" i="5"/>
  <c r="BM290" i="5"/>
  <c r="BK290" i="5"/>
  <c r="BE290" i="5"/>
  <c r="BA290" i="5"/>
  <c r="AY290" i="5"/>
  <c r="AC290" i="5"/>
  <c r="AB290" i="5"/>
  <c r="AA290" i="5"/>
  <c r="Z290" i="5"/>
  <c r="Y290" i="5"/>
  <c r="X290" i="5"/>
  <c r="W290" i="5"/>
  <c r="V290" i="5"/>
  <c r="F290" i="5"/>
  <c r="BS289" i="5"/>
  <c r="BQ289" i="5"/>
  <c r="BO289" i="5"/>
  <c r="BM289" i="5"/>
  <c r="BK289" i="5"/>
  <c r="BD289" i="5"/>
  <c r="AZ289" i="5"/>
  <c r="AX289" i="5"/>
  <c r="AC289" i="5"/>
  <c r="AB289" i="5"/>
  <c r="AA289" i="5"/>
  <c r="Z289" i="5"/>
  <c r="Y289" i="5"/>
  <c r="X289" i="5"/>
  <c r="W289" i="5"/>
  <c r="V289" i="5"/>
  <c r="F289" i="5"/>
  <c r="BS288" i="5"/>
  <c r="BQ288" i="5"/>
  <c r="BO288" i="5"/>
  <c r="BM288" i="5"/>
  <c r="BK288" i="5"/>
  <c r="BA288" i="5"/>
  <c r="AY288" i="5"/>
  <c r="AC288" i="5"/>
  <c r="AB288" i="5"/>
  <c r="AA288" i="5"/>
  <c r="Z288" i="5"/>
  <c r="Y288" i="5"/>
  <c r="X288" i="5"/>
  <c r="W288" i="5"/>
  <c r="V288" i="5"/>
  <c r="F288" i="5"/>
  <c r="BS287" i="5"/>
  <c r="BQ287" i="5"/>
  <c r="BO287" i="5"/>
  <c r="BM287" i="5"/>
  <c r="BK287" i="5"/>
  <c r="BF287" i="5"/>
  <c r="H287" i="5" s="1"/>
  <c r="BD287" i="5"/>
  <c r="AZ287" i="5"/>
  <c r="AC287" i="5"/>
  <c r="AB287" i="5"/>
  <c r="AA287" i="5"/>
  <c r="Z287" i="5"/>
  <c r="Y287" i="5"/>
  <c r="X287" i="5"/>
  <c r="W287" i="5"/>
  <c r="V287" i="5"/>
  <c r="F287" i="5"/>
  <c r="BS286" i="5"/>
  <c r="BQ286" i="5"/>
  <c r="BO286" i="5"/>
  <c r="BM286" i="5"/>
  <c r="BK286" i="5"/>
  <c r="BE286" i="5"/>
  <c r="BC286" i="5"/>
  <c r="BA286" i="5"/>
  <c r="AY286" i="5"/>
  <c r="AC286" i="5"/>
  <c r="AB286" i="5"/>
  <c r="AA286" i="5"/>
  <c r="Z286" i="5"/>
  <c r="Y286" i="5"/>
  <c r="X286" i="5"/>
  <c r="W286" i="5"/>
  <c r="V286" i="5"/>
  <c r="F286" i="5"/>
  <c r="BS285" i="5"/>
  <c r="BQ285" i="5"/>
  <c r="BO285" i="5"/>
  <c r="BM285" i="5"/>
  <c r="BK285" i="5"/>
  <c r="BF285" i="5"/>
  <c r="H285" i="5" s="1"/>
  <c r="BD285" i="5"/>
  <c r="BB285" i="5"/>
  <c r="AX285" i="5"/>
  <c r="AC285" i="5"/>
  <c r="AB285" i="5"/>
  <c r="AA285" i="5"/>
  <c r="Z285" i="5"/>
  <c r="Y285" i="5"/>
  <c r="X285" i="5"/>
  <c r="W285" i="5"/>
  <c r="V285" i="5"/>
  <c r="F285" i="5"/>
  <c r="BS284" i="5"/>
  <c r="BQ284" i="5"/>
  <c r="BO284" i="5"/>
  <c r="BM284" i="5"/>
  <c r="BK284" i="5"/>
  <c r="BC284" i="5"/>
  <c r="AY284" i="5"/>
  <c r="AC284" i="5"/>
  <c r="AB284" i="5"/>
  <c r="AA284" i="5"/>
  <c r="Z284" i="5"/>
  <c r="Y284" i="5"/>
  <c r="X284" i="5"/>
  <c r="W284" i="5"/>
  <c r="V284" i="5"/>
  <c r="F284" i="5"/>
  <c r="BS283" i="5"/>
  <c r="BQ283" i="5"/>
  <c r="BO283" i="5"/>
  <c r="BM283" i="5"/>
  <c r="BK283" i="5"/>
  <c r="BD283" i="5"/>
  <c r="AZ283" i="5"/>
  <c r="AC283" i="5"/>
  <c r="AB283" i="5"/>
  <c r="AA283" i="5"/>
  <c r="Z283" i="5"/>
  <c r="Y283" i="5"/>
  <c r="X283" i="5"/>
  <c r="W283" i="5"/>
  <c r="V283" i="5"/>
  <c r="F283" i="5"/>
  <c r="BS282" i="5"/>
  <c r="BQ282" i="5"/>
  <c r="BO282" i="5"/>
  <c r="BM282" i="5"/>
  <c r="BK282" i="5"/>
  <c r="BE282" i="5"/>
  <c r="AC282" i="5"/>
  <c r="AB282" i="5"/>
  <c r="AA282" i="5"/>
  <c r="Z282" i="5"/>
  <c r="Y282" i="5"/>
  <c r="X282" i="5"/>
  <c r="W282" i="5"/>
  <c r="V282" i="5"/>
  <c r="F282" i="5"/>
  <c r="BS281" i="5"/>
  <c r="BQ281" i="5"/>
  <c r="BO281" i="5"/>
  <c r="BM281" i="5"/>
  <c r="BK281" i="5"/>
  <c r="BF281" i="5"/>
  <c r="H281" i="5" s="1"/>
  <c r="BB281" i="5"/>
  <c r="AX281" i="5"/>
  <c r="AC281" i="5"/>
  <c r="AB281" i="5"/>
  <c r="AA281" i="5"/>
  <c r="Z281" i="5"/>
  <c r="Y281" i="5"/>
  <c r="X281" i="5"/>
  <c r="W281" i="5"/>
  <c r="V281" i="5"/>
  <c r="F281" i="5"/>
  <c r="BS280" i="5"/>
  <c r="BQ280" i="5"/>
  <c r="BO280" i="5"/>
  <c r="BM280" i="5"/>
  <c r="BK280" i="5"/>
  <c r="BC280" i="5"/>
  <c r="AY280" i="5"/>
  <c r="AC280" i="5"/>
  <c r="AB280" i="5"/>
  <c r="AA280" i="5"/>
  <c r="Z280" i="5"/>
  <c r="Y280" i="5"/>
  <c r="X280" i="5"/>
  <c r="W280" i="5"/>
  <c r="V280" i="5"/>
  <c r="F280" i="5"/>
  <c r="BS279" i="5"/>
  <c r="BQ279" i="5"/>
  <c r="BO279" i="5"/>
  <c r="BM279" i="5"/>
  <c r="BK279" i="5"/>
  <c r="BD279" i="5"/>
  <c r="AZ279" i="5"/>
  <c r="AC279" i="5"/>
  <c r="AB279" i="5"/>
  <c r="AA279" i="5"/>
  <c r="Z279" i="5"/>
  <c r="Y279" i="5"/>
  <c r="X279" i="5"/>
  <c r="W279" i="5"/>
  <c r="V279" i="5"/>
  <c r="F279" i="5"/>
  <c r="BS278" i="5"/>
  <c r="BQ278" i="5"/>
  <c r="BO278" i="5"/>
  <c r="BM278" i="5"/>
  <c r="BK278" i="5"/>
  <c r="BE278" i="5"/>
  <c r="BA278" i="5"/>
  <c r="AC278" i="5"/>
  <c r="AB278" i="5"/>
  <c r="AA278" i="5"/>
  <c r="Z278" i="5"/>
  <c r="Y278" i="5"/>
  <c r="X278" i="5"/>
  <c r="W278" i="5"/>
  <c r="V278" i="5"/>
  <c r="F278" i="5"/>
  <c r="BS277" i="5"/>
  <c r="BQ277" i="5"/>
  <c r="BO277" i="5"/>
  <c r="BM277" i="5"/>
  <c r="BK277" i="5"/>
  <c r="BF277" i="5"/>
  <c r="H277" i="5" s="1"/>
  <c r="BB277" i="5"/>
  <c r="AX277" i="5"/>
  <c r="AC277" i="5"/>
  <c r="AB277" i="5"/>
  <c r="AA277" i="5"/>
  <c r="Z277" i="5"/>
  <c r="Y277" i="5"/>
  <c r="X277" i="5"/>
  <c r="W277" i="5"/>
  <c r="V277" i="5"/>
  <c r="F277" i="5"/>
  <c r="BS276" i="5"/>
  <c r="BQ276" i="5"/>
  <c r="BO276" i="5"/>
  <c r="BM276" i="5"/>
  <c r="BK276" i="5"/>
  <c r="BC276" i="5"/>
  <c r="AY276" i="5"/>
  <c r="AC276" i="5"/>
  <c r="AB276" i="5"/>
  <c r="AA276" i="5"/>
  <c r="Z276" i="5"/>
  <c r="Y276" i="5"/>
  <c r="X276" i="5"/>
  <c r="W276" i="5"/>
  <c r="V276" i="5"/>
  <c r="F276" i="5"/>
  <c r="BS275" i="5"/>
  <c r="BQ275" i="5"/>
  <c r="BO275" i="5"/>
  <c r="BM275" i="5"/>
  <c r="BK275" i="5"/>
  <c r="BD275" i="5"/>
  <c r="AC275" i="5"/>
  <c r="AB275" i="5"/>
  <c r="AA275" i="5"/>
  <c r="Z275" i="5"/>
  <c r="Y275" i="5"/>
  <c r="X275" i="5"/>
  <c r="W275" i="5"/>
  <c r="V275" i="5"/>
  <c r="F275" i="5"/>
  <c r="BS274" i="5"/>
  <c r="BQ274" i="5"/>
  <c r="BO274" i="5"/>
  <c r="BM274" i="5"/>
  <c r="BK274" i="5"/>
  <c r="BE274" i="5"/>
  <c r="BD274" i="5"/>
  <c r="BA274" i="5"/>
  <c r="AY274" i="5"/>
  <c r="AC274" i="5"/>
  <c r="AB274" i="5"/>
  <c r="AA274" i="5"/>
  <c r="Z274" i="5"/>
  <c r="Y274" i="5"/>
  <c r="X274" i="5"/>
  <c r="W274" i="5"/>
  <c r="V274" i="5"/>
  <c r="F274" i="5"/>
  <c r="BS273" i="5"/>
  <c r="BQ273" i="5"/>
  <c r="BO273" i="5"/>
  <c r="BM273" i="5"/>
  <c r="BK273" i="5"/>
  <c r="BF273" i="5"/>
  <c r="H273" i="5" s="1"/>
  <c r="BD273" i="5"/>
  <c r="BC273" i="5"/>
  <c r="BB273" i="5"/>
  <c r="AC273" i="5"/>
  <c r="AB273" i="5"/>
  <c r="AA273" i="5"/>
  <c r="Z273" i="5"/>
  <c r="Y273" i="5"/>
  <c r="X273" i="5"/>
  <c r="W273" i="5"/>
  <c r="V273" i="5"/>
  <c r="F273" i="5"/>
  <c r="BS272" i="5"/>
  <c r="BQ272" i="5"/>
  <c r="BO272" i="5"/>
  <c r="BM272" i="5"/>
  <c r="BK272" i="5"/>
  <c r="BA272" i="5"/>
  <c r="AC272" i="5"/>
  <c r="AB272" i="5"/>
  <c r="AA272" i="5"/>
  <c r="Z272" i="5"/>
  <c r="Y272" i="5"/>
  <c r="X272" i="5"/>
  <c r="W272" i="5"/>
  <c r="V272" i="5"/>
  <c r="F272" i="5"/>
  <c r="BS271" i="5"/>
  <c r="BQ271" i="5"/>
  <c r="BO271" i="5"/>
  <c r="BM271" i="5"/>
  <c r="BK271" i="5"/>
  <c r="BF271" i="5"/>
  <c r="H271" i="5" s="1"/>
  <c r="BE271" i="5"/>
  <c r="BD271" i="5"/>
  <c r="BB271" i="5"/>
  <c r="BA271" i="5"/>
  <c r="AZ271" i="5"/>
  <c r="AC271" i="5"/>
  <c r="AB271" i="5"/>
  <c r="AA271" i="5"/>
  <c r="Z271" i="5"/>
  <c r="Y271" i="5"/>
  <c r="X271" i="5"/>
  <c r="W271" i="5"/>
  <c r="V271" i="5"/>
  <c r="F271" i="5"/>
  <c r="BS270" i="5"/>
  <c r="BQ270" i="5"/>
  <c r="BO270" i="5"/>
  <c r="BM270" i="5"/>
  <c r="BK270" i="5"/>
  <c r="BE270" i="5"/>
  <c r="BC270" i="5"/>
  <c r="BA270" i="5"/>
  <c r="AC270" i="5"/>
  <c r="AB270" i="5"/>
  <c r="AA270" i="5"/>
  <c r="Z270" i="5"/>
  <c r="Y270" i="5"/>
  <c r="X270" i="5"/>
  <c r="W270" i="5"/>
  <c r="V270" i="5"/>
  <c r="F270" i="5"/>
  <c r="BS269" i="5"/>
  <c r="BQ269" i="5"/>
  <c r="BO269" i="5"/>
  <c r="BM269" i="5"/>
  <c r="BK269" i="5"/>
  <c r="BF269" i="5"/>
  <c r="H269" i="5" s="1"/>
  <c r="BC269" i="5"/>
  <c r="BB269" i="5"/>
  <c r="AZ269" i="5"/>
  <c r="AY269" i="5"/>
  <c r="AC269" i="5"/>
  <c r="AB269" i="5"/>
  <c r="AA269" i="5"/>
  <c r="Z269" i="5"/>
  <c r="Y269" i="5"/>
  <c r="X269" i="5"/>
  <c r="W269" i="5"/>
  <c r="V269" i="5"/>
  <c r="F269" i="5"/>
  <c r="BS268" i="5"/>
  <c r="BQ268" i="5"/>
  <c r="BO268" i="5"/>
  <c r="BM268" i="5"/>
  <c r="BK268" i="5"/>
  <c r="BE268" i="5"/>
  <c r="BC268" i="5"/>
  <c r="BA268" i="5"/>
  <c r="AY268" i="5"/>
  <c r="AC268" i="5"/>
  <c r="AB268" i="5"/>
  <c r="AA268" i="5"/>
  <c r="Z268" i="5"/>
  <c r="Y268" i="5"/>
  <c r="X268" i="5"/>
  <c r="W268" i="5"/>
  <c r="V268" i="5"/>
  <c r="F268" i="5"/>
  <c r="BS267" i="5"/>
  <c r="BQ267" i="5"/>
  <c r="BO267" i="5"/>
  <c r="BM267" i="5"/>
  <c r="BK267" i="5"/>
  <c r="BB267" i="5"/>
  <c r="AZ267" i="5"/>
  <c r="AC267" i="5"/>
  <c r="AB267" i="5"/>
  <c r="AA267" i="5"/>
  <c r="Z267" i="5"/>
  <c r="Y267" i="5"/>
  <c r="X267" i="5"/>
  <c r="W267" i="5"/>
  <c r="V267" i="5"/>
  <c r="F267" i="5"/>
  <c r="BS266" i="5"/>
  <c r="BQ266" i="5"/>
  <c r="BO266" i="5"/>
  <c r="BM266" i="5"/>
  <c r="BK266" i="5"/>
  <c r="BE266" i="5"/>
  <c r="BC266" i="5"/>
  <c r="BA266" i="5"/>
  <c r="AY266" i="5"/>
  <c r="AC266" i="5"/>
  <c r="AB266" i="5"/>
  <c r="AA266" i="5"/>
  <c r="Z266" i="5"/>
  <c r="Y266" i="5"/>
  <c r="X266" i="5"/>
  <c r="W266" i="5"/>
  <c r="V266" i="5"/>
  <c r="F266" i="5"/>
  <c r="BS265" i="5"/>
  <c r="BQ265" i="5"/>
  <c r="BO265" i="5"/>
  <c r="BM265" i="5"/>
  <c r="BK265" i="5"/>
  <c r="BF265" i="5"/>
  <c r="H265" i="5" s="1"/>
  <c r="BB265" i="5"/>
  <c r="AZ265" i="5"/>
  <c r="AX265" i="5"/>
  <c r="AC265" i="5"/>
  <c r="AB265" i="5"/>
  <c r="AA265" i="5"/>
  <c r="Z265" i="5"/>
  <c r="Y265" i="5"/>
  <c r="X265" i="5"/>
  <c r="W265" i="5"/>
  <c r="V265" i="5"/>
  <c r="F265" i="5"/>
  <c r="BS264" i="5"/>
  <c r="BQ264" i="5"/>
  <c r="BO264" i="5"/>
  <c r="BM264" i="5"/>
  <c r="BK264" i="5"/>
  <c r="BE264" i="5"/>
  <c r="BA264" i="5"/>
  <c r="AY264" i="5"/>
  <c r="AC264" i="5"/>
  <c r="AB264" i="5"/>
  <c r="AA264" i="5"/>
  <c r="Z264" i="5"/>
  <c r="Y264" i="5"/>
  <c r="X264" i="5"/>
  <c r="W264" i="5"/>
  <c r="V264" i="5"/>
  <c r="F264" i="5"/>
  <c r="BS263" i="5"/>
  <c r="BQ263" i="5"/>
  <c r="BO263" i="5"/>
  <c r="BM263" i="5"/>
  <c r="BK263" i="5"/>
  <c r="BF263" i="5"/>
  <c r="H263" i="5" s="1"/>
  <c r="BB263" i="5"/>
  <c r="AZ263" i="5"/>
  <c r="AX263" i="5"/>
  <c r="AC263" i="5"/>
  <c r="AB263" i="5"/>
  <c r="AA263" i="5"/>
  <c r="Z263" i="5"/>
  <c r="Y263" i="5"/>
  <c r="X263" i="5"/>
  <c r="W263" i="5"/>
  <c r="V263" i="5"/>
  <c r="F263" i="5"/>
  <c r="BS262" i="5"/>
  <c r="BQ262" i="5"/>
  <c r="BO262" i="5"/>
  <c r="BM262" i="5"/>
  <c r="BK262" i="5"/>
  <c r="BE262" i="5"/>
  <c r="BC262" i="5"/>
  <c r="BA262" i="5"/>
  <c r="AY262" i="5"/>
  <c r="AC262" i="5"/>
  <c r="AB262" i="5"/>
  <c r="AA262" i="5"/>
  <c r="Z262" i="5"/>
  <c r="Y262" i="5"/>
  <c r="X262" i="5"/>
  <c r="W262" i="5"/>
  <c r="V262" i="5"/>
  <c r="F262" i="5"/>
  <c r="BS261" i="5"/>
  <c r="BQ261" i="5"/>
  <c r="BO261" i="5"/>
  <c r="BM261" i="5"/>
  <c r="BK261" i="5"/>
  <c r="BF261" i="5"/>
  <c r="H261" i="5" s="1"/>
  <c r="BD261" i="5"/>
  <c r="BB261" i="5"/>
  <c r="AZ261" i="5"/>
  <c r="AX261" i="5"/>
  <c r="AC261" i="5"/>
  <c r="AB261" i="5"/>
  <c r="AA261" i="5"/>
  <c r="Z261" i="5"/>
  <c r="Y261" i="5"/>
  <c r="X261" i="5"/>
  <c r="W261" i="5"/>
  <c r="V261" i="5"/>
  <c r="F261" i="5"/>
  <c r="BS260" i="5"/>
  <c r="BQ260" i="5"/>
  <c r="BO260" i="5"/>
  <c r="BM260" i="5"/>
  <c r="BK260" i="5"/>
  <c r="BC260" i="5"/>
  <c r="BA260" i="5"/>
  <c r="AY260" i="5"/>
  <c r="AC260" i="5"/>
  <c r="AB260" i="5"/>
  <c r="AA260" i="5"/>
  <c r="Z260" i="5"/>
  <c r="Y260" i="5"/>
  <c r="X260" i="5"/>
  <c r="W260" i="5"/>
  <c r="V260" i="5"/>
  <c r="F260" i="5"/>
  <c r="BS259" i="5"/>
  <c r="BQ259" i="5"/>
  <c r="BO259" i="5"/>
  <c r="BM259" i="5"/>
  <c r="BK259" i="5"/>
  <c r="BD259" i="5"/>
  <c r="AZ259" i="5"/>
  <c r="AX259" i="5"/>
  <c r="AC259" i="5"/>
  <c r="AB259" i="5"/>
  <c r="AA259" i="5"/>
  <c r="Z259" i="5"/>
  <c r="Y259" i="5"/>
  <c r="X259" i="5"/>
  <c r="W259" i="5"/>
  <c r="V259" i="5"/>
  <c r="F259" i="5"/>
  <c r="BS258" i="5"/>
  <c r="BQ258" i="5"/>
  <c r="BO258" i="5"/>
  <c r="BM258" i="5"/>
  <c r="BK258" i="5"/>
  <c r="BE258" i="5"/>
  <c r="BC258" i="5"/>
  <c r="BA258" i="5"/>
  <c r="AC258" i="5"/>
  <c r="AB258" i="5"/>
  <c r="AA258" i="5"/>
  <c r="Z258" i="5"/>
  <c r="Y258" i="5"/>
  <c r="X258" i="5"/>
  <c r="W258" i="5"/>
  <c r="V258" i="5"/>
  <c r="F258" i="5"/>
  <c r="BS257" i="5"/>
  <c r="BQ257" i="5"/>
  <c r="BO257" i="5"/>
  <c r="BM257" i="5"/>
  <c r="BK257" i="5"/>
  <c r="BF257" i="5"/>
  <c r="H257" i="5" s="1"/>
  <c r="BD257" i="5"/>
  <c r="BA257" i="5"/>
  <c r="AZ257" i="5"/>
  <c r="AC257" i="5"/>
  <c r="AB257" i="5"/>
  <c r="AA257" i="5"/>
  <c r="Z257" i="5"/>
  <c r="Y257" i="5"/>
  <c r="X257" i="5"/>
  <c r="W257" i="5"/>
  <c r="V257" i="5"/>
  <c r="F257" i="5"/>
  <c r="BS256" i="5"/>
  <c r="BQ256" i="5"/>
  <c r="BO256" i="5"/>
  <c r="BM256" i="5"/>
  <c r="BK256" i="5"/>
  <c r="BE256" i="5"/>
  <c r="BD256" i="5"/>
  <c r="BA256" i="5"/>
  <c r="AZ256" i="5"/>
  <c r="AC256" i="5"/>
  <c r="AB256" i="5"/>
  <c r="AA256" i="5"/>
  <c r="Z256" i="5"/>
  <c r="Y256" i="5"/>
  <c r="X256" i="5"/>
  <c r="W256" i="5"/>
  <c r="V256" i="5"/>
  <c r="F256" i="5"/>
  <c r="BS255" i="5"/>
  <c r="BQ255" i="5"/>
  <c r="BO255" i="5"/>
  <c r="BM255" i="5"/>
  <c r="BK255" i="5"/>
  <c r="BF255" i="5"/>
  <c r="H255" i="5" s="1"/>
  <c r="BB255" i="5"/>
  <c r="AX255" i="5"/>
  <c r="AC255" i="5"/>
  <c r="AB255" i="5"/>
  <c r="AA255" i="5"/>
  <c r="Z255" i="5"/>
  <c r="Y255" i="5"/>
  <c r="X255" i="5"/>
  <c r="W255" i="5"/>
  <c r="V255" i="5"/>
  <c r="F255" i="5"/>
  <c r="BS254" i="5"/>
  <c r="BQ254" i="5"/>
  <c r="BO254" i="5"/>
  <c r="BM254" i="5"/>
  <c r="BK254" i="5"/>
  <c r="BF254" i="5"/>
  <c r="H254" i="5" s="1"/>
  <c r="BD254" i="5"/>
  <c r="BC254" i="5"/>
  <c r="BB254" i="5"/>
  <c r="AZ254" i="5"/>
  <c r="AY254" i="5"/>
  <c r="AC254" i="5"/>
  <c r="AB254" i="5"/>
  <c r="AA254" i="5"/>
  <c r="Z254" i="5"/>
  <c r="Y254" i="5"/>
  <c r="X254" i="5"/>
  <c r="W254" i="5"/>
  <c r="V254" i="5"/>
  <c r="F254" i="5"/>
  <c r="BS253" i="5"/>
  <c r="BQ253" i="5"/>
  <c r="BO253" i="5"/>
  <c r="BM253" i="5"/>
  <c r="BK253" i="5"/>
  <c r="BF253" i="5"/>
  <c r="H253" i="5" s="1"/>
  <c r="BE253" i="5"/>
  <c r="BD253" i="5"/>
  <c r="BB253" i="5"/>
  <c r="BA253" i="5"/>
  <c r="AZ253" i="5"/>
  <c r="AX253" i="5"/>
  <c r="AC253" i="5"/>
  <c r="AB253" i="5"/>
  <c r="AA253" i="5"/>
  <c r="Z253" i="5"/>
  <c r="Y253" i="5"/>
  <c r="X253" i="5"/>
  <c r="W253" i="5"/>
  <c r="V253" i="5"/>
  <c r="F253" i="5"/>
  <c r="BS252" i="5"/>
  <c r="BQ252" i="5"/>
  <c r="BO252" i="5"/>
  <c r="BM252" i="5"/>
  <c r="BK252" i="5"/>
  <c r="BF252" i="5"/>
  <c r="H252" i="5" s="1"/>
  <c r="BE252" i="5"/>
  <c r="BC252" i="5"/>
  <c r="BB252" i="5"/>
  <c r="BA252" i="5"/>
  <c r="AY252" i="5"/>
  <c r="AX252" i="5"/>
  <c r="AC252" i="5"/>
  <c r="AB252" i="5"/>
  <c r="AA252" i="5"/>
  <c r="Z252" i="5"/>
  <c r="Y252" i="5"/>
  <c r="X252" i="5"/>
  <c r="W252" i="5"/>
  <c r="V252" i="5"/>
  <c r="F252" i="5"/>
  <c r="BS251" i="5"/>
  <c r="BQ251" i="5"/>
  <c r="BO251" i="5"/>
  <c r="BM251" i="5"/>
  <c r="BK251" i="5"/>
  <c r="BD251" i="5"/>
  <c r="BC251" i="5"/>
  <c r="BB251" i="5"/>
  <c r="AY251" i="5"/>
  <c r="AX251" i="5"/>
  <c r="AC251" i="5"/>
  <c r="AB251" i="5"/>
  <c r="AA251" i="5"/>
  <c r="Z251" i="5"/>
  <c r="Y251" i="5"/>
  <c r="X251" i="5"/>
  <c r="W251" i="5"/>
  <c r="V251" i="5"/>
  <c r="F251" i="5"/>
  <c r="BS250" i="5"/>
  <c r="BQ250" i="5"/>
  <c r="BO250" i="5"/>
  <c r="BM250" i="5"/>
  <c r="BK250" i="5"/>
  <c r="BE250" i="5"/>
  <c r="BD250" i="5"/>
  <c r="BA250" i="5"/>
  <c r="AZ250" i="5"/>
  <c r="AY250" i="5"/>
  <c r="AC250" i="5"/>
  <c r="AB250" i="5"/>
  <c r="AA250" i="5"/>
  <c r="Z250" i="5"/>
  <c r="Y250" i="5"/>
  <c r="X250" i="5"/>
  <c r="W250" i="5"/>
  <c r="V250" i="5"/>
  <c r="F250" i="5"/>
  <c r="BS249" i="5"/>
  <c r="BQ249" i="5"/>
  <c r="BO249" i="5"/>
  <c r="BM249" i="5"/>
  <c r="BK249" i="5"/>
  <c r="BE249" i="5"/>
  <c r="BD249" i="5"/>
  <c r="BB249" i="5"/>
  <c r="BA249" i="5"/>
  <c r="AZ249" i="5"/>
  <c r="AX249" i="5"/>
  <c r="AC249" i="5"/>
  <c r="AB249" i="5"/>
  <c r="AA249" i="5"/>
  <c r="Z249" i="5"/>
  <c r="Y249" i="5"/>
  <c r="X249" i="5"/>
  <c r="W249" i="5"/>
  <c r="V249" i="5"/>
  <c r="F249" i="5"/>
  <c r="BS248" i="5"/>
  <c r="BQ248" i="5"/>
  <c r="BO248" i="5"/>
  <c r="BM248" i="5"/>
  <c r="BK248" i="5"/>
  <c r="BF248" i="5"/>
  <c r="H248" i="5" s="1"/>
  <c r="BE248" i="5"/>
  <c r="BC248" i="5"/>
  <c r="BB248" i="5"/>
  <c r="BA248" i="5"/>
  <c r="AY248" i="5"/>
  <c r="AC248" i="5"/>
  <c r="AB248" i="5"/>
  <c r="AA248" i="5"/>
  <c r="Z248" i="5"/>
  <c r="Y248" i="5"/>
  <c r="X248" i="5"/>
  <c r="W248" i="5"/>
  <c r="V248" i="5"/>
  <c r="F248" i="5"/>
  <c r="BS247" i="5"/>
  <c r="BQ247" i="5"/>
  <c r="BO247" i="5"/>
  <c r="BM247" i="5"/>
  <c r="BK247" i="5"/>
  <c r="BF247" i="5"/>
  <c r="H247" i="5" s="1"/>
  <c r="BD247" i="5"/>
  <c r="BC247" i="5"/>
  <c r="BB247" i="5"/>
  <c r="AZ247" i="5"/>
  <c r="AY247" i="5"/>
  <c r="AX247" i="5"/>
  <c r="AC247" i="5"/>
  <c r="AB247" i="5"/>
  <c r="AA247" i="5"/>
  <c r="Z247" i="5"/>
  <c r="Y247" i="5"/>
  <c r="X247" i="5"/>
  <c r="W247" i="5"/>
  <c r="V247" i="5"/>
  <c r="F247" i="5"/>
  <c r="BS246" i="5"/>
  <c r="BQ246" i="5"/>
  <c r="BO246" i="5"/>
  <c r="BM246" i="5"/>
  <c r="BK246" i="5"/>
  <c r="BE246" i="5"/>
  <c r="BD246" i="5"/>
  <c r="BC246" i="5"/>
  <c r="BA246" i="5"/>
  <c r="AC246" i="5"/>
  <c r="AB246" i="5"/>
  <c r="AA246" i="5"/>
  <c r="Z246" i="5"/>
  <c r="Y246" i="5"/>
  <c r="X246" i="5"/>
  <c r="W246" i="5"/>
  <c r="V246" i="5"/>
  <c r="F246" i="5"/>
  <c r="BS245" i="5"/>
  <c r="BQ245" i="5"/>
  <c r="BO245" i="5"/>
  <c r="BM245" i="5"/>
  <c r="BK245" i="5"/>
  <c r="BF245" i="5"/>
  <c r="H245" i="5" s="1"/>
  <c r="BE245" i="5"/>
  <c r="BD245" i="5"/>
  <c r="BB245" i="5"/>
  <c r="AZ245" i="5"/>
  <c r="AC245" i="5"/>
  <c r="AB245" i="5"/>
  <c r="AA245" i="5"/>
  <c r="Z245" i="5"/>
  <c r="Y245" i="5"/>
  <c r="X245" i="5"/>
  <c r="W245" i="5"/>
  <c r="V245" i="5"/>
  <c r="F245" i="5"/>
  <c r="BS244" i="5"/>
  <c r="BQ244" i="5"/>
  <c r="BO244" i="5"/>
  <c r="BM244" i="5"/>
  <c r="BK244" i="5"/>
  <c r="BF244" i="5"/>
  <c r="H244" i="5" s="1"/>
  <c r="BD244" i="5"/>
  <c r="BC244" i="5"/>
  <c r="AZ244" i="5"/>
  <c r="AX244" i="5"/>
  <c r="AC244" i="5"/>
  <c r="AB244" i="5"/>
  <c r="AA244" i="5"/>
  <c r="Z244" i="5"/>
  <c r="Y244" i="5"/>
  <c r="X244" i="5"/>
  <c r="W244" i="5"/>
  <c r="V244" i="5"/>
  <c r="F244" i="5"/>
  <c r="BS243" i="5"/>
  <c r="BQ243" i="5"/>
  <c r="BO243" i="5"/>
  <c r="BM243" i="5"/>
  <c r="BK243" i="5"/>
  <c r="BD243" i="5"/>
  <c r="BC243" i="5"/>
  <c r="AZ243" i="5"/>
  <c r="AY243" i="5"/>
  <c r="AC243" i="5"/>
  <c r="AB243" i="5"/>
  <c r="AA243" i="5"/>
  <c r="Z243" i="5"/>
  <c r="Y243" i="5"/>
  <c r="X243" i="5"/>
  <c r="W243" i="5"/>
  <c r="V243" i="5"/>
  <c r="F243" i="5"/>
  <c r="BS242" i="5"/>
  <c r="BQ242" i="5"/>
  <c r="BO242" i="5"/>
  <c r="BM242" i="5"/>
  <c r="BK242" i="5"/>
  <c r="BF242" i="5"/>
  <c r="H242" i="5" s="1"/>
  <c r="BB242" i="5"/>
  <c r="AX242" i="5"/>
  <c r="AC242" i="5"/>
  <c r="AB242" i="5"/>
  <c r="AA242" i="5"/>
  <c r="Z242" i="5"/>
  <c r="Y242" i="5"/>
  <c r="X242" i="5"/>
  <c r="W242" i="5"/>
  <c r="V242" i="5"/>
  <c r="F242" i="5"/>
  <c r="BS241" i="5"/>
  <c r="BQ241" i="5"/>
  <c r="BO241" i="5"/>
  <c r="BM241" i="5"/>
  <c r="BK241" i="5"/>
  <c r="BF241" i="5"/>
  <c r="H241" i="5" s="1"/>
  <c r="BE241" i="5"/>
  <c r="AY241" i="5"/>
  <c r="AC241" i="5"/>
  <c r="AB241" i="5"/>
  <c r="AA241" i="5"/>
  <c r="Z241" i="5"/>
  <c r="Y241" i="5"/>
  <c r="X241" i="5"/>
  <c r="W241" i="5"/>
  <c r="V241" i="5"/>
  <c r="F241" i="5"/>
  <c r="BS240" i="5"/>
  <c r="BQ240" i="5"/>
  <c r="BO240" i="5"/>
  <c r="BM240" i="5"/>
  <c r="BK240" i="5"/>
  <c r="BD240" i="5"/>
  <c r="BB240" i="5"/>
  <c r="AZ240" i="5"/>
  <c r="AX240" i="5"/>
  <c r="AC240" i="5"/>
  <c r="AB240" i="5"/>
  <c r="AA240" i="5"/>
  <c r="Z240" i="5"/>
  <c r="Y240" i="5"/>
  <c r="X240" i="5"/>
  <c r="W240" i="5"/>
  <c r="V240" i="5"/>
  <c r="F240" i="5"/>
  <c r="BS239" i="5"/>
  <c r="BQ239" i="5"/>
  <c r="BO239" i="5"/>
  <c r="BM239" i="5"/>
  <c r="BK239" i="5"/>
  <c r="BE239" i="5"/>
  <c r="BC239" i="5"/>
  <c r="BA239" i="5"/>
  <c r="AC239" i="5"/>
  <c r="AB239" i="5"/>
  <c r="AA239" i="5"/>
  <c r="Z239" i="5"/>
  <c r="Y239" i="5"/>
  <c r="X239" i="5"/>
  <c r="W239" i="5"/>
  <c r="V239" i="5"/>
  <c r="F239" i="5"/>
  <c r="BS238" i="5"/>
  <c r="BQ238" i="5"/>
  <c r="BO238" i="5"/>
  <c r="BM238" i="5"/>
  <c r="BK238" i="5"/>
  <c r="BF238" i="5"/>
  <c r="H238" i="5" s="1"/>
  <c r="BD238" i="5"/>
  <c r="AZ238" i="5"/>
  <c r="AC238" i="5"/>
  <c r="AB238" i="5"/>
  <c r="AA238" i="5"/>
  <c r="Z238" i="5"/>
  <c r="Y238" i="5"/>
  <c r="X238" i="5"/>
  <c r="W238" i="5"/>
  <c r="V238" i="5"/>
  <c r="F238" i="5"/>
  <c r="BS237" i="5"/>
  <c r="BQ237" i="5"/>
  <c r="BO237" i="5"/>
  <c r="BM237" i="5"/>
  <c r="BK237" i="5"/>
  <c r="BE237" i="5"/>
  <c r="BB237" i="5"/>
  <c r="AY237" i="5"/>
  <c r="AC237" i="5"/>
  <c r="AB237" i="5"/>
  <c r="AA237" i="5"/>
  <c r="Z237" i="5"/>
  <c r="Y237" i="5"/>
  <c r="X237" i="5"/>
  <c r="W237" i="5"/>
  <c r="V237" i="5"/>
  <c r="F237" i="5"/>
  <c r="BS236" i="5"/>
  <c r="BQ236" i="5"/>
  <c r="BO236" i="5"/>
  <c r="BM236" i="5"/>
  <c r="BK236" i="5"/>
  <c r="BF236" i="5"/>
  <c r="H236" i="5" s="1"/>
  <c r="BD236" i="5"/>
  <c r="BC236" i="5"/>
  <c r="BB236" i="5"/>
  <c r="BA236" i="5"/>
  <c r="AC236" i="5"/>
  <c r="AB236" i="5"/>
  <c r="AA236" i="5"/>
  <c r="Z236" i="5"/>
  <c r="Y236" i="5"/>
  <c r="X236" i="5"/>
  <c r="W236" i="5"/>
  <c r="V236" i="5"/>
  <c r="F236" i="5"/>
  <c r="BS235" i="5"/>
  <c r="BQ235" i="5"/>
  <c r="BO235" i="5"/>
  <c r="BM235" i="5"/>
  <c r="BK235" i="5"/>
  <c r="BF235" i="5"/>
  <c r="H235" i="5" s="1"/>
  <c r="BE235" i="5"/>
  <c r="BA235" i="5"/>
  <c r="AY235" i="5"/>
  <c r="AC235" i="5"/>
  <c r="AB235" i="5"/>
  <c r="AA235" i="5"/>
  <c r="Z235" i="5"/>
  <c r="Y235" i="5"/>
  <c r="X235" i="5"/>
  <c r="W235" i="5"/>
  <c r="V235" i="5"/>
  <c r="F235" i="5"/>
  <c r="BS234" i="5"/>
  <c r="BQ234" i="5"/>
  <c r="BO234" i="5"/>
  <c r="BM234" i="5"/>
  <c r="BK234" i="5"/>
  <c r="BF234" i="5"/>
  <c r="H234" i="5" s="1"/>
  <c r="BE234" i="5"/>
  <c r="BD234" i="5"/>
  <c r="AZ234" i="5"/>
  <c r="AC234" i="5"/>
  <c r="AB234" i="5"/>
  <c r="AA234" i="5"/>
  <c r="Z234" i="5"/>
  <c r="Y234" i="5"/>
  <c r="X234" i="5"/>
  <c r="W234" i="5"/>
  <c r="V234" i="5"/>
  <c r="F234" i="5"/>
  <c r="BS233" i="5"/>
  <c r="BQ233" i="5"/>
  <c r="BO233" i="5"/>
  <c r="BM233" i="5"/>
  <c r="BK233" i="5"/>
  <c r="BF233" i="5"/>
  <c r="H233" i="5" s="1"/>
  <c r="BE233" i="5"/>
  <c r="BA233" i="5"/>
  <c r="AC233" i="5"/>
  <c r="AB233" i="5"/>
  <c r="AA233" i="5"/>
  <c r="Z233" i="5"/>
  <c r="Y233" i="5"/>
  <c r="X233" i="5"/>
  <c r="W233" i="5"/>
  <c r="V233" i="5"/>
  <c r="F233" i="5"/>
  <c r="BS232" i="5"/>
  <c r="BQ232" i="5"/>
  <c r="BO232" i="5"/>
  <c r="BM232" i="5"/>
  <c r="BK232" i="5"/>
  <c r="BF232" i="5"/>
  <c r="H232" i="5" s="1"/>
  <c r="BD232" i="5"/>
  <c r="AZ232" i="5"/>
  <c r="AY232" i="5"/>
  <c r="AC232" i="5"/>
  <c r="AB232" i="5"/>
  <c r="AA232" i="5"/>
  <c r="Z232" i="5"/>
  <c r="Y232" i="5"/>
  <c r="X232" i="5"/>
  <c r="W232" i="5"/>
  <c r="V232" i="5"/>
  <c r="F232" i="5"/>
  <c r="BS231" i="5"/>
  <c r="BQ231" i="5"/>
  <c r="BO231" i="5"/>
  <c r="BM231" i="5"/>
  <c r="BK231" i="5"/>
  <c r="BE231" i="5"/>
  <c r="BC231" i="5"/>
  <c r="BA231" i="5"/>
  <c r="AY231" i="5"/>
  <c r="AC231" i="5"/>
  <c r="AB231" i="5"/>
  <c r="AA231" i="5"/>
  <c r="Z231" i="5"/>
  <c r="Y231" i="5"/>
  <c r="X231" i="5"/>
  <c r="W231" i="5"/>
  <c r="V231" i="5"/>
  <c r="F231" i="5"/>
  <c r="BS230" i="5"/>
  <c r="BQ230" i="5"/>
  <c r="BO230" i="5"/>
  <c r="BM230" i="5"/>
  <c r="BK230" i="5"/>
  <c r="BF230" i="5"/>
  <c r="H230" i="5" s="1"/>
  <c r="BE230" i="5"/>
  <c r="BD230" i="5"/>
  <c r="BB230" i="5"/>
  <c r="BA230" i="5"/>
  <c r="AZ230" i="5"/>
  <c r="AX230" i="5"/>
  <c r="AC230" i="5"/>
  <c r="AB230" i="5"/>
  <c r="AA230" i="5"/>
  <c r="Z230" i="5"/>
  <c r="Y230" i="5"/>
  <c r="X230" i="5"/>
  <c r="W230" i="5"/>
  <c r="V230" i="5"/>
  <c r="F230" i="5"/>
  <c r="BS229" i="5"/>
  <c r="BQ229" i="5"/>
  <c r="BO229" i="5"/>
  <c r="BM229" i="5"/>
  <c r="BK229" i="5"/>
  <c r="BE229" i="5"/>
  <c r="BC229" i="5"/>
  <c r="BA229" i="5"/>
  <c r="AY229" i="5"/>
  <c r="AC229" i="5"/>
  <c r="AB229" i="5"/>
  <c r="AA229" i="5"/>
  <c r="Z229" i="5"/>
  <c r="Y229" i="5"/>
  <c r="X229" i="5"/>
  <c r="W229" i="5"/>
  <c r="V229" i="5"/>
  <c r="F229" i="5"/>
  <c r="BS228" i="5"/>
  <c r="BQ228" i="5"/>
  <c r="BO228" i="5"/>
  <c r="BM228" i="5"/>
  <c r="BK228" i="5"/>
  <c r="BF228" i="5"/>
  <c r="H228" i="5" s="1"/>
  <c r="BD228" i="5"/>
  <c r="BC228" i="5"/>
  <c r="BB228" i="5"/>
  <c r="AZ228" i="5"/>
  <c r="AY228" i="5"/>
  <c r="AX228" i="5"/>
  <c r="AC228" i="5"/>
  <c r="AB228" i="5"/>
  <c r="AA228" i="5"/>
  <c r="Z228" i="5"/>
  <c r="Y228" i="5"/>
  <c r="X228" i="5"/>
  <c r="W228" i="5"/>
  <c r="V228" i="5"/>
  <c r="F228" i="5"/>
  <c r="BS227" i="5"/>
  <c r="BQ227" i="5"/>
  <c r="BO227" i="5"/>
  <c r="BM227" i="5"/>
  <c r="BK227" i="5"/>
  <c r="BE227" i="5"/>
  <c r="BC227" i="5"/>
  <c r="BA227" i="5"/>
  <c r="AY227" i="5"/>
  <c r="AC227" i="5"/>
  <c r="AB227" i="5"/>
  <c r="AA227" i="5"/>
  <c r="Z227" i="5"/>
  <c r="Y227" i="5"/>
  <c r="X227" i="5"/>
  <c r="W227" i="5"/>
  <c r="V227" i="5"/>
  <c r="F227" i="5"/>
  <c r="BS226" i="5"/>
  <c r="BQ226" i="5"/>
  <c r="BO226" i="5"/>
  <c r="BM226" i="5"/>
  <c r="BK226" i="5"/>
  <c r="BF226" i="5"/>
  <c r="H226" i="5" s="1"/>
  <c r="BD226" i="5"/>
  <c r="BB226" i="5"/>
  <c r="AZ226" i="5"/>
  <c r="AX226" i="5"/>
  <c r="AC226" i="5"/>
  <c r="AB226" i="5"/>
  <c r="AA226" i="5"/>
  <c r="Z226" i="5"/>
  <c r="Y226" i="5"/>
  <c r="X226" i="5"/>
  <c r="W226" i="5"/>
  <c r="V226" i="5"/>
  <c r="F226" i="5"/>
  <c r="BS225" i="5"/>
  <c r="BQ225" i="5"/>
  <c r="BO225" i="5"/>
  <c r="BM225" i="5"/>
  <c r="BK225" i="5"/>
  <c r="BE225" i="5"/>
  <c r="BC225" i="5"/>
  <c r="BA225" i="5"/>
  <c r="AY225" i="5"/>
  <c r="AC225" i="5"/>
  <c r="AB225" i="5"/>
  <c r="AA225" i="5"/>
  <c r="Z225" i="5"/>
  <c r="Y225" i="5"/>
  <c r="X225" i="5"/>
  <c r="W225" i="5"/>
  <c r="V225" i="5"/>
  <c r="F225" i="5"/>
  <c r="BS224" i="5"/>
  <c r="BQ224" i="5"/>
  <c r="BO224" i="5"/>
  <c r="BM224" i="5"/>
  <c r="BK224" i="5"/>
  <c r="BF224" i="5"/>
  <c r="H224" i="5" s="1"/>
  <c r="BD224" i="5"/>
  <c r="BC224" i="5"/>
  <c r="BB224" i="5"/>
  <c r="AZ224" i="5"/>
  <c r="AY224" i="5"/>
  <c r="AX224" i="5"/>
  <c r="AC224" i="5"/>
  <c r="AB224" i="5"/>
  <c r="AA224" i="5"/>
  <c r="Z224" i="5"/>
  <c r="Y224" i="5"/>
  <c r="X224" i="5"/>
  <c r="W224" i="5"/>
  <c r="V224" i="5"/>
  <c r="F224" i="5"/>
  <c r="BS223" i="5"/>
  <c r="BQ223" i="5"/>
  <c r="BO223" i="5"/>
  <c r="BM223" i="5"/>
  <c r="BK223" i="5"/>
  <c r="BE223" i="5"/>
  <c r="BC223" i="5"/>
  <c r="BA223" i="5"/>
  <c r="AY223" i="5"/>
  <c r="AC223" i="5"/>
  <c r="AB223" i="5"/>
  <c r="AA223" i="5"/>
  <c r="Z223" i="5"/>
  <c r="Y223" i="5"/>
  <c r="X223" i="5"/>
  <c r="W223" i="5"/>
  <c r="V223" i="5"/>
  <c r="F223" i="5"/>
  <c r="BS222" i="5"/>
  <c r="BQ222" i="5"/>
  <c r="BO222" i="5"/>
  <c r="BM222" i="5"/>
  <c r="BK222" i="5"/>
  <c r="BF222" i="5"/>
  <c r="H222" i="5" s="1"/>
  <c r="BE222" i="5"/>
  <c r="BD222" i="5"/>
  <c r="BB222" i="5"/>
  <c r="AZ222" i="5"/>
  <c r="AX222" i="5"/>
  <c r="AC222" i="5"/>
  <c r="AB222" i="5"/>
  <c r="AA222" i="5"/>
  <c r="Z222" i="5"/>
  <c r="Y222" i="5"/>
  <c r="X222" i="5"/>
  <c r="W222" i="5"/>
  <c r="V222" i="5"/>
  <c r="F222" i="5"/>
  <c r="BS221" i="5"/>
  <c r="BQ221" i="5"/>
  <c r="BO221" i="5"/>
  <c r="BM221" i="5"/>
  <c r="BK221" i="5"/>
  <c r="BE221" i="5"/>
  <c r="BC221" i="5"/>
  <c r="BA221" i="5"/>
  <c r="AY221" i="5"/>
  <c r="AC221" i="5"/>
  <c r="AB221" i="5"/>
  <c r="AA221" i="5"/>
  <c r="Z221" i="5"/>
  <c r="Y221" i="5"/>
  <c r="X221" i="5"/>
  <c r="W221" i="5"/>
  <c r="V221" i="5"/>
  <c r="F221" i="5"/>
  <c r="BS220" i="5"/>
  <c r="BQ220" i="5"/>
  <c r="BO220" i="5"/>
  <c r="BM220" i="5"/>
  <c r="BK220" i="5"/>
  <c r="BF220" i="5"/>
  <c r="H220" i="5" s="1"/>
  <c r="BD220" i="5"/>
  <c r="BC220" i="5"/>
  <c r="BB220" i="5"/>
  <c r="AZ220" i="5"/>
  <c r="AY220" i="5"/>
  <c r="AX220" i="5"/>
  <c r="AC220" i="5"/>
  <c r="AB220" i="5"/>
  <c r="AA220" i="5"/>
  <c r="Z220" i="5"/>
  <c r="Y220" i="5"/>
  <c r="X220" i="5"/>
  <c r="W220" i="5"/>
  <c r="V220" i="5"/>
  <c r="F220" i="5"/>
  <c r="BS219" i="5"/>
  <c r="BQ219" i="5"/>
  <c r="BO219" i="5"/>
  <c r="BM219" i="5"/>
  <c r="BK219" i="5"/>
  <c r="BE219" i="5"/>
  <c r="BC219" i="5"/>
  <c r="BA219" i="5"/>
  <c r="AX219" i="5"/>
  <c r="AC219" i="5"/>
  <c r="AB219" i="5"/>
  <c r="AA219" i="5"/>
  <c r="Z219" i="5"/>
  <c r="Y219" i="5"/>
  <c r="X219" i="5"/>
  <c r="W219" i="5"/>
  <c r="V219" i="5"/>
  <c r="F219" i="5"/>
  <c r="BS218" i="5"/>
  <c r="BQ218" i="5"/>
  <c r="BO218" i="5"/>
  <c r="BM218" i="5"/>
  <c r="BK218" i="5"/>
  <c r="BF218" i="5"/>
  <c r="H218" i="5" s="1"/>
  <c r="BD218" i="5"/>
  <c r="BB218" i="5"/>
  <c r="AZ218" i="5"/>
  <c r="AX218" i="5"/>
  <c r="AC218" i="5"/>
  <c r="AB218" i="5"/>
  <c r="AA218" i="5"/>
  <c r="Z218" i="5"/>
  <c r="Y218" i="5"/>
  <c r="X218" i="5"/>
  <c r="W218" i="5"/>
  <c r="V218" i="5"/>
  <c r="F218" i="5"/>
  <c r="BS217" i="5"/>
  <c r="BQ217" i="5"/>
  <c r="BO217" i="5"/>
  <c r="BM217" i="5"/>
  <c r="BK217" i="5"/>
  <c r="BE217" i="5"/>
  <c r="BC217" i="5"/>
  <c r="BA217" i="5"/>
  <c r="AY217" i="5"/>
  <c r="AC217" i="5"/>
  <c r="AB217" i="5"/>
  <c r="AA217" i="5"/>
  <c r="Z217" i="5"/>
  <c r="Y217" i="5"/>
  <c r="X217" i="5"/>
  <c r="W217" i="5"/>
  <c r="V217" i="5"/>
  <c r="F217" i="5"/>
  <c r="BS216" i="5"/>
  <c r="BQ216" i="5"/>
  <c r="BO216" i="5"/>
  <c r="BM216" i="5"/>
  <c r="BK216" i="5"/>
  <c r="BD216" i="5"/>
  <c r="AZ216" i="5"/>
  <c r="AC216" i="5"/>
  <c r="AB216" i="5"/>
  <c r="AA216" i="5"/>
  <c r="Z216" i="5"/>
  <c r="Y216" i="5"/>
  <c r="X216" i="5"/>
  <c r="W216" i="5"/>
  <c r="V216" i="5"/>
  <c r="F216" i="5"/>
  <c r="BS215" i="5"/>
  <c r="BQ215" i="5"/>
  <c r="BO215" i="5"/>
  <c r="BM215" i="5"/>
  <c r="BK215" i="5"/>
  <c r="BE215" i="5"/>
  <c r="BD215" i="5"/>
  <c r="BA215" i="5"/>
  <c r="AC215" i="5"/>
  <c r="AB215" i="5"/>
  <c r="AA215" i="5"/>
  <c r="Z215" i="5"/>
  <c r="Y215" i="5"/>
  <c r="X215" i="5"/>
  <c r="W215" i="5"/>
  <c r="V215" i="5"/>
  <c r="F215" i="5"/>
  <c r="BS214" i="5"/>
  <c r="BQ214" i="5"/>
  <c r="BO214" i="5"/>
  <c r="BM214" i="5"/>
  <c r="BK214" i="5"/>
  <c r="BF214" i="5"/>
  <c r="H214" i="5" s="1"/>
  <c r="BD214" i="5"/>
  <c r="BB214" i="5"/>
  <c r="AZ214" i="5"/>
  <c r="AX214" i="5"/>
  <c r="AC214" i="5"/>
  <c r="AB214" i="5"/>
  <c r="AA214" i="5"/>
  <c r="Z214" i="5"/>
  <c r="Y214" i="5"/>
  <c r="X214" i="5"/>
  <c r="W214" i="5"/>
  <c r="V214" i="5"/>
  <c r="F214" i="5"/>
  <c r="BS213" i="5"/>
  <c r="BQ213" i="5"/>
  <c r="BO213" i="5"/>
  <c r="BM213" i="5"/>
  <c r="BK213" i="5"/>
  <c r="BE213" i="5"/>
  <c r="BC213" i="5"/>
  <c r="BA213" i="5"/>
  <c r="AY213" i="5"/>
  <c r="AC213" i="5"/>
  <c r="AB213" i="5"/>
  <c r="AA213" i="5"/>
  <c r="Z213" i="5"/>
  <c r="Y213" i="5"/>
  <c r="X213" i="5"/>
  <c r="W213" i="5"/>
  <c r="V213" i="5"/>
  <c r="F213" i="5"/>
  <c r="BS212" i="5"/>
  <c r="BQ212" i="5"/>
  <c r="BO212" i="5"/>
  <c r="BM212" i="5"/>
  <c r="BK212" i="5"/>
  <c r="BF212" i="5"/>
  <c r="H212" i="5" s="1"/>
  <c r="BD212" i="5"/>
  <c r="BC212" i="5"/>
  <c r="BB212" i="5"/>
  <c r="AZ212" i="5"/>
  <c r="AY212" i="5"/>
  <c r="AX212" i="5"/>
  <c r="AC212" i="5"/>
  <c r="AB212" i="5"/>
  <c r="AA212" i="5"/>
  <c r="Z212" i="5"/>
  <c r="Y212" i="5"/>
  <c r="X212" i="5"/>
  <c r="W212" i="5"/>
  <c r="V212" i="5"/>
  <c r="F212" i="5"/>
  <c r="BS211" i="5"/>
  <c r="BQ211" i="5"/>
  <c r="BO211" i="5"/>
  <c r="BM211" i="5"/>
  <c r="BK211" i="5"/>
  <c r="BE211" i="5"/>
  <c r="BC211" i="5"/>
  <c r="BA211" i="5"/>
  <c r="AZ211" i="5"/>
  <c r="AY211" i="5"/>
  <c r="AC211" i="5"/>
  <c r="AB211" i="5"/>
  <c r="AA211" i="5"/>
  <c r="Z211" i="5"/>
  <c r="Y211" i="5"/>
  <c r="X211" i="5"/>
  <c r="W211" i="5"/>
  <c r="V211" i="5"/>
  <c r="F211" i="5"/>
  <c r="BS210" i="5"/>
  <c r="BQ210" i="5"/>
  <c r="BO210" i="5"/>
  <c r="BM210" i="5"/>
  <c r="BK210" i="5"/>
  <c r="BE210" i="5"/>
  <c r="BD210" i="5"/>
  <c r="BA210" i="5"/>
  <c r="AZ210" i="5"/>
  <c r="AC210" i="5"/>
  <c r="AB210" i="5"/>
  <c r="AA210" i="5"/>
  <c r="Z210" i="5"/>
  <c r="Y210" i="5"/>
  <c r="X210" i="5"/>
  <c r="W210" i="5"/>
  <c r="V210" i="5"/>
  <c r="F210" i="5"/>
  <c r="BS209" i="5"/>
  <c r="BQ209" i="5"/>
  <c r="BO209" i="5"/>
  <c r="BM209" i="5"/>
  <c r="BK209" i="5"/>
  <c r="BF209" i="5"/>
  <c r="H209" i="5" s="1"/>
  <c r="BE209" i="5"/>
  <c r="BC209" i="5"/>
  <c r="BB209" i="5"/>
  <c r="BA209" i="5"/>
  <c r="AY209" i="5"/>
  <c r="AX209" i="5"/>
  <c r="AC209" i="5"/>
  <c r="AB209" i="5"/>
  <c r="AA209" i="5"/>
  <c r="Z209" i="5"/>
  <c r="Y209" i="5"/>
  <c r="X209" i="5"/>
  <c r="W209" i="5"/>
  <c r="V209" i="5"/>
  <c r="F209" i="5"/>
  <c r="BS208" i="5"/>
  <c r="BQ208" i="5"/>
  <c r="BO208" i="5"/>
  <c r="BM208" i="5"/>
  <c r="BK208" i="5"/>
  <c r="BF208" i="5"/>
  <c r="H208" i="5" s="1"/>
  <c r="BC208" i="5"/>
  <c r="AC208" i="5"/>
  <c r="AB208" i="5"/>
  <c r="AA208" i="5"/>
  <c r="Z208" i="5"/>
  <c r="Y208" i="5"/>
  <c r="X208" i="5"/>
  <c r="W208" i="5"/>
  <c r="V208" i="5"/>
  <c r="F208" i="5"/>
  <c r="BS207" i="5"/>
  <c r="BQ207" i="5"/>
  <c r="BO207" i="5"/>
  <c r="BM207" i="5"/>
  <c r="BK207" i="5"/>
  <c r="BD207" i="5"/>
  <c r="BC207" i="5"/>
  <c r="BA207" i="5"/>
  <c r="AZ207" i="5"/>
  <c r="AC207" i="5"/>
  <c r="AB207" i="5"/>
  <c r="AA207" i="5"/>
  <c r="Z207" i="5"/>
  <c r="Y207" i="5"/>
  <c r="X207" i="5"/>
  <c r="W207" i="5"/>
  <c r="V207" i="5"/>
  <c r="F207" i="5"/>
  <c r="BS206" i="5"/>
  <c r="BQ206" i="5"/>
  <c r="BO206" i="5"/>
  <c r="BM206" i="5"/>
  <c r="BK206" i="5"/>
  <c r="BE206" i="5"/>
  <c r="BD206" i="5"/>
  <c r="BC206" i="5"/>
  <c r="BA206" i="5"/>
  <c r="AZ206" i="5"/>
  <c r="AC206" i="5"/>
  <c r="AB206" i="5"/>
  <c r="AA206" i="5"/>
  <c r="Z206" i="5"/>
  <c r="Y206" i="5"/>
  <c r="X206" i="5"/>
  <c r="W206" i="5"/>
  <c r="V206" i="5"/>
  <c r="F206" i="5"/>
  <c r="BS205" i="5"/>
  <c r="BQ205" i="5"/>
  <c r="BO205" i="5"/>
  <c r="BM205" i="5"/>
  <c r="BK205" i="5"/>
  <c r="BF205" i="5"/>
  <c r="H205" i="5" s="1"/>
  <c r="BE205" i="5"/>
  <c r="BD205" i="5"/>
  <c r="BC205" i="5"/>
  <c r="BB205" i="5"/>
  <c r="BA205" i="5"/>
  <c r="AZ205" i="5"/>
  <c r="AX205" i="5"/>
  <c r="AC205" i="5"/>
  <c r="AB205" i="5"/>
  <c r="AA205" i="5"/>
  <c r="Z205" i="5"/>
  <c r="Y205" i="5"/>
  <c r="X205" i="5"/>
  <c r="W205" i="5"/>
  <c r="V205" i="5"/>
  <c r="F205" i="5"/>
  <c r="BS204" i="5"/>
  <c r="BQ204" i="5"/>
  <c r="BO204" i="5"/>
  <c r="BM204" i="5"/>
  <c r="BK204" i="5"/>
  <c r="BF204" i="5"/>
  <c r="H204" i="5" s="1"/>
  <c r="BE204" i="5"/>
  <c r="BD204" i="5"/>
  <c r="BC204" i="5"/>
  <c r="BB204" i="5"/>
  <c r="BA204" i="5"/>
  <c r="AZ204" i="5"/>
  <c r="AY204" i="5"/>
  <c r="AX204" i="5"/>
  <c r="AC204" i="5"/>
  <c r="AB204" i="5"/>
  <c r="AA204" i="5"/>
  <c r="Z204" i="5"/>
  <c r="Y204" i="5"/>
  <c r="X204" i="5"/>
  <c r="W204" i="5"/>
  <c r="V204" i="5"/>
  <c r="F204" i="5"/>
  <c r="BS203" i="5"/>
  <c r="BQ203" i="5"/>
  <c r="BO203" i="5"/>
  <c r="BM203" i="5"/>
  <c r="BK203" i="5"/>
  <c r="BE203" i="5"/>
  <c r="BD203" i="5"/>
  <c r="BC203" i="5"/>
  <c r="BA203" i="5"/>
  <c r="AZ203" i="5"/>
  <c r="AY203" i="5"/>
  <c r="AC203" i="5"/>
  <c r="AB203" i="5"/>
  <c r="AA203" i="5"/>
  <c r="Z203" i="5"/>
  <c r="Y203" i="5"/>
  <c r="X203" i="5"/>
  <c r="W203" i="5"/>
  <c r="V203" i="5"/>
  <c r="F203" i="5"/>
  <c r="BS202" i="5"/>
  <c r="BQ202" i="5"/>
  <c r="BO202" i="5"/>
  <c r="BM202" i="5"/>
  <c r="BK202" i="5"/>
  <c r="BF202" i="5"/>
  <c r="H202" i="5" s="1"/>
  <c r="BE202" i="5"/>
  <c r="BD202" i="5"/>
  <c r="BC202" i="5"/>
  <c r="BB202" i="5"/>
  <c r="BA202" i="5"/>
  <c r="AZ202" i="5"/>
  <c r="AY202" i="5"/>
  <c r="AX202" i="5"/>
  <c r="AC202" i="5"/>
  <c r="AB202" i="5"/>
  <c r="AA202" i="5"/>
  <c r="Z202" i="5"/>
  <c r="Y202" i="5"/>
  <c r="X202" i="5"/>
  <c r="W202" i="5"/>
  <c r="V202" i="5"/>
  <c r="F202" i="5"/>
  <c r="BS201" i="5"/>
  <c r="BQ201" i="5"/>
  <c r="BO201" i="5"/>
  <c r="BM201" i="5"/>
  <c r="BK201" i="5"/>
  <c r="BF201" i="5"/>
  <c r="H201" i="5" s="1"/>
  <c r="BD201" i="5"/>
  <c r="BC201" i="5"/>
  <c r="BB201" i="5"/>
  <c r="AZ201" i="5"/>
  <c r="AY201" i="5"/>
  <c r="AX201" i="5"/>
  <c r="AC201" i="5"/>
  <c r="AB201" i="5"/>
  <c r="AA201" i="5"/>
  <c r="Z201" i="5"/>
  <c r="Y201" i="5"/>
  <c r="X201" i="5"/>
  <c r="W201" i="5"/>
  <c r="V201" i="5"/>
  <c r="F201" i="5"/>
  <c r="BS200" i="5"/>
  <c r="BQ200" i="5"/>
  <c r="BO200" i="5"/>
  <c r="BM200" i="5"/>
  <c r="BK200" i="5"/>
  <c r="BE200" i="5"/>
  <c r="BD200" i="5"/>
  <c r="BB200" i="5"/>
  <c r="BA200" i="5"/>
  <c r="AY200" i="5"/>
  <c r="AX200" i="5"/>
  <c r="AC200" i="5"/>
  <c r="AB200" i="5"/>
  <c r="AA200" i="5"/>
  <c r="Z200" i="5"/>
  <c r="Y200" i="5"/>
  <c r="X200" i="5"/>
  <c r="W200" i="5"/>
  <c r="V200" i="5"/>
  <c r="F200" i="5"/>
  <c r="BS199" i="5"/>
  <c r="BQ199" i="5"/>
  <c r="BO199" i="5"/>
  <c r="BM199" i="5"/>
  <c r="BK199" i="5"/>
  <c r="BF199" i="5"/>
  <c r="H199" i="5" s="1"/>
  <c r="BC199" i="5"/>
  <c r="BB199" i="5"/>
  <c r="AZ199" i="5"/>
  <c r="AY199" i="5"/>
  <c r="AX199" i="5"/>
  <c r="AC199" i="5"/>
  <c r="AB199" i="5"/>
  <c r="AA199" i="5"/>
  <c r="Z199" i="5"/>
  <c r="Y199" i="5"/>
  <c r="X199" i="5"/>
  <c r="W199" i="5"/>
  <c r="V199" i="5"/>
  <c r="F199" i="5"/>
  <c r="BS198" i="5"/>
  <c r="BQ198" i="5"/>
  <c r="BO198" i="5"/>
  <c r="BM198" i="5"/>
  <c r="BK198" i="5"/>
  <c r="BF198" i="5"/>
  <c r="H198" i="5" s="1"/>
  <c r="BD198" i="5"/>
  <c r="BC198" i="5"/>
  <c r="BB198" i="5"/>
  <c r="AZ198" i="5"/>
  <c r="AY198" i="5"/>
  <c r="AX198" i="5"/>
  <c r="AC198" i="5"/>
  <c r="AB198" i="5"/>
  <c r="AA198" i="5"/>
  <c r="Z198" i="5"/>
  <c r="Y198" i="5"/>
  <c r="X198" i="5"/>
  <c r="W198" i="5"/>
  <c r="V198" i="5"/>
  <c r="F198" i="5"/>
  <c r="BS197" i="5"/>
  <c r="BQ197" i="5"/>
  <c r="BO197" i="5"/>
  <c r="BM197" i="5"/>
  <c r="BK197" i="5"/>
  <c r="BF197" i="5"/>
  <c r="H197" i="5" s="1"/>
  <c r="BE197" i="5"/>
  <c r="BD197" i="5"/>
  <c r="BC197" i="5"/>
  <c r="BB197" i="5"/>
  <c r="BA197" i="5"/>
  <c r="AZ197" i="5"/>
  <c r="AY197" i="5"/>
  <c r="AX197" i="5"/>
  <c r="AC197" i="5"/>
  <c r="AB197" i="5"/>
  <c r="AA197" i="5"/>
  <c r="Z197" i="5"/>
  <c r="Y197" i="5"/>
  <c r="X197" i="5"/>
  <c r="W197" i="5"/>
  <c r="V197" i="5"/>
  <c r="F197" i="5"/>
  <c r="BS196" i="5"/>
  <c r="BQ196" i="5"/>
  <c r="BO196" i="5"/>
  <c r="BM196" i="5"/>
  <c r="BK196" i="5"/>
  <c r="BF196" i="5"/>
  <c r="H196" i="5" s="1"/>
  <c r="BE196" i="5"/>
  <c r="BD196" i="5"/>
  <c r="BB196" i="5"/>
  <c r="BA196" i="5"/>
  <c r="AZ196" i="5"/>
  <c r="AX196" i="5"/>
  <c r="AC196" i="5"/>
  <c r="AB196" i="5"/>
  <c r="AA196" i="5"/>
  <c r="Z196" i="5"/>
  <c r="Y196" i="5"/>
  <c r="X196" i="5"/>
  <c r="W196" i="5"/>
  <c r="V196" i="5"/>
  <c r="F196" i="5"/>
  <c r="BS195" i="5"/>
  <c r="BQ195" i="5"/>
  <c r="BO195" i="5"/>
  <c r="BM195" i="5"/>
  <c r="BK195" i="5"/>
  <c r="BF195" i="5"/>
  <c r="H195" i="5" s="1"/>
  <c r="BE195" i="5"/>
  <c r="BD195" i="5"/>
  <c r="BC195" i="5"/>
  <c r="BB195" i="5"/>
  <c r="BA195" i="5"/>
  <c r="AZ195" i="5"/>
  <c r="AY195" i="5"/>
  <c r="AX195" i="5"/>
  <c r="AC195" i="5"/>
  <c r="AB195" i="5"/>
  <c r="AA195" i="5"/>
  <c r="Z195" i="5"/>
  <c r="Y195" i="5"/>
  <c r="X195" i="5"/>
  <c r="W195" i="5"/>
  <c r="V195" i="5"/>
  <c r="F195" i="5"/>
  <c r="BS194" i="5"/>
  <c r="BQ194" i="5"/>
  <c r="BO194" i="5"/>
  <c r="BM194" i="5"/>
  <c r="BK194" i="5"/>
  <c r="BF194" i="5"/>
  <c r="H194" i="5" s="1"/>
  <c r="BD194" i="5"/>
  <c r="BB194" i="5"/>
  <c r="AZ194" i="5"/>
  <c r="AY194" i="5"/>
  <c r="AX194" i="5"/>
  <c r="AC194" i="5"/>
  <c r="AB194" i="5"/>
  <c r="AA194" i="5"/>
  <c r="Z194" i="5"/>
  <c r="Y194" i="5"/>
  <c r="X194" i="5"/>
  <c r="W194" i="5"/>
  <c r="V194" i="5"/>
  <c r="F194" i="5"/>
  <c r="BS193" i="5"/>
  <c r="BQ193" i="5"/>
  <c r="BO193" i="5"/>
  <c r="BM193" i="5"/>
  <c r="BK193" i="5"/>
  <c r="BF193" i="5"/>
  <c r="H193" i="5" s="1"/>
  <c r="BE193" i="5"/>
  <c r="BD193" i="5"/>
  <c r="BC193" i="5"/>
  <c r="BB193" i="5"/>
  <c r="BA193" i="5"/>
  <c r="AZ193" i="5"/>
  <c r="AY193" i="5"/>
  <c r="AX193" i="5"/>
  <c r="AC193" i="5"/>
  <c r="AB193" i="5"/>
  <c r="AA193" i="5"/>
  <c r="Z193" i="5"/>
  <c r="Y193" i="5"/>
  <c r="X193" i="5"/>
  <c r="W193" i="5"/>
  <c r="V193" i="5"/>
  <c r="F193" i="5"/>
  <c r="BS192" i="5"/>
  <c r="BQ192" i="5"/>
  <c r="BO192" i="5"/>
  <c r="BM192" i="5"/>
  <c r="BK192" i="5"/>
  <c r="BF192" i="5"/>
  <c r="H192" i="5" s="1"/>
  <c r="BE192" i="5"/>
  <c r="BD192" i="5"/>
  <c r="BB192" i="5"/>
  <c r="BA192" i="5"/>
  <c r="AZ192" i="5"/>
  <c r="AX192" i="5"/>
  <c r="AC192" i="5"/>
  <c r="AB192" i="5"/>
  <c r="AA192" i="5"/>
  <c r="Z192" i="5"/>
  <c r="Y192" i="5"/>
  <c r="X192" i="5"/>
  <c r="W192" i="5"/>
  <c r="V192" i="5"/>
  <c r="F192" i="5"/>
  <c r="BS191" i="5"/>
  <c r="BQ191" i="5"/>
  <c r="BO191" i="5"/>
  <c r="BM191" i="5"/>
  <c r="BK191" i="5"/>
  <c r="BF191" i="5"/>
  <c r="H191" i="5" s="1"/>
  <c r="BE191" i="5"/>
  <c r="BD191" i="5"/>
  <c r="BC191" i="5"/>
  <c r="BB191" i="5"/>
  <c r="BA191" i="5"/>
  <c r="AZ191" i="5"/>
  <c r="AY191" i="5"/>
  <c r="AX191" i="5"/>
  <c r="AC191" i="5"/>
  <c r="AB191" i="5"/>
  <c r="AA191" i="5"/>
  <c r="Z191" i="5"/>
  <c r="Y191" i="5"/>
  <c r="X191" i="5"/>
  <c r="W191" i="5"/>
  <c r="V191" i="5"/>
  <c r="F191" i="5"/>
  <c r="BS190" i="5"/>
  <c r="BQ190" i="5"/>
  <c r="BO190" i="5"/>
  <c r="BM190" i="5"/>
  <c r="BK190" i="5"/>
  <c r="BF190" i="5"/>
  <c r="H190" i="5" s="1"/>
  <c r="BC190" i="5"/>
  <c r="BB190" i="5"/>
  <c r="BA190" i="5"/>
  <c r="AC190" i="5"/>
  <c r="AB190" i="5"/>
  <c r="AA190" i="5"/>
  <c r="Z190" i="5"/>
  <c r="Y190" i="5"/>
  <c r="X190" i="5"/>
  <c r="W190" i="5"/>
  <c r="V190" i="5"/>
  <c r="F190" i="5"/>
  <c r="BS189" i="5"/>
  <c r="BQ189" i="5"/>
  <c r="BO189" i="5"/>
  <c r="BM189" i="5"/>
  <c r="BK189" i="5"/>
  <c r="BF189" i="5"/>
  <c r="H189" i="5" s="1"/>
  <c r="BE189" i="5"/>
  <c r="BD189" i="5"/>
  <c r="BC189" i="5"/>
  <c r="BB189" i="5"/>
  <c r="BA189" i="5"/>
  <c r="AZ189" i="5"/>
  <c r="AY189" i="5"/>
  <c r="AX189" i="5"/>
  <c r="AC189" i="5"/>
  <c r="AB189" i="5"/>
  <c r="AA189" i="5"/>
  <c r="Z189" i="5"/>
  <c r="Y189" i="5"/>
  <c r="X189" i="5"/>
  <c r="W189" i="5"/>
  <c r="V189" i="5"/>
  <c r="F189" i="5"/>
  <c r="BS188" i="5"/>
  <c r="BQ188" i="5"/>
  <c r="BO188" i="5"/>
  <c r="BM188" i="5"/>
  <c r="BK188" i="5"/>
  <c r="BF188" i="5"/>
  <c r="H188" i="5" s="1"/>
  <c r="BE188" i="5"/>
  <c r="BD188" i="5"/>
  <c r="BC188" i="5"/>
  <c r="BB188" i="5"/>
  <c r="BA188" i="5"/>
  <c r="AZ188" i="5"/>
  <c r="AY188" i="5"/>
  <c r="AX188" i="5"/>
  <c r="AC188" i="5"/>
  <c r="AB188" i="5"/>
  <c r="AA188" i="5"/>
  <c r="Z188" i="5"/>
  <c r="Y188" i="5"/>
  <c r="X188" i="5"/>
  <c r="W188" i="5"/>
  <c r="V188" i="5"/>
  <c r="F188" i="5"/>
  <c r="BS187" i="5"/>
  <c r="BQ187" i="5"/>
  <c r="BO187" i="5"/>
  <c r="BM187" i="5"/>
  <c r="BK187" i="5"/>
  <c r="BF187" i="5"/>
  <c r="H187" i="5" s="1"/>
  <c r="BE187" i="5"/>
  <c r="BD187" i="5"/>
  <c r="BC187" i="5"/>
  <c r="BB187" i="5"/>
  <c r="BA187" i="5"/>
  <c r="AZ187" i="5"/>
  <c r="AY187" i="5"/>
  <c r="AX187" i="5"/>
  <c r="AC187" i="5"/>
  <c r="AB187" i="5"/>
  <c r="AA187" i="5"/>
  <c r="Z187" i="5"/>
  <c r="Y187" i="5"/>
  <c r="X187" i="5"/>
  <c r="W187" i="5"/>
  <c r="V187" i="5"/>
  <c r="F187" i="5"/>
  <c r="BS186" i="5"/>
  <c r="BQ186" i="5"/>
  <c r="BO186" i="5"/>
  <c r="BM186" i="5"/>
  <c r="BK186" i="5"/>
  <c r="BF186" i="5"/>
  <c r="H186" i="5" s="1"/>
  <c r="BE186" i="5"/>
  <c r="BD186" i="5"/>
  <c r="BC186" i="5"/>
  <c r="BB186" i="5"/>
  <c r="BA186" i="5"/>
  <c r="AZ186" i="5"/>
  <c r="AY186" i="5"/>
  <c r="AX186" i="5"/>
  <c r="AC186" i="5"/>
  <c r="AB186" i="5"/>
  <c r="AA186" i="5"/>
  <c r="Z186" i="5"/>
  <c r="Y186" i="5"/>
  <c r="X186" i="5"/>
  <c r="W186" i="5"/>
  <c r="V186" i="5"/>
  <c r="F186" i="5"/>
  <c r="BS185" i="5"/>
  <c r="BQ185" i="5"/>
  <c r="BO185" i="5"/>
  <c r="BM185" i="5"/>
  <c r="BK185" i="5"/>
  <c r="BF185" i="5"/>
  <c r="H185" i="5" s="1"/>
  <c r="BE185" i="5"/>
  <c r="BD185" i="5"/>
  <c r="BB185" i="5"/>
  <c r="BA185" i="5"/>
  <c r="AZ185" i="5"/>
  <c r="AY185" i="5"/>
  <c r="AX185" i="5"/>
  <c r="AC185" i="5"/>
  <c r="AB185" i="5"/>
  <c r="AA185" i="5"/>
  <c r="Z185" i="5"/>
  <c r="Y185" i="5"/>
  <c r="X185" i="5"/>
  <c r="W185" i="5"/>
  <c r="V185" i="5"/>
  <c r="F185" i="5"/>
  <c r="BS184" i="5"/>
  <c r="BQ184" i="5"/>
  <c r="BO184" i="5"/>
  <c r="BM184" i="5"/>
  <c r="BK184" i="5"/>
  <c r="BF184" i="5"/>
  <c r="H184" i="5" s="1"/>
  <c r="BE184" i="5"/>
  <c r="BD184" i="5"/>
  <c r="BC184" i="5"/>
  <c r="BB184" i="5"/>
  <c r="BA184" i="5"/>
  <c r="AZ184" i="5"/>
  <c r="AY184" i="5"/>
  <c r="AX184" i="5"/>
  <c r="AC184" i="5"/>
  <c r="AB184" i="5"/>
  <c r="AA184" i="5"/>
  <c r="Z184" i="5"/>
  <c r="Y184" i="5"/>
  <c r="X184" i="5"/>
  <c r="W184" i="5"/>
  <c r="V184" i="5"/>
  <c r="F184" i="5"/>
  <c r="BS183" i="5"/>
  <c r="BQ183" i="5"/>
  <c r="BO183" i="5"/>
  <c r="BM183" i="5"/>
  <c r="BK183" i="5"/>
  <c r="BF183" i="5"/>
  <c r="H183" i="5" s="1"/>
  <c r="BE183" i="5"/>
  <c r="BD183" i="5"/>
  <c r="BC183" i="5"/>
  <c r="BB183" i="5"/>
  <c r="BA183" i="5"/>
  <c r="AZ183" i="5"/>
  <c r="AY183" i="5"/>
  <c r="AX183" i="5"/>
  <c r="AC183" i="5"/>
  <c r="AB183" i="5"/>
  <c r="AA183" i="5"/>
  <c r="Z183" i="5"/>
  <c r="Y183" i="5"/>
  <c r="X183" i="5"/>
  <c r="W183" i="5"/>
  <c r="V183" i="5"/>
  <c r="F183" i="5"/>
  <c r="BS182" i="5"/>
  <c r="BQ182" i="5"/>
  <c r="BO182" i="5"/>
  <c r="BM182" i="5"/>
  <c r="BK182" i="5"/>
  <c r="BF182" i="5"/>
  <c r="H182" i="5" s="1"/>
  <c r="BE182" i="5"/>
  <c r="BD182" i="5"/>
  <c r="BC182" i="5"/>
  <c r="BB182" i="5"/>
  <c r="BA182" i="5"/>
  <c r="AZ182" i="5"/>
  <c r="AY182" i="5"/>
  <c r="AX182" i="5"/>
  <c r="AC182" i="5"/>
  <c r="AB182" i="5"/>
  <c r="AA182" i="5"/>
  <c r="Z182" i="5"/>
  <c r="Y182" i="5"/>
  <c r="X182" i="5"/>
  <c r="W182" i="5"/>
  <c r="V182" i="5"/>
  <c r="F182" i="5"/>
  <c r="BS181" i="5"/>
  <c r="BQ181" i="5"/>
  <c r="BO181" i="5"/>
  <c r="BM181" i="5"/>
  <c r="BK181" i="5"/>
  <c r="BF181" i="5"/>
  <c r="H181" i="5" s="1"/>
  <c r="BE181" i="5"/>
  <c r="BD181" i="5"/>
  <c r="BC181" i="5"/>
  <c r="BB181" i="5"/>
  <c r="BA181" i="5"/>
  <c r="AZ181" i="5"/>
  <c r="AY181" i="5"/>
  <c r="AX181" i="5"/>
  <c r="AC181" i="5"/>
  <c r="AB181" i="5"/>
  <c r="AA181" i="5"/>
  <c r="Z181" i="5"/>
  <c r="Y181" i="5"/>
  <c r="X181" i="5"/>
  <c r="W181" i="5"/>
  <c r="V181" i="5"/>
  <c r="F181" i="5"/>
  <c r="BS180" i="5"/>
  <c r="BQ180" i="5"/>
  <c r="BO180" i="5"/>
  <c r="BM180" i="5"/>
  <c r="BK180" i="5"/>
  <c r="BF180" i="5"/>
  <c r="H180" i="5" s="1"/>
  <c r="BE180" i="5"/>
  <c r="BD180" i="5"/>
  <c r="BC180" i="5"/>
  <c r="BB180" i="5"/>
  <c r="BA180" i="5"/>
  <c r="AZ180" i="5"/>
  <c r="AY180" i="5"/>
  <c r="AX180" i="5"/>
  <c r="AC180" i="5"/>
  <c r="AB180" i="5"/>
  <c r="AA180" i="5"/>
  <c r="Z180" i="5"/>
  <c r="Y180" i="5"/>
  <c r="X180" i="5"/>
  <c r="W180" i="5"/>
  <c r="V180" i="5"/>
  <c r="F180" i="5"/>
  <c r="BS179" i="5"/>
  <c r="BQ179" i="5"/>
  <c r="BO179" i="5"/>
  <c r="BM179" i="5"/>
  <c r="BK179" i="5"/>
  <c r="BF179" i="5"/>
  <c r="H179" i="5" s="1"/>
  <c r="BE179" i="5"/>
  <c r="BD179" i="5"/>
  <c r="BC179" i="5"/>
  <c r="BB179" i="5"/>
  <c r="BA179" i="5"/>
  <c r="AZ179" i="5"/>
  <c r="AY179" i="5"/>
  <c r="AX179" i="5"/>
  <c r="AC179" i="5"/>
  <c r="AB179" i="5"/>
  <c r="AA179" i="5"/>
  <c r="Z179" i="5"/>
  <c r="Y179" i="5"/>
  <c r="X179" i="5"/>
  <c r="W179" i="5"/>
  <c r="V179" i="5"/>
  <c r="F179" i="5"/>
  <c r="BS178" i="5"/>
  <c r="BQ178" i="5"/>
  <c r="BO178" i="5"/>
  <c r="BM178" i="5"/>
  <c r="BK178" i="5"/>
  <c r="BF178" i="5"/>
  <c r="H178" i="5" s="1"/>
  <c r="BE178" i="5"/>
  <c r="BD178" i="5"/>
  <c r="BC178" i="5"/>
  <c r="BB178" i="5"/>
  <c r="BA178" i="5"/>
  <c r="AZ178" i="5"/>
  <c r="AY178" i="5"/>
  <c r="AX178" i="5"/>
  <c r="AC178" i="5"/>
  <c r="AB178" i="5"/>
  <c r="AA178" i="5"/>
  <c r="Z178" i="5"/>
  <c r="Y178" i="5"/>
  <c r="X178" i="5"/>
  <c r="W178" i="5"/>
  <c r="V178" i="5"/>
  <c r="F178" i="5"/>
  <c r="BS177" i="5"/>
  <c r="BQ177" i="5"/>
  <c r="BO177" i="5"/>
  <c r="BM177" i="5"/>
  <c r="BK177" i="5"/>
  <c r="BF177" i="5"/>
  <c r="H177" i="5" s="1"/>
  <c r="BE177" i="5"/>
  <c r="BD177" i="5"/>
  <c r="BC177" i="5"/>
  <c r="BB177" i="5"/>
  <c r="BA177" i="5"/>
  <c r="AZ177" i="5"/>
  <c r="AY177" i="5"/>
  <c r="AX177" i="5"/>
  <c r="AC177" i="5"/>
  <c r="AB177" i="5"/>
  <c r="AA177" i="5"/>
  <c r="Z177" i="5"/>
  <c r="Y177" i="5"/>
  <c r="X177" i="5"/>
  <c r="W177" i="5"/>
  <c r="V177" i="5"/>
  <c r="F177" i="5"/>
  <c r="BS176" i="5"/>
  <c r="BQ176" i="5"/>
  <c r="BO176" i="5"/>
  <c r="BM176" i="5"/>
  <c r="BK176" i="5"/>
  <c r="BF176" i="5"/>
  <c r="H176" i="5" s="1"/>
  <c r="BE176" i="5"/>
  <c r="BD176" i="5"/>
  <c r="BC176" i="5"/>
  <c r="BB176" i="5"/>
  <c r="BA176" i="5"/>
  <c r="AZ176" i="5"/>
  <c r="AY176" i="5"/>
  <c r="AX176" i="5"/>
  <c r="AC176" i="5"/>
  <c r="AB176" i="5"/>
  <c r="AA176" i="5"/>
  <c r="Z176" i="5"/>
  <c r="Y176" i="5"/>
  <c r="X176" i="5"/>
  <c r="W176" i="5"/>
  <c r="V176" i="5"/>
  <c r="F176" i="5"/>
  <c r="BS175" i="5"/>
  <c r="BQ175" i="5"/>
  <c r="BO175" i="5"/>
  <c r="BM175" i="5"/>
  <c r="BK175" i="5"/>
  <c r="BF175" i="5"/>
  <c r="H175" i="5" s="1"/>
  <c r="BE175" i="5"/>
  <c r="BD175" i="5"/>
  <c r="BC175" i="5"/>
  <c r="BB175" i="5"/>
  <c r="BA175" i="5"/>
  <c r="AZ175" i="5"/>
  <c r="AY175" i="5"/>
  <c r="AX175" i="5"/>
  <c r="AC175" i="5"/>
  <c r="AB175" i="5"/>
  <c r="AA175" i="5"/>
  <c r="Z175" i="5"/>
  <c r="Y175" i="5"/>
  <c r="X175" i="5"/>
  <c r="W175" i="5"/>
  <c r="V175" i="5"/>
  <c r="F175" i="5"/>
  <c r="BS174" i="5"/>
  <c r="BQ174" i="5"/>
  <c r="BO174" i="5"/>
  <c r="BM174" i="5"/>
  <c r="BK174" i="5"/>
  <c r="BF174" i="5"/>
  <c r="H174" i="5" s="1"/>
  <c r="BE174" i="5"/>
  <c r="BD174" i="5"/>
  <c r="BC174" i="5"/>
  <c r="BB174" i="5"/>
  <c r="BA174" i="5"/>
  <c r="AZ174" i="5"/>
  <c r="AY174" i="5"/>
  <c r="AX174" i="5"/>
  <c r="AC174" i="5"/>
  <c r="AB174" i="5"/>
  <c r="AA174" i="5"/>
  <c r="Z174" i="5"/>
  <c r="Y174" i="5"/>
  <c r="X174" i="5"/>
  <c r="W174" i="5"/>
  <c r="V174" i="5"/>
  <c r="F174" i="5"/>
  <c r="BS173" i="5"/>
  <c r="BQ173" i="5"/>
  <c r="BO173" i="5"/>
  <c r="BM173" i="5"/>
  <c r="BK173" i="5"/>
  <c r="BF173" i="5"/>
  <c r="H173" i="5" s="1"/>
  <c r="BE173" i="5"/>
  <c r="BD173" i="5"/>
  <c r="BC173" i="5"/>
  <c r="BB173" i="5"/>
  <c r="BA173" i="5"/>
  <c r="AZ173" i="5"/>
  <c r="AY173" i="5"/>
  <c r="AX173" i="5"/>
  <c r="AC173" i="5"/>
  <c r="AB173" i="5"/>
  <c r="AA173" i="5"/>
  <c r="Z173" i="5"/>
  <c r="Y173" i="5"/>
  <c r="X173" i="5"/>
  <c r="W173" i="5"/>
  <c r="V173" i="5"/>
  <c r="F173" i="5"/>
  <c r="BS172" i="5"/>
  <c r="BQ172" i="5"/>
  <c r="BO172" i="5"/>
  <c r="BM172" i="5"/>
  <c r="BK172" i="5"/>
  <c r="BF172" i="5"/>
  <c r="H172" i="5" s="1"/>
  <c r="BE172" i="5"/>
  <c r="BD172" i="5"/>
  <c r="BC172" i="5"/>
  <c r="BB172" i="5"/>
  <c r="BA172" i="5"/>
  <c r="AZ172" i="5"/>
  <c r="AY172" i="5"/>
  <c r="AX172" i="5"/>
  <c r="AC172" i="5"/>
  <c r="AB172" i="5"/>
  <c r="AA172" i="5"/>
  <c r="Z172" i="5"/>
  <c r="Y172" i="5"/>
  <c r="X172" i="5"/>
  <c r="W172" i="5"/>
  <c r="V172" i="5"/>
  <c r="F172" i="5"/>
  <c r="BS171" i="5"/>
  <c r="BQ171" i="5"/>
  <c r="BO171" i="5"/>
  <c r="BM171" i="5"/>
  <c r="BK171" i="5"/>
  <c r="BF171" i="5"/>
  <c r="H171" i="5" s="1"/>
  <c r="BE171" i="5"/>
  <c r="BD171" i="5"/>
  <c r="BC171" i="5"/>
  <c r="BB171" i="5"/>
  <c r="BA171" i="5"/>
  <c r="AZ171" i="5"/>
  <c r="AY171" i="5"/>
  <c r="AX171" i="5"/>
  <c r="AC171" i="5"/>
  <c r="AB171" i="5"/>
  <c r="AA171" i="5"/>
  <c r="Z171" i="5"/>
  <c r="Y171" i="5"/>
  <c r="X171" i="5"/>
  <c r="W171" i="5"/>
  <c r="V171" i="5"/>
  <c r="F171" i="5"/>
  <c r="BS170" i="5"/>
  <c r="BQ170" i="5"/>
  <c r="BO170" i="5"/>
  <c r="BM170" i="5"/>
  <c r="BK170" i="5"/>
  <c r="BF170" i="5"/>
  <c r="H170" i="5" s="1"/>
  <c r="BE170" i="5"/>
  <c r="BD170" i="5"/>
  <c r="BC170" i="5"/>
  <c r="BB170" i="5"/>
  <c r="BA170" i="5"/>
  <c r="AZ170" i="5"/>
  <c r="AY170" i="5"/>
  <c r="AX170" i="5"/>
  <c r="AC170" i="5"/>
  <c r="AB170" i="5"/>
  <c r="AA170" i="5"/>
  <c r="Z170" i="5"/>
  <c r="Y170" i="5"/>
  <c r="X170" i="5"/>
  <c r="W170" i="5"/>
  <c r="V170" i="5"/>
  <c r="F170" i="5"/>
  <c r="BS169" i="5"/>
  <c r="BQ169" i="5"/>
  <c r="BO169" i="5"/>
  <c r="BM169" i="5"/>
  <c r="BK169" i="5"/>
  <c r="BF169" i="5"/>
  <c r="H169" i="5" s="1"/>
  <c r="BE169" i="5"/>
  <c r="BD169" i="5"/>
  <c r="BC169" i="5"/>
  <c r="BB169" i="5"/>
  <c r="BA169" i="5"/>
  <c r="AZ169" i="5"/>
  <c r="AY169" i="5"/>
  <c r="AX169" i="5"/>
  <c r="AC169" i="5"/>
  <c r="AB169" i="5"/>
  <c r="AA169" i="5"/>
  <c r="Z169" i="5"/>
  <c r="Y169" i="5"/>
  <c r="X169" i="5"/>
  <c r="W169" i="5"/>
  <c r="V169" i="5"/>
  <c r="F169" i="5"/>
  <c r="BS168" i="5"/>
  <c r="BQ168" i="5"/>
  <c r="BO168" i="5"/>
  <c r="BM168" i="5"/>
  <c r="BK168" i="5"/>
  <c r="BF168" i="5"/>
  <c r="H168" i="5" s="1"/>
  <c r="BE168" i="5"/>
  <c r="BD168" i="5"/>
  <c r="BC168" i="5"/>
  <c r="BB168" i="5"/>
  <c r="BA168" i="5"/>
  <c r="AZ168" i="5"/>
  <c r="AY168" i="5"/>
  <c r="AX168" i="5"/>
  <c r="AC168" i="5"/>
  <c r="AB168" i="5"/>
  <c r="AA168" i="5"/>
  <c r="Z168" i="5"/>
  <c r="Y168" i="5"/>
  <c r="X168" i="5"/>
  <c r="W168" i="5"/>
  <c r="V168" i="5"/>
  <c r="F168" i="5"/>
  <c r="BS167" i="5"/>
  <c r="BQ167" i="5"/>
  <c r="BO167" i="5"/>
  <c r="BM167" i="5"/>
  <c r="BK167" i="5"/>
  <c r="BF167" i="5"/>
  <c r="H167" i="5" s="1"/>
  <c r="BE167" i="5"/>
  <c r="BD167" i="5"/>
  <c r="BC167" i="5"/>
  <c r="BB167" i="5"/>
  <c r="BA167" i="5"/>
  <c r="AZ167" i="5"/>
  <c r="AY167" i="5"/>
  <c r="AX167" i="5"/>
  <c r="AC167" i="5"/>
  <c r="AB167" i="5"/>
  <c r="AA167" i="5"/>
  <c r="Z167" i="5"/>
  <c r="Y167" i="5"/>
  <c r="X167" i="5"/>
  <c r="W167" i="5"/>
  <c r="V167" i="5"/>
  <c r="F167" i="5"/>
  <c r="BS166" i="5"/>
  <c r="BQ166" i="5"/>
  <c r="BO166" i="5"/>
  <c r="BM166" i="5"/>
  <c r="BK166" i="5"/>
  <c r="BF166" i="5"/>
  <c r="H166" i="5" s="1"/>
  <c r="BE166" i="5"/>
  <c r="BD166" i="5"/>
  <c r="BC166" i="5"/>
  <c r="BB166" i="5"/>
  <c r="BA166" i="5"/>
  <c r="AZ166" i="5"/>
  <c r="AY166" i="5"/>
  <c r="AX166" i="5"/>
  <c r="AC166" i="5"/>
  <c r="AB166" i="5"/>
  <c r="AA166" i="5"/>
  <c r="Z166" i="5"/>
  <c r="Y166" i="5"/>
  <c r="X166" i="5"/>
  <c r="W166" i="5"/>
  <c r="V166" i="5"/>
  <c r="F166" i="5"/>
  <c r="BS165" i="5"/>
  <c r="BQ165" i="5"/>
  <c r="BO165" i="5"/>
  <c r="BM165" i="5"/>
  <c r="BK165" i="5"/>
  <c r="BF165" i="5"/>
  <c r="H165" i="5" s="1"/>
  <c r="BE165" i="5"/>
  <c r="BD165" i="5"/>
  <c r="BC165" i="5"/>
  <c r="BB165" i="5"/>
  <c r="BA165" i="5"/>
  <c r="AZ165" i="5"/>
  <c r="AY165" i="5"/>
  <c r="AX165" i="5"/>
  <c r="AC165" i="5"/>
  <c r="AB165" i="5"/>
  <c r="AA165" i="5"/>
  <c r="Z165" i="5"/>
  <c r="Y165" i="5"/>
  <c r="X165" i="5"/>
  <c r="W165" i="5"/>
  <c r="V165" i="5"/>
  <c r="F165" i="5"/>
  <c r="BS164" i="5"/>
  <c r="BQ164" i="5"/>
  <c r="BO164" i="5"/>
  <c r="BM164" i="5"/>
  <c r="BK164" i="5"/>
  <c r="BF164" i="5"/>
  <c r="H164" i="5" s="1"/>
  <c r="BE164" i="5"/>
  <c r="BD164" i="5"/>
  <c r="BC164" i="5"/>
  <c r="BB164" i="5"/>
  <c r="BA164" i="5"/>
  <c r="AZ164" i="5"/>
  <c r="AY164" i="5"/>
  <c r="AX164" i="5"/>
  <c r="AC164" i="5"/>
  <c r="AB164" i="5"/>
  <c r="AA164" i="5"/>
  <c r="Z164" i="5"/>
  <c r="Y164" i="5"/>
  <c r="X164" i="5"/>
  <c r="W164" i="5"/>
  <c r="V164" i="5"/>
  <c r="F164" i="5"/>
  <c r="BS163" i="5"/>
  <c r="BQ163" i="5"/>
  <c r="BO163" i="5"/>
  <c r="BM163" i="5"/>
  <c r="BK163" i="5"/>
  <c r="BF163" i="5"/>
  <c r="H163" i="5" s="1"/>
  <c r="BE163" i="5"/>
  <c r="BD163" i="5"/>
  <c r="BC163" i="5"/>
  <c r="BB163" i="5"/>
  <c r="BA163" i="5"/>
  <c r="AZ163" i="5"/>
  <c r="AY163" i="5"/>
  <c r="AX163" i="5"/>
  <c r="AC163" i="5"/>
  <c r="AB163" i="5"/>
  <c r="AA163" i="5"/>
  <c r="Z163" i="5"/>
  <c r="Y163" i="5"/>
  <c r="X163" i="5"/>
  <c r="W163" i="5"/>
  <c r="V163" i="5"/>
  <c r="F163" i="5"/>
  <c r="BS162" i="5"/>
  <c r="BQ162" i="5"/>
  <c r="BO162" i="5"/>
  <c r="BM162" i="5"/>
  <c r="BK162" i="5"/>
  <c r="BF162" i="5"/>
  <c r="H162" i="5" s="1"/>
  <c r="BE162" i="5"/>
  <c r="BD162" i="5"/>
  <c r="BC162" i="5"/>
  <c r="BB162" i="5"/>
  <c r="BA162" i="5"/>
  <c r="AZ162" i="5"/>
  <c r="AY162" i="5"/>
  <c r="AX162" i="5"/>
  <c r="AC162" i="5"/>
  <c r="AB162" i="5"/>
  <c r="AA162" i="5"/>
  <c r="Z162" i="5"/>
  <c r="Y162" i="5"/>
  <c r="X162" i="5"/>
  <c r="W162" i="5"/>
  <c r="V162" i="5"/>
  <c r="F162" i="5"/>
  <c r="BS161" i="5"/>
  <c r="BQ161" i="5"/>
  <c r="BO161" i="5"/>
  <c r="BM161" i="5"/>
  <c r="BK161" i="5"/>
  <c r="BF161" i="5"/>
  <c r="H161" i="5" s="1"/>
  <c r="BE161" i="5"/>
  <c r="BD161" i="5"/>
  <c r="BC161" i="5"/>
  <c r="BB161" i="5"/>
  <c r="BA161" i="5"/>
  <c r="AZ161" i="5"/>
  <c r="AY161" i="5"/>
  <c r="AX161" i="5"/>
  <c r="AC161" i="5"/>
  <c r="AB161" i="5"/>
  <c r="AA161" i="5"/>
  <c r="Z161" i="5"/>
  <c r="Y161" i="5"/>
  <c r="X161" i="5"/>
  <c r="W161" i="5"/>
  <c r="V161" i="5"/>
  <c r="F161" i="5"/>
  <c r="BS160" i="5"/>
  <c r="BQ160" i="5"/>
  <c r="BO160" i="5"/>
  <c r="BM160" i="5"/>
  <c r="BK160" i="5"/>
  <c r="BF160" i="5"/>
  <c r="H160" i="5" s="1"/>
  <c r="BE160" i="5"/>
  <c r="BD160" i="5"/>
  <c r="BC160" i="5"/>
  <c r="BB160" i="5"/>
  <c r="BA160" i="5"/>
  <c r="AZ160" i="5"/>
  <c r="AY160" i="5"/>
  <c r="AX160" i="5"/>
  <c r="AC160" i="5"/>
  <c r="AB160" i="5"/>
  <c r="AA160" i="5"/>
  <c r="Z160" i="5"/>
  <c r="Y160" i="5"/>
  <c r="X160" i="5"/>
  <c r="W160" i="5"/>
  <c r="V160" i="5"/>
  <c r="F160" i="5"/>
  <c r="BS159" i="5"/>
  <c r="BQ159" i="5"/>
  <c r="BO159" i="5"/>
  <c r="BM159" i="5"/>
  <c r="BK159" i="5"/>
  <c r="BF159" i="5"/>
  <c r="H159" i="5" s="1"/>
  <c r="BE159" i="5"/>
  <c r="BD159" i="5"/>
  <c r="BC159" i="5"/>
  <c r="BB159" i="5"/>
  <c r="BA159" i="5"/>
  <c r="AZ159" i="5"/>
  <c r="AY159" i="5"/>
  <c r="AX159" i="5"/>
  <c r="AC159" i="5"/>
  <c r="AB159" i="5"/>
  <c r="AA159" i="5"/>
  <c r="Z159" i="5"/>
  <c r="Y159" i="5"/>
  <c r="X159" i="5"/>
  <c r="W159" i="5"/>
  <c r="V159" i="5"/>
  <c r="F159" i="5"/>
  <c r="BS158" i="5"/>
  <c r="BQ158" i="5"/>
  <c r="BO158" i="5"/>
  <c r="BM158" i="5"/>
  <c r="BK158" i="5"/>
  <c r="BF158" i="5"/>
  <c r="H158" i="5" s="1"/>
  <c r="BE158" i="5"/>
  <c r="BD158" i="5"/>
  <c r="BC158" i="5"/>
  <c r="BB158" i="5"/>
  <c r="BA158" i="5"/>
  <c r="AZ158" i="5"/>
  <c r="AY158" i="5"/>
  <c r="AX158" i="5"/>
  <c r="AC158" i="5"/>
  <c r="AB158" i="5"/>
  <c r="AA158" i="5"/>
  <c r="Z158" i="5"/>
  <c r="Y158" i="5"/>
  <c r="X158" i="5"/>
  <c r="W158" i="5"/>
  <c r="V158" i="5"/>
  <c r="F158" i="5"/>
  <c r="BS157" i="5"/>
  <c r="BQ157" i="5"/>
  <c r="BO157" i="5"/>
  <c r="BM157" i="5"/>
  <c r="BK157" i="5"/>
  <c r="BF157" i="5"/>
  <c r="H157" i="5" s="1"/>
  <c r="BE157" i="5"/>
  <c r="BD157" i="5"/>
  <c r="BC157" i="5"/>
  <c r="BB157" i="5"/>
  <c r="BA157" i="5"/>
  <c r="AZ157" i="5"/>
  <c r="AY157" i="5"/>
  <c r="AX157" i="5"/>
  <c r="AC157" i="5"/>
  <c r="AB157" i="5"/>
  <c r="AA157" i="5"/>
  <c r="Z157" i="5"/>
  <c r="Y157" i="5"/>
  <c r="X157" i="5"/>
  <c r="W157" i="5"/>
  <c r="V157" i="5"/>
  <c r="F157" i="5"/>
  <c r="BS156" i="5"/>
  <c r="BQ156" i="5"/>
  <c r="BO156" i="5"/>
  <c r="BM156" i="5"/>
  <c r="BK156" i="5"/>
  <c r="BF156" i="5"/>
  <c r="H156" i="5" s="1"/>
  <c r="BE156" i="5"/>
  <c r="BD156" i="5"/>
  <c r="BC156" i="5"/>
  <c r="BB156" i="5"/>
  <c r="BA156" i="5"/>
  <c r="AZ156" i="5"/>
  <c r="AY156" i="5"/>
  <c r="AX156" i="5"/>
  <c r="AC156" i="5"/>
  <c r="AB156" i="5"/>
  <c r="AA156" i="5"/>
  <c r="Z156" i="5"/>
  <c r="Y156" i="5"/>
  <c r="X156" i="5"/>
  <c r="W156" i="5"/>
  <c r="V156" i="5"/>
  <c r="F156" i="5"/>
  <c r="BS155" i="5"/>
  <c r="BQ155" i="5"/>
  <c r="BO155" i="5"/>
  <c r="BM155" i="5"/>
  <c r="BK155" i="5"/>
  <c r="BF155" i="5"/>
  <c r="H155" i="5" s="1"/>
  <c r="BE155" i="5"/>
  <c r="BD155" i="5"/>
  <c r="BC155" i="5"/>
  <c r="BB155" i="5"/>
  <c r="BA155" i="5"/>
  <c r="AZ155" i="5"/>
  <c r="AY155" i="5"/>
  <c r="AX155" i="5"/>
  <c r="AC155" i="5"/>
  <c r="AB155" i="5"/>
  <c r="AA155" i="5"/>
  <c r="Z155" i="5"/>
  <c r="Y155" i="5"/>
  <c r="X155" i="5"/>
  <c r="W155" i="5"/>
  <c r="V155" i="5"/>
  <c r="F155" i="5"/>
  <c r="BS154" i="5"/>
  <c r="BQ154" i="5"/>
  <c r="BO154" i="5"/>
  <c r="BM154" i="5"/>
  <c r="BK154" i="5"/>
  <c r="BF154" i="5"/>
  <c r="H154" i="5" s="1"/>
  <c r="BE154" i="5"/>
  <c r="BD154" i="5"/>
  <c r="BC154" i="5"/>
  <c r="BB154" i="5"/>
  <c r="BA154" i="5"/>
  <c r="AZ154" i="5"/>
  <c r="AY154" i="5"/>
  <c r="AX154" i="5"/>
  <c r="AC154" i="5"/>
  <c r="AB154" i="5"/>
  <c r="AA154" i="5"/>
  <c r="Z154" i="5"/>
  <c r="Y154" i="5"/>
  <c r="X154" i="5"/>
  <c r="W154" i="5"/>
  <c r="V154" i="5"/>
  <c r="F154" i="5"/>
  <c r="BS153" i="5"/>
  <c r="BQ153" i="5"/>
  <c r="BO153" i="5"/>
  <c r="BM153" i="5"/>
  <c r="BK153" i="5"/>
  <c r="BF153" i="5"/>
  <c r="H153" i="5" s="1"/>
  <c r="BE153" i="5"/>
  <c r="BD153" i="5"/>
  <c r="BC153" i="5"/>
  <c r="BB153" i="5"/>
  <c r="BA153" i="5"/>
  <c r="AZ153" i="5"/>
  <c r="AY153" i="5"/>
  <c r="AX153" i="5"/>
  <c r="AC153" i="5"/>
  <c r="AB153" i="5"/>
  <c r="AA153" i="5"/>
  <c r="Z153" i="5"/>
  <c r="Y153" i="5"/>
  <c r="X153" i="5"/>
  <c r="W153" i="5"/>
  <c r="V153" i="5"/>
  <c r="F153" i="5"/>
  <c r="BS152" i="5"/>
  <c r="BQ152" i="5"/>
  <c r="BO152" i="5"/>
  <c r="BM152" i="5"/>
  <c r="BK152" i="5"/>
  <c r="BF152" i="5"/>
  <c r="H152" i="5" s="1"/>
  <c r="BE152" i="5"/>
  <c r="BD152" i="5"/>
  <c r="BC152" i="5"/>
  <c r="BB152" i="5"/>
  <c r="BA152" i="5"/>
  <c r="AZ152" i="5"/>
  <c r="AY152" i="5"/>
  <c r="AX152" i="5"/>
  <c r="AC152" i="5"/>
  <c r="AB152" i="5"/>
  <c r="AA152" i="5"/>
  <c r="Z152" i="5"/>
  <c r="Y152" i="5"/>
  <c r="X152" i="5"/>
  <c r="W152" i="5"/>
  <c r="V152" i="5"/>
  <c r="F152" i="5"/>
  <c r="BS151" i="5"/>
  <c r="BQ151" i="5"/>
  <c r="BO151" i="5"/>
  <c r="BM151" i="5"/>
  <c r="BK151" i="5"/>
  <c r="BF151" i="5"/>
  <c r="H151" i="5" s="1"/>
  <c r="BE151" i="5"/>
  <c r="BD151" i="5"/>
  <c r="BC151" i="5"/>
  <c r="BB151" i="5"/>
  <c r="BA151" i="5"/>
  <c r="AZ151" i="5"/>
  <c r="AY151" i="5"/>
  <c r="AX151" i="5"/>
  <c r="AC151" i="5"/>
  <c r="AB151" i="5"/>
  <c r="AA151" i="5"/>
  <c r="Z151" i="5"/>
  <c r="Y151" i="5"/>
  <c r="X151" i="5"/>
  <c r="W151" i="5"/>
  <c r="V151" i="5"/>
  <c r="F151" i="5"/>
  <c r="BS150" i="5"/>
  <c r="BQ150" i="5"/>
  <c r="BO150" i="5"/>
  <c r="BM150" i="5"/>
  <c r="BK150" i="5"/>
  <c r="BF150" i="5"/>
  <c r="H150" i="5" s="1"/>
  <c r="BE150" i="5"/>
  <c r="BD150" i="5"/>
  <c r="BC150" i="5"/>
  <c r="BB150" i="5"/>
  <c r="BA150" i="5"/>
  <c r="AZ150" i="5"/>
  <c r="AY150" i="5"/>
  <c r="AX150" i="5"/>
  <c r="AC150" i="5"/>
  <c r="AB150" i="5"/>
  <c r="AA150" i="5"/>
  <c r="Z150" i="5"/>
  <c r="Y150" i="5"/>
  <c r="X150" i="5"/>
  <c r="W150" i="5"/>
  <c r="V150" i="5"/>
  <c r="F150" i="5"/>
  <c r="BS149" i="5"/>
  <c r="BQ149" i="5"/>
  <c r="BO149" i="5"/>
  <c r="BM149" i="5"/>
  <c r="BK149" i="5"/>
  <c r="BF149" i="5"/>
  <c r="H149" i="5" s="1"/>
  <c r="BE149" i="5"/>
  <c r="BD149" i="5"/>
  <c r="BC149" i="5"/>
  <c r="BB149" i="5"/>
  <c r="BA149" i="5"/>
  <c r="AZ149" i="5"/>
  <c r="AY149" i="5"/>
  <c r="AX149" i="5"/>
  <c r="AC149" i="5"/>
  <c r="AB149" i="5"/>
  <c r="AA149" i="5"/>
  <c r="Z149" i="5"/>
  <c r="Y149" i="5"/>
  <c r="X149" i="5"/>
  <c r="W149" i="5"/>
  <c r="V149" i="5"/>
  <c r="F149" i="5"/>
  <c r="BS148" i="5"/>
  <c r="BQ148" i="5"/>
  <c r="BO148" i="5"/>
  <c r="BM148" i="5"/>
  <c r="BK148" i="5"/>
  <c r="BF148" i="5"/>
  <c r="H148" i="5" s="1"/>
  <c r="BE148" i="5"/>
  <c r="BD148" i="5"/>
  <c r="BC148" i="5"/>
  <c r="BB148" i="5"/>
  <c r="BA148" i="5"/>
  <c r="AZ148" i="5"/>
  <c r="AY148" i="5"/>
  <c r="AX148" i="5"/>
  <c r="AC148" i="5"/>
  <c r="AB148" i="5"/>
  <c r="AA148" i="5"/>
  <c r="Z148" i="5"/>
  <c r="Y148" i="5"/>
  <c r="X148" i="5"/>
  <c r="W148" i="5"/>
  <c r="V148" i="5"/>
  <c r="F148" i="5"/>
  <c r="BS147" i="5"/>
  <c r="BQ147" i="5"/>
  <c r="BO147" i="5"/>
  <c r="BM147" i="5"/>
  <c r="BK147" i="5"/>
  <c r="BF147" i="5"/>
  <c r="H147" i="5" s="1"/>
  <c r="BE147" i="5"/>
  <c r="BD147" i="5"/>
  <c r="BC147" i="5"/>
  <c r="BB147" i="5"/>
  <c r="BA147" i="5"/>
  <c r="AZ147" i="5"/>
  <c r="AY147" i="5"/>
  <c r="AX147" i="5"/>
  <c r="AC147" i="5"/>
  <c r="AB147" i="5"/>
  <c r="AA147" i="5"/>
  <c r="Z147" i="5"/>
  <c r="Y147" i="5"/>
  <c r="X147" i="5"/>
  <c r="W147" i="5"/>
  <c r="V147" i="5"/>
  <c r="F147" i="5"/>
  <c r="BS146" i="5"/>
  <c r="BQ146" i="5"/>
  <c r="BO146" i="5"/>
  <c r="BM146" i="5"/>
  <c r="BK146" i="5"/>
  <c r="BF146" i="5"/>
  <c r="H146" i="5" s="1"/>
  <c r="BE146" i="5"/>
  <c r="BD146" i="5"/>
  <c r="BC146" i="5"/>
  <c r="BB146" i="5"/>
  <c r="BA146" i="5"/>
  <c r="AZ146" i="5"/>
  <c r="AY146" i="5"/>
  <c r="AX146" i="5"/>
  <c r="AC146" i="5"/>
  <c r="AB146" i="5"/>
  <c r="AA146" i="5"/>
  <c r="Z146" i="5"/>
  <c r="Y146" i="5"/>
  <c r="X146" i="5"/>
  <c r="W146" i="5"/>
  <c r="V146" i="5"/>
  <c r="F146" i="5"/>
  <c r="BS145" i="5"/>
  <c r="BQ145" i="5"/>
  <c r="BO145" i="5"/>
  <c r="BM145" i="5"/>
  <c r="BK145" i="5"/>
  <c r="BF145" i="5"/>
  <c r="H145" i="5" s="1"/>
  <c r="BE145" i="5"/>
  <c r="BD145" i="5"/>
  <c r="BC145" i="5"/>
  <c r="BB145" i="5"/>
  <c r="BA145" i="5"/>
  <c r="AZ145" i="5"/>
  <c r="AY145" i="5"/>
  <c r="AX145" i="5"/>
  <c r="AC145" i="5"/>
  <c r="AB145" i="5"/>
  <c r="AA145" i="5"/>
  <c r="Z145" i="5"/>
  <c r="Y145" i="5"/>
  <c r="X145" i="5"/>
  <c r="W145" i="5"/>
  <c r="V145" i="5"/>
  <c r="F145" i="5"/>
  <c r="BS144" i="5"/>
  <c r="BQ144" i="5"/>
  <c r="BO144" i="5"/>
  <c r="BM144" i="5"/>
  <c r="BK144" i="5"/>
  <c r="BF144" i="5"/>
  <c r="H144" i="5" s="1"/>
  <c r="BE144" i="5"/>
  <c r="BD144" i="5"/>
  <c r="BC144" i="5"/>
  <c r="BB144" i="5"/>
  <c r="BA144" i="5"/>
  <c r="AZ144" i="5"/>
  <c r="AY144" i="5"/>
  <c r="AX144" i="5"/>
  <c r="AC144" i="5"/>
  <c r="AB144" i="5"/>
  <c r="AA144" i="5"/>
  <c r="Z144" i="5"/>
  <c r="Y144" i="5"/>
  <c r="X144" i="5"/>
  <c r="W144" i="5"/>
  <c r="V144" i="5"/>
  <c r="F144" i="5"/>
  <c r="BS143" i="5"/>
  <c r="BQ143" i="5"/>
  <c r="BO143" i="5"/>
  <c r="BM143" i="5"/>
  <c r="BK143" i="5"/>
  <c r="BF143" i="5"/>
  <c r="H143" i="5" s="1"/>
  <c r="BE143" i="5"/>
  <c r="BD143" i="5"/>
  <c r="BC143" i="5"/>
  <c r="BB143" i="5"/>
  <c r="BA143" i="5"/>
  <c r="AZ143" i="5"/>
  <c r="AY143" i="5"/>
  <c r="AX143" i="5"/>
  <c r="AC143" i="5"/>
  <c r="AB143" i="5"/>
  <c r="AA143" i="5"/>
  <c r="Z143" i="5"/>
  <c r="Y143" i="5"/>
  <c r="X143" i="5"/>
  <c r="W143" i="5"/>
  <c r="V143" i="5"/>
  <c r="F143" i="5"/>
  <c r="BS142" i="5"/>
  <c r="BQ142" i="5"/>
  <c r="BO142" i="5"/>
  <c r="BM142" i="5"/>
  <c r="BK142" i="5"/>
  <c r="BF142" i="5"/>
  <c r="H142" i="5" s="1"/>
  <c r="BE142" i="5"/>
  <c r="BD142" i="5"/>
  <c r="BC142" i="5"/>
  <c r="BB142" i="5"/>
  <c r="BA142" i="5"/>
  <c r="AZ142" i="5"/>
  <c r="AY142" i="5"/>
  <c r="AX142" i="5"/>
  <c r="AC142" i="5"/>
  <c r="AB142" i="5"/>
  <c r="AA142" i="5"/>
  <c r="Z142" i="5"/>
  <c r="Y142" i="5"/>
  <c r="X142" i="5"/>
  <c r="W142" i="5"/>
  <c r="V142" i="5"/>
  <c r="F142" i="5"/>
  <c r="BS141" i="5"/>
  <c r="BQ141" i="5"/>
  <c r="BO141" i="5"/>
  <c r="BM141" i="5"/>
  <c r="BK141" i="5"/>
  <c r="BF141" i="5"/>
  <c r="H141" i="5" s="1"/>
  <c r="BE141" i="5"/>
  <c r="BD141" i="5"/>
  <c r="BC141" i="5"/>
  <c r="BB141" i="5"/>
  <c r="BA141" i="5"/>
  <c r="AZ141" i="5"/>
  <c r="AY141" i="5"/>
  <c r="AX141" i="5"/>
  <c r="AC141" i="5"/>
  <c r="AB141" i="5"/>
  <c r="AA141" i="5"/>
  <c r="Z141" i="5"/>
  <c r="Y141" i="5"/>
  <c r="X141" i="5"/>
  <c r="W141" i="5"/>
  <c r="V141" i="5"/>
  <c r="F141" i="5"/>
  <c r="BS140" i="5"/>
  <c r="BQ140" i="5"/>
  <c r="BO140" i="5"/>
  <c r="BM140" i="5"/>
  <c r="BK140" i="5"/>
  <c r="BF140" i="5"/>
  <c r="H140" i="5" s="1"/>
  <c r="BE140" i="5"/>
  <c r="BD140" i="5"/>
  <c r="BC140" i="5"/>
  <c r="BB140" i="5"/>
  <c r="BA140" i="5"/>
  <c r="AZ140" i="5"/>
  <c r="AY140" i="5"/>
  <c r="AX140" i="5"/>
  <c r="AC140" i="5"/>
  <c r="AB140" i="5"/>
  <c r="AA140" i="5"/>
  <c r="Z140" i="5"/>
  <c r="Y140" i="5"/>
  <c r="X140" i="5"/>
  <c r="W140" i="5"/>
  <c r="V140" i="5"/>
  <c r="F140" i="5"/>
  <c r="BS139" i="5"/>
  <c r="BQ139" i="5"/>
  <c r="BO139" i="5"/>
  <c r="BM139" i="5"/>
  <c r="BK139" i="5"/>
  <c r="BF139" i="5"/>
  <c r="H139" i="5" s="1"/>
  <c r="BE139" i="5"/>
  <c r="BD139" i="5"/>
  <c r="BC139" i="5"/>
  <c r="BB139" i="5"/>
  <c r="BA139" i="5"/>
  <c r="AZ139" i="5"/>
  <c r="AY139" i="5"/>
  <c r="AX139" i="5"/>
  <c r="AC139" i="5"/>
  <c r="AB139" i="5"/>
  <c r="AA139" i="5"/>
  <c r="Z139" i="5"/>
  <c r="Y139" i="5"/>
  <c r="X139" i="5"/>
  <c r="W139" i="5"/>
  <c r="V139" i="5"/>
  <c r="F139" i="5"/>
  <c r="BS138" i="5"/>
  <c r="BQ138" i="5"/>
  <c r="BO138" i="5"/>
  <c r="BM138" i="5"/>
  <c r="BK138" i="5"/>
  <c r="BF138" i="5"/>
  <c r="H138" i="5" s="1"/>
  <c r="BE138" i="5"/>
  <c r="BD138" i="5"/>
  <c r="BC138" i="5"/>
  <c r="BB138" i="5"/>
  <c r="BA138" i="5"/>
  <c r="AZ138" i="5"/>
  <c r="AY138" i="5"/>
  <c r="AX138" i="5"/>
  <c r="AC138" i="5"/>
  <c r="AB138" i="5"/>
  <c r="AA138" i="5"/>
  <c r="Z138" i="5"/>
  <c r="Y138" i="5"/>
  <c r="X138" i="5"/>
  <c r="W138" i="5"/>
  <c r="V138" i="5"/>
  <c r="F138" i="5"/>
  <c r="BS137" i="5"/>
  <c r="BQ137" i="5"/>
  <c r="BO137" i="5"/>
  <c r="BM137" i="5"/>
  <c r="BK137" i="5"/>
  <c r="BF137" i="5"/>
  <c r="H137" i="5" s="1"/>
  <c r="BE137" i="5"/>
  <c r="BD137" i="5"/>
  <c r="BC137" i="5"/>
  <c r="BB137" i="5"/>
  <c r="BA137" i="5"/>
  <c r="AZ137" i="5"/>
  <c r="AY137" i="5"/>
  <c r="AX137" i="5"/>
  <c r="AC137" i="5"/>
  <c r="AB137" i="5"/>
  <c r="AA137" i="5"/>
  <c r="Z137" i="5"/>
  <c r="Y137" i="5"/>
  <c r="X137" i="5"/>
  <c r="W137" i="5"/>
  <c r="V137" i="5"/>
  <c r="F137" i="5"/>
  <c r="BS136" i="5"/>
  <c r="BQ136" i="5"/>
  <c r="BO136" i="5"/>
  <c r="BM136" i="5"/>
  <c r="BK136" i="5"/>
  <c r="BF136" i="5"/>
  <c r="H136" i="5" s="1"/>
  <c r="BE136" i="5"/>
  <c r="BD136" i="5"/>
  <c r="BC136" i="5"/>
  <c r="BB136" i="5"/>
  <c r="BA136" i="5"/>
  <c r="AZ136" i="5"/>
  <c r="AY136" i="5"/>
  <c r="AX136" i="5"/>
  <c r="AC136" i="5"/>
  <c r="AB136" i="5"/>
  <c r="AA136" i="5"/>
  <c r="Z136" i="5"/>
  <c r="Y136" i="5"/>
  <c r="X136" i="5"/>
  <c r="W136" i="5"/>
  <c r="V136" i="5"/>
  <c r="F136" i="5"/>
  <c r="BS135" i="5"/>
  <c r="BQ135" i="5"/>
  <c r="BO135" i="5"/>
  <c r="BM135" i="5"/>
  <c r="BK135" i="5"/>
  <c r="BF135" i="5"/>
  <c r="H135" i="5" s="1"/>
  <c r="BE135" i="5"/>
  <c r="BD135" i="5"/>
  <c r="BC135" i="5"/>
  <c r="BB135" i="5"/>
  <c r="BA135" i="5"/>
  <c r="AZ135" i="5"/>
  <c r="AY135" i="5"/>
  <c r="AX135" i="5"/>
  <c r="AC135" i="5"/>
  <c r="AB135" i="5"/>
  <c r="AA135" i="5"/>
  <c r="Z135" i="5"/>
  <c r="Y135" i="5"/>
  <c r="X135" i="5"/>
  <c r="W135" i="5"/>
  <c r="V135" i="5"/>
  <c r="F135" i="5"/>
  <c r="BS134" i="5"/>
  <c r="BQ134" i="5"/>
  <c r="BO134" i="5"/>
  <c r="BM134" i="5"/>
  <c r="BK134" i="5"/>
  <c r="BF134" i="5"/>
  <c r="H134" i="5" s="1"/>
  <c r="BE134" i="5"/>
  <c r="BD134" i="5"/>
  <c r="BC134" i="5"/>
  <c r="BB134" i="5"/>
  <c r="BA134" i="5"/>
  <c r="AZ134" i="5"/>
  <c r="AY134" i="5"/>
  <c r="AX134" i="5"/>
  <c r="AC134" i="5"/>
  <c r="AB134" i="5"/>
  <c r="AA134" i="5"/>
  <c r="Z134" i="5"/>
  <c r="Y134" i="5"/>
  <c r="X134" i="5"/>
  <c r="W134" i="5"/>
  <c r="V134" i="5"/>
  <c r="F134" i="5"/>
  <c r="BS133" i="5"/>
  <c r="BQ133" i="5"/>
  <c r="BO133" i="5"/>
  <c r="BM133" i="5"/>
  <c r="BK133" i="5"/>
  <c r="BF133" i="5"/>
  <c r="H133" i="5" s="1"/>
  <c r="BE133" i="5"/>
  <c r="BD133" i="5"/>
  <c r="BC133" i="5"/>
  <c r="BB133" i="5"/>
  <c r="BA133" i="5"/>
  <c r="AZ133" i="5"/>
  <c r="AY133" i="5"/>
  <c r="AX133" i="5"/>
  <c r="AC133" i="5"/>
  <c r="AB133" i="5"/>
  <c r="AA133" i="5"/>
  <c r="Z133" i="5"/>
  <c r="Y133" i="5"/>
  <c r="X133" i="5"/>
  <c r="W133" i="5"/>
  <c r="V133" i="5"/>
  <c r="F133" i="5"/>
  <c r="BS132" i="5"/>
  <c r="BQ132" i="5"/>
  <c r="BO132" i="5"/>
  <c r="BM132" i="5"/>
  <c r="BK132" i="5"/>
  <c r="BF132" i="5"/>
  <c r="H132" i="5" s="1"/>
  <c r="BE132" i="5"/>
  <c r="BD132" i="5"/>
  <c r="BC132" i="5"/>
  <c r="BB132" i="5"/>
  <c r="BA132" i="5"/>
  <c r="AZ132" i="5"/>
  <c r="AY132" i="5"/>
  <c r="AX132" i="5"/>
  <c r="AC132" i="5"/>
  <c r="AB132" i="5"/>
  <c r="AA132" i="5"/>
  <c r="Z132" i="5"/>
  <c r="Y132" i="5"/>
  <c r="X132" i="5"/>
  <c r="W132" i="5"/>
  <c r="V132" i="5"/>
  <c r="F132" i="5"/>
  <c r="BS131" i="5"/>
  <c r="BQ131" i="5"/>
  <c r="BO131" i="5"/>
  <c r="BM131" i="5"/>
  <c r="BK131" i="5"/>
  <c r="BF131" i="5"/>
  <c r="H131" i="5" s="1"/>
  <c r="BE131" i="5"/>
  <c r="BD131" i="5"/>
  <c r="BC131" i="5"/>
  <c r="BB131" i="5"/>
  <c r="BA131" i="5"/>
  <c r="AZ131" i="5"/>
  <c r="AY131" i="5"/>
  <c r="AX131" i="5"/>
  <c r="AC131" i="5"/>
  <c r="AB131" i="5"/>
  <c r="AA131" i="5"/>
  <c r="Z131" i="5"/>
  <c r="Y131" i="5"/>
  <c r="X131" i="5"/>
  <c r="W131" i="5"/>
  <c r="V131" i="5"/>
  <c r="F131" i="5"/>
  <c r="BS130" i="5"/>
  <c r="BQ130" i="5"/>
  <c r="BO130" i="5"/>
  <c r="BM130" i="5"/>
  <c r="BK130" i="5"/>
  <c r="BF130" i="5"/>
  <c r="H130" i="5" s="1"/>
  <c r="BE130" i="5"/>
  <c r="BD130" i="5"/>
  <c r="BC130" i="5"/>
  <c r="BB130" i="5"/>
  <c r="BA130" i="5"/>
  <c r="AZ130" i="5"/>
  <c r="AY130" i="5"/>
  <c r="AX130" i="5"/>
  <c r="AC130" i="5"/>
  <c r="AB130" i="5"/>
  <c r="AA130" i="5"/>
  <c r="Z130" i="5"/>
  <c r="Y130" i="5"/>
  <c r="X130" i="5"/>
  <c r="W130" i="5"/>
  <c r="V130" i="5"/>
  <c r="F130" i="5"/>
  <c r="BS129" i="5"/>
  <c r="BQ129" i="5"/>
  <c r="BO129" i="5"/>
  <c r="BM129" i="5"/>
  <c r="BK129" i="5"/>
  <c r="BF129" i="5"/>
  <c r="H129" i="5" s="1"/>
  <c r="BE129" i="5"/>
  <c r="BD129" i="5"/>
  <c r="BC129" i="5"/>
  <c r="BB129" i="5"/>
  <c r="BA129" i="5"/>
  <c r="AZ129" i="5"/>
  <c r="AY129" i="5"/>
  <c r="AX129" i="5"/>
  <c r="AC129" i="5"/>
  <c r="AB129" i="5"/>
  <c r="AA129" i="5"/>
  <c r="Z129" i="5"/>
  <c r="Y129" i="5"/>
  <c r="X129" i="5"/>
  <c r="W129" i="5"/>
  <c r="V129" i="5"/>
  <c r="F129" i="5"/>
  <c r="BS128" i="5"/>
  <c r="BQ128" i="5"/>
  <c r="BO128" i="5"/>
  <c r="BM128" i="5"/>
  <c r="BK128" i="5"/>
  <c r="BF128" i="5"/>
  <c r="H128" i="5" s="1"/>
  <c r="BE128" i="5"/>
  <c r="BD128" i="5"/>
  <c r="BC128" i="5"/>
  <c r="BB128" i="5"/>
  <c r="BA128" i="5"/>
  <c r="AZ128" i="5"/>
  <c r="AY128" i="5"/>
  <c r="AX128" i="5"/>
  <c r="AC128" i="5"/>
  <c r="AB128" i="5"/>
  <c r="AA128" i="5"/>
  <c r="Z128" i="5"/>
  <c r="Y128" i="5"/>
  <c r="X128" i="5"/>
  <c r="W128" i="5"/>
  <c r="V128" i="5"/>
  <c r="F128" i="5"/>
  <c r="BS127" i="5"/>
  <c r="BQ127" i="5"/>
  <c r="BO127" i="5"/>
  <c r="BM127" i="5"/>
  <c r="BK127" i="5"/>
  <c r="BF127" i="5"/>
  <c r="H127" i="5" s="1"/>
  <c r="BE127" i="5"/>
  <c r="BD127" i="5"/>
  <c r="BC127" i="5"/>
  <c r="BB127" i="5"/>
  <c r="BA127" i="5"/>
  <c r="AZ127" i="5"/>
  <c r="AY127" i="5"/>
  <c r="AX127" i="5"/>
  <c r="AC127" i="5"/>
  <c r="AB127" i="5"/>
  <c r="AA127" i="5"/>
  <c r="Z127" i="5"/>
  <c r="Y127" i="5"/>
  <c r="X127" i="5"/>
  <c r="W127" i="5"/>
  <c r="V127" i="5"/>
  <c r="F127" i="5"/>
  <c r="BS126" i="5"/>
  <c r="BQ126" i="5"/>
  <c r="BO126" i="5"/>
  <c r="BM126" i="5"/>
  <c r="BK126" i="5"/>
  <c r="BF126" i="5"/>
  <c r="H126" i="5" s="1"/>
  <c r="BE126" i="5"/>
  <c r="BD126" i="5"/>
  <c r="BC126" i="5"/>
  <c r="BB126" i="5"/>
  <c r="BA126" i="5"/>
  <c r="AZ126" i="5"/>
  <c r="AY126" i="5"/>
  <c r="AX126" i="5"/>
  <c r="AC126" i="5"/>
  <c r="AB126" i="5"/>
  <c r="AA126" i="5"/>
  <c r="Z126" i="5"/>
  <c r="Y126" i="5"/>
  <c r="X126" i="5"/>
  <c r="W126" i="5"/>
  <c r="V126" i="5"/>
  <c r="F126" i="5"/>
  <c r="BS125" i="5"/>
  <c r="BQ125" i="5"/>
  <c r="BO125" i="5"/>
  <c r="BM125" i="5"/>
  <c r="BK125" i="5"/>
  <c r="BF125" i="5"/>
  <c r="H125" i="5" s="1"/>
  <c r="BE125" i="5"/>
  <c r="BD125" i="5"/>
  <c r="BC125" i="5"/>
  <c r="BB125" i="5"/>
  <c r="BA125" i="5"/>
  <c r="AZ125" i="5"/>
  <c r="AY125" i="5"/>
  <c r="AX125" i="5"/>
  <c r="AC125" i="5"/>
  <c r="AB125" i="5"/>
  <c r="AA125" i="5"/>
  <c r="Z125" i="5"/>
  <c r="Y125" i="5"/>
  <c r="X125" i="5"/>
  <c r="W125" i="5"/>
  <c r="V125" i="5"/>
  <c r="F125" i="5"/>
  <c r="BS124" i="5"/>
  <c r="BQ124" i="5"/>
  <c r="BO124" i="5"/>
  <c r="BM124" i="5"/>
  <c r="BK124" i="5"/>
  <c r="BF124" i="5"/>
  <c r="H124" i="5" s="1"/>
  <c r="BE124" i="5"/>
  <c r="BD124" i="5"/>
  <c r="BC124" i="5"/>
  <c r="BB124" i="5"/>
  <c r="BA124" i="5"/>
  <c r="AZ124" i="5"/>
  <c r="AY124" i="5"/>
  <c r="AX124" i="5"/>
  <c r="AC124" i="5"/>
  <c r="AB124" i="5"/>
  <c r="AA124" i="5"/>
  <c r="Z124" i="5"/>
  <c r="Y124" i="5"/>
  <c r="X124" i="5"/>
  <c r="W124" i="5"/>
  <c r="V124" i="5"/>
  <c r="F124" i="5"/>
  <c r="BS123" i="5"/>
  <c r="BQ123" i="5"/>
  <c r="BO123" i="5"/>
  <c r="BM123" i="5"/>
  <c r="BK123" i="5"/>
  <c r="BF123" i="5"/>
  <c r="H123" i="5" s="1"/>
  <c r="BE123" i="5"/>
  <c r="BD123" i="5"/>
  <c r="BC123" i="5"/>
  <c r="BB123" i="5"/>
  <c r="BA123" i="5"/>
  <c r="AZ123" i="5"/>
  <c r="AY123" i="5"/>
  <c r="AX123" i="5"/>
  <c r="AC123" i="5"/>
  <c r="AB123" i="5"/>
  <c r="AA123" i="5"/>
  <c r="Z123" i="5"/>
  <c r="Y123" i="5"/>
  <c r="X123" i="5"/>
  <c r="W123" i="5"/>
  <c r="V123" i="5"/>
  <c r="F123" i="5"/>
  <c r="BS122" i="5"/>
  <c r="BQ122" i="5"/>
  <c r="BO122" i="5"/>
  <c r="BM122" i="5"/>
  <c r="BK122" i="5"/>
  <c r="BF122" i="5"/>
  <c r="H122" i="5" s="1"/>
  <c r="BE122" i="5"/>
  <c r="BD122" i="5"/>
  <c r="BC122" i="5"/>
  <c r="BB122" i="5"/>
  <c r="BA122" i="5"/>
  <c r="AZ122" i="5"/>
  <c r="AY122" i="5"/>
  <c r="AX122" i="5"/>
  <c r="AC122" i="5"/>
  <c r="AB122" i="5"/>
  <c r="AA122" i="5"/>
  <c r="Z122" i="5"/>
  <c r="Y122" i="5"/>
  <c r="X122" i="5"/>
  <c r="W122" i="5"/>
  <c r="V122" i="5"/>
  <c r="F122" i="5"/>
  <c r="BS121" i="5"/>
  <c r="BQ121" i="5"/>
  <c r="BO121" i="5"/>
  <c r="BM121" i="5"/>
  <c r="BK121" i="5"/>
  <c r="BF121" i="5"/>
  <c r="H121" i="5" s="1"/>
  <c r="BE121" i="5"/>
  <c r="BD121" i="5"/>
  <c r="BC121" i="5"/>
  <c r="BB121" i="5"/>
  <c r="BA121" i="5"/>
  <c r="AZ121" i="5"/>
  <c r="AY121" i="5"/>
  <c r="AX121" i="5"/>
  <c r="AC121" i="5"/>
  <c r="AB121" i="5"/>
  <c r="AA121" i="5"/>
  <c r="Z121" i="5"/>
  <c r="Y121" i="5"/>
  <c r="X121" i="5"/>
  <c r="W121" i="5"/>
  <c r="V121" i="5"/>
  <c r="F121" i="5"/>
  <c r="BS120" i="5"/>
  <c r="BQ120" i="5"/>
  <c r="BO120" i="5"/>
  <c r="BM120" i="5"/>
  <c r="BK120" i="5"/>
  <c r="BF120" i="5"/>
  <c r="H120" i="5" s="1"/>
  <c r="BE120" i="5"/>
  <c r="BD120" i="5"/>
  <c r="BC120" i="5"/>
  <c r="BB120" i="5"/>
  <c r="BA120" i="5"/>
  <c r="AZ120" i="5"/>
  <c r="AY120" i="5"/>
  <c r="AX120" i="5"/>
  <c r="AC120" i="5"/>
  <c r="AB120" i="5"/>
  <c r="AA120" i="5"/>
  <c r="Z120" i="5"/>
  <c r="Y120" i="5"/>
  <c r="X120" i="5"/>
  <c r="W120" i="5"/>
  <c r="V120" i="5"/>
  <c r="F120" i="5"/>
  <c r="BS119" i="5"/>
  <c r="BQ119" i="5"/>
  <c r="BO119" i="5"/>
  <c r="BM119" i="5"/>
  <c r="BK119" i="5"/>
  <c r="BF119" i="5"/>
  <c r="H119" i="5" s="1"/>
  <c r="BE119" i="5"/>
  <c r="BD119" i="5"/>
  <c r="BC119" i="5"/>
  <c r="BB119" i="5"/>
  <c r="BA119" i="5"/>
  <c r="AZ119" i="5"/>
  <c r="AY119" i="5"/>
  <c r="AX119" i="5"/>
  <c r="AC119" i="5"/>
  <c r="AB119" i="5"/>
  <c r="AA119" i="5"/>
  <c r="Z119" i="5"/>
  <c r="Y119" i="5"/>
  <c r="X119" i="5"/>
  <c r="W119" i="5"/>
  <c r="V119" i="5"/>
  <c r="F119" i="5"/>
  <c r="BS118" i="5"/>
  <c r="BQ118" i="5"/>
  <c r="BO118" i="5"/>
  <c r="BM118" i="5"/>
  <c r="BK118" i="5"/>
  <c r="BF118" i="5"/>
  <c r="H118" i="5" s="1"/>
  <c r="BE118" i="5"/>
  <c r="BD118" i="5"/>
  <c r="BC118" i="5"/>
  <c r="BB118" i="5"/>
  <c r="BA118" i="5"/>
  <c r="AZ118" i="5"/>
  <c r="AY118" i="5"/>
  <c r="AX118" i="5"/>
  <c r="AC118" i="5"/>
  <c r="AB118" i="5"/>
  <c r="AA118" i="5"/>
  <c r="Z118" i="5"/>
  <c r="Y118" i="5"/>
  <c r="X118" i="5"/>
  <c r="W118" i="5"/>
  <c r="V118" i="5"/>
  <c r="F118" i="5"/>
  <c r="BS117" i="5"/>
  <c r="BQ117" i="5"/>
  <c r="BO117" i="5"/>
  <c r="BM117" i="5"/>
  <c r="BK117" i="5"/>
  <c r="BF117" i="5"/>
  <c r="H117" i="5" s="1"/>
  <c r="BE117" i="5"/>
  <c r="BD117" i="5"/>
  <c r="BC117" i="5"/>
  <c r="BB117" i="5"/>
  <c r="BA117" i="5"/>
  <c r="AZ117" i="5"/>
  <c r="AY117" i="5"/>
  <c r="AX117" i="5"/>
  <c r="AC117" i="5"/>
  <c r="AB117" i="5"/>
  <c r="AA117" i="5"/>
  <c r="Z117" i="5"/>
  <c r="Y117" i="5"/>
  <c r="X117" i="5"/>
  <c r="W117" i="5"/>
  <c r="V117" i="5"/>
  <c r="F117" i="5"/>
  <c r="BS116" i="5"/>
  <c r="BQ116" i="5"/>
  <c r="BO116" i="5"/>
  <c r="BM116" i="5"/>
  <c r="BK116" i="5"/>
  <c r="BF116" i="5"/>
  <c r="H116" i="5" s="1"/>
  <c r="BE116" i="5"/>
  <c r="BD116" i="5"/>
  <c r="BC116" i="5"/>
  <c r="BB116" i="5"/>
  <c r="BA116" i="5"/>
  <c r="AZ116" i="5"/>
  <c r="AY116" i="5"/>
  <c r="AX116" i="5"/>
  <c r="AC116" i="5"/>
  <c r="AB116" i="5"/>
  <c r="AA116" i="5"/>
  <c r="Z116" i="5"/>
  <c r="Y116" i="5"/>
  <c r="X116" i="5"/>
  <c r="W116" i="5"/>
  <c r="V116" i="5"/>
  <c r="F116" i="5"/>
  <c r="BS115" i="5"/>
  <c r="BQ115" i="5"/>
  <c r="BO115" i="5"/>
  <c r="BM115" i="5"/>
  <c r="BK115" i="5"/>
  <c r="BF115" i="5"/>
  <c r="H115" i="5" s="1"/>
  <c r="BE115" i="5"/>
  <c r="BD115" i="5"/>
  <c r="BC115" i="5"/>
  <c r="BB115" i="5"/>
  <c r="BA115" i="5"/>
  <c r="AZ115" i="5"/>
  <c r="AY115" i="5"/>
  <c r="AX115" i="5"/>
  <c r="AC115" i="5"/>
  <c r="AB115" i="5"/>
  <c r="AA115" i="5"/>
  <c r="Z115" i="5"/>
  <c r="Y115" i="5"/>
  <c r="X115" i="5"/>
  <c r="W115" i="5"/>
  <c r="V115" i="5"/>
  <c r="F115" i="5"/>
  <c r="BS114" i="5"/>
  <c r="BQ114" i="5"/>
  <c r="BO114" i="5"/>
  <c r="BM114" i="5"/>
  <c r="BK114" i="5"/>
  <c r="BF114" i="5"/>
  <c r="H114" i="5" s="1"/>
  <c r="BE114" i="5"/>
  <c r="BD114" i="5"/>
  <c r="BC114" i="5"/>
  <c r="BB114" i="5"/>
  <c r="BA114" i="5"/>
  <c r="AZ114" i="5"/>
  <c r="AY114" i="5"/>
  <c r="AX114" i="5"/>
  <c r="AC114" i="5"/>
  <c r="AB114" i="5"/>
  <c r="AA114" i="5"/>
  <c r="Z114" i="5"/>
  <c r="Y114" i="5"/>
  <c r="X114" i="5"/>
  <c r="W114" i="5"/>
  <c r="V114" i="5"/>
  <c r="F114" i="5"/>
  <c r="BS113" i="5"/>
  <c r="BQ113" i="5"/>
  <c r="BO113" i="5"/>
  <c r="BM113" i="5"/>
  <c r="BK113" i="5"/>
  <c r="BF113" i="5"/>
  <c r="H113" i="5" s="1"/>
  <c r="BE113" i="5"/>
  <c r="BD113" i="5"/>
  <c r="BC113" i="5"/>
  <c r="BB113" i="5"/>
  <c r="BA113" i="5"/>
  <c r="AZ113" i="5"/>
  <c r="AY113" i="5"/>
  <c r="AX113" i="5"/>
  <c r="AC113" i="5"/>
  <c r="AB113" i="5"/>
  <c r="AA113" i="5"/>
  <c r="Z113" i="5"/>
  <c r="Y113" i="5"/>
  <c r="X113" i="5"/>
  <c r="W113" i="5"/>
  <c r="V113" i="5"/>
  <c r="F113" i="5"/>
  <c r="BS112" i="5"/>
  <c r="BQ112" i="5"/>
  <c r="BO112" i="5"/>
  <c r="BM112" i="5"/>
  <c r="BK112" i="5"/>
  <c r="BF112" i="5"/>
  <c r="H112" i="5" s="1"/>
  <c r="BE112" i="5"/>
  <c r="BD112" i="5"/>
  <c r="BC112" i="5"/>
  <c r="BB112" i="5"/>
  <c r="BA112" i="5"/>
  <c r="AZ112" i="5"/>
  <c r="AY112" i="5"/>
  <c r="AX112" i="5"/>
  <c r="AC112" i="5"/>
  <c r="AB112" i="5"/>
  <c r="AA112" i="5"/>
  <c r="Z112" i="5"/>
  <c r="Y112" i="5"/>
  <c r="X112" i="5"/>
  <c r="W112" i="5"/>
  <c r="V112" i="5"/>
  <c r="F112" i="5"/>
  <c r="BS111" i="5"/>
  <c r="BQ111" i="5"/>
  <c r="BO111" i="5"/>
  <c r="BM111" i="5"/>
  <c r="BK111" i="5"/>
  <c r="BF111" i="5"/>
  <c r="H111" i="5" s="1"/>
  <c r="BE111" i="5"/>
  <c r="BD111" i="5"/>
  <c r="BC111" i="5"/>
  <c r="BB111" i="5"/>
  <c r="BA111" i="5"/>
  <c r="AZ111" i="5"/>
  <c r="AY111" i="5"/>
  <c r="AX111" i="5"/>
  <c r="AC111" i="5"/>
  <c r="AB111" i="5"/>
  <c r="AA111" i="5"/>
  <c r="Z111" i="5"/>
  <c r="Y111" i="5"/>
  <c r="X111" i="5"/>
  <c r="W111" i="5"/>
  <c r="V111" i="5"/>
  <c r="F111" i="5"/>
  <c r="BS110" i="5"/>
  <c r="BQ110" i="5"/>
  <c r="BO110" i="5"/>
  <c r="BM110" i="5"/>
  <c r="BK110" i="5"/>
  <c r="BF110" i="5"/>
  <c r="H110" i="5" s="1"/>
  <c r="BE110" i="5"/>
  <c r="BD110" i="5"/>
  <c r="BC110" i="5"/>
  <c r="BB110" i="5"/>
  <c r="BA110" i="5"/>
  <c r="AZ110" i="5"/>
  <c r="AY110" i="5"/>
  <c r="AX110" i="5"/>
  <c r="AC110" i="5"/>
  <c r="AB110" i="5"/>
  <c r="AA110" i="5"/>
  <c r="Z110" i="5"/>
  <c r="Y110" i="5"/>
  <c r="X110" i="5"/>
  <c r="W110" i="5"/>
  <c r="V110" i="5"/>
  <c r="F110" i="5"/>
  <c r="BS109" i="5"/>
  <c r="BQ109" i="5"/>
  <c r="BO109" i="5"/>
  <c r="BM109" i="5"/>
  <c r="BK109" i="5"/>
  <c r="BF109" i="5"/>
  <c r="H109" i="5" s="1"/>
  <c r="BE109" i="5"/>
  <c r="BD109" i="5"/>
  <c r="BC109" i="5"/>
  <c r="BB109" i="5"/>
  <c r="BA109" i="5"/>
  <c r="AZ109" i="5"/>
  <c r="AY109" i="5"/>
  <c r="AX109" i="5"/>
  <c r="AC109" i="5"/>
  <c r="AB109" i="5"/>
  <c r="AA109" i="5"/>
  <c r="Z109" i="5"/>
  <c r="Y109" i="5"/>
  <c r="X109" i="5"/>
  <c r="W109" i="5"/>
  <c r="V109" i="5"/>
  <c r="F109" i="5"/>
  <c r="BS108" i="5"/>
  <c r="BQ108" i="5"/>
  <c r="BO108" i="5"/>
  <c r="BM108" i="5"/>
  <c r="BK108" i="5"/>
  <c r="BF108" i="5"/>
  <c r="H108" i="5" s="1"/>
  <c r="BE108" i="5"/>
  <c r="BD108" i="5"/>
  <c r="BC108" i="5"/>
  <c r="BB108" i="5"/>
  <c r="BA108" i="5"/>
  <c r="AZ108" i="5"/>
  <c r="AY108" i="5"/>
  <c r="AX108" i="5"/>
  <c r="AC108" i="5"/>
  <c r="AB108" i="5"/>
  <c r="AA108" i="5"/>
  <c r="Z108" i="5"/>
  <c r="Y108" i="5"/>
  <c r="X108" i="5"/>
  <c r="W108" i="5"/>
  <c r="V108" i="5"/>
  <c r="F108" i="5"/>
  <c r="BS107" i="5"/>
  <c r="BQ107" i="5"/>
  <c r="BO107" i="5"/>
  <c r="BM107" i="5"/>
  <c r="BK107" i="5"/>
  <c r="BF107" i="5"/>
  <c r="H107" i="5" s="1"/>
  <c r="BE107" i="5"/>
  <c r="BD107" i="5"/>
  <c r="BC107" i="5"/>
  <c r="BB107" i="5"/>
  <c r="BA107" i="5"/>
  <c r="AZ107" i="5"/>
  <c r="AY107" i="5"/>
  <c r="AX107" i="5"/>
  <c r="AC107" i="5"/>
  <c r="AB107" i="5"/>
  <c r="AA107" i="5"/>
  <c r="Z107" i="5"/>
  <c r="Y107" i="5"/>
  <c r="X107" i="5"/>
  <c r="W107" i="5"/>
  <c r="V107" i="5"/>
  <c r="F107" i="5"/>
  <c r="BS106" i="5"/>
  <c r="BQ106" i="5"/>
  <c r="BO106" i="5"/>
  <c r="BM106" i="5"/>
  <c r="BK106" i="5"/>
  <c r="BF106" i="5"/>
  <c r="H106" i="5" s="1"/>
  <c r="BE106" i="5"/>
  <c r="BD106" i="5"/>
  <c r="BC106" i="5"/>
  <c r="BB106" i="5"/>
  <c r="BA106" i="5"/>
  <c r="AZ106" i="5"/>
  <c r="AY106" i="5"/>
  <c r="AX106" i="5"/>
  <c r="AC106" i="5"/>
  <c r="AB106" i="5"/>
  <c r="AA106" i="5"/>
  <c r="Z106" i="5"/>
  <c r="Y106" i="5"/>
  <c r="X106" i="5"/>
  <c r="W106" i="5"/>
  <c r="V106" i="5"/>
  <c r="F106" i="5"/>
  <c r="BS105" i="5"/>
  <c r="BQ105" i="5"/>
  <c r="BO105" i="5"/>
  <c r="BM105" i="5"/>
  <c r="BK105" i="5"/>
  <c r="BF105" i="5"/>
  <c r="H105" i="5" s="1"/>
  <c r="BE105" i="5"/>
  <c r="BD105" i="5"/>
  <c r="BC105" i="5"/>
  <c r="BB105" i="5"/>
  <c r="BA105" i="5"/>
  <c r="AZ105" i="5"/>
  <c r="AY105" i="5"/>
  <c r="AX105" i="5"/>
  <c r="AC105" i="5"/>
  <c r="AB105" i="5"/>
  <c r="AA105" i="5"/>
  <c r="Z105" i="5"/>
  <c r="Y105" i="5"/>
  <c r="X105" i="5"/>
  <c r="W105" i="5"/>
  <c r="V105" i="5"/>
  <c r="F105" i="5"/>
  <c r="BS104" i="5"/>
  <c r="BQ104" i="5"/>
  <c r="BO104" i="5"/>
  <c r="BM104" i="5"/>
  <c r="BK104" i="5"/>
  <c r="BF104" i="5"/>
  <c r="H104" i="5" s="1"/>
  <c r="BE104" i="5"/>
  <c r="BD104" i="5"/>
  <c r="BC104" i="5"/>
  <c r="BB104" i="5"/>
  <c r="BA104" i="5"/>
  <c r="AZ104" i="5"/>
  <c r="AY104" i="5"/>
  <c r="AX104" i="5"/>
  <c r="AC104" i="5"/>
  <c r="AB104" i="5"/>
  <c r="AA104" i="5"/>
  <c r="Z104" i="5"/>
  <c r="Y104" i="5"/>
  <c r="X104" i="5"/>
  <c r="W104" i="5"/>
  <c r="V104" i="5"/>
  <c r="F104" i="5"/>
  <c r="BS103" i="5"/>
  <c r="BQ103" i="5"/>
  <c r="BO103" i="5"/>
  <c r="BM103" i="5"/>
  <c r="BK103" i="5"/>
  <c r="BF103" i="5"/>
  <c r="H103" i="5" s="1"/>
  <c r="BE103" i="5"/>
  <c r="BD103" i="5"/>
  <c r="BC103" i="5"/>
  <c r="BB103" i="5"/>
  <c r="BA103" i="5"/>
  <c r="AZ103" i="5"/>
  <c r="AY103" i="5"/>
  <c r="AX103" i="5"/>
  <c r="AC103" i="5"/>
  <c r="AB103" i="5"/>
  <c r="AA103" i="5"/>
  <c r="Z103" i="5"/>
  <c r="Y103" i="5"/>
  <c r="X103" i="5"/>
  <c r="W103" i="5"/>
  <c r="V103" i="5"/>
  <c r="F103" i="5"/>
  <c r="BS102" i="5"/>
  <c r="BQ102" i="5"/>
  <c r="BO102" i="5"/>
  <c r="BM102" i="5"/>
  <c r="BK102" i="5"/>
  <c r="BF102" i="5"/>
  <c r="H102" i="5" s="1"/>
  <c r="BE102" i="5"/>
  <c r="BD102" i="5"/>
  <c r="BC102" i="5"/>
  <c r="BB102" i="5"/>
  <c r="BA102" i="5"/>
  <c r="AZ102" i="5"/>
  <c r="AY102" i="5"/>
  <c r="AX102" i="5"/>
  <c r="AC102" i="5"/>
  <c r="AB102" i="5"/>
  <c r="AA102" i="5"/>
  <c r="Z102" i="5"/>
  <c r="Y102" i="5"/>
  <c r="X102" i="5"/>
  <c r="W102" i="5"/>
  <c r="V102" i="5"/>
  <c r="F102" i="5"/>
  <c r="BS101" i="5"/>
  <c r="BQ101" i="5"/>
  <c r="BO101" i="5"/>
  <c r="BM101" i="5"/>
  <c r="BK101" i="5"/>
  <c r="BF101" i="5"/>
  <c r="H101" i="5" s="1"/>
  <c r="BE101" i="5"/>
  <c r="BD101" i="5"/>
  <c r="BC101" i="5"/>
  <c r="BB101" i="5"/>
  <c r="AZ101" i="5"/>
  <c r="AY101" i="5"/>
  <c r="AX101" i="5"/>
  <c r="AC101" i="5"/>
  <c r="AB101" i="5"/>
  <c r="AA101" i="5"/>
  <c r="Z101" i="5"/>
  <c r="Y101" i="5"/>
  <c r="X101" i="5"/>
  <c r="W101" i="5"/>
  <c r="V101" i="5"/>
  <c r="F101" i="5"/>
  <c r="BS100" i="5"/>
  <c r="BQ100" i="5"/>
  <c r="BO100" i="5"/>
  <c r="BM100" i="5"/>
  <c r="BK100" i="5"/>
  <c r="BE100" i="5"/>
  <c r="BD100" i="5"/>
  <c r="BC100" i="5"/>
  <c r="BA100" i="5"/>
  <c r="AZ100" i="5"/>
  <c r="AY100" i="5"/>
  <c r="AX100" i="5"/>
  <c r="AC100" i="5"/>
  <c r="AB100" i="5"/>
  <c r="AA100" i="5"/>
  <c r="Z100" i="5"/>
  <c r="Y100" i="5"/>
  <c r="X100" i="5"/>
  <c r="W100" i="5"/>
  <c r="V100" i="5"/>
  <c r="F100" i="5"/>
  <c r="BS99" i="5"/>
  <c r="BQ99" i="5"/>
  <c r="BO99" i="5"/>
  <c r="BM99" i="5"/>
  <c r="BK99" i="5"/>
  <c r="BF99" i="5"/>
  <c r="H99" i="5" s="1"/>
  <c r="BE99" i="5"/>
  <c r="BC99" i="5"/>
  <c r="BB99" i="5"/>
  <c r="AZ99" i="5"/>
  <c r="AY99" i="5"/>
  <c r="AX99" i="5"/>
  <c r="AC99" i="5"/>
  <c r="AB99" i="5"/>
  <c r="AA99" i="5"/>
  <c r="Z99" i="5"/>
  <c r="Y99" i="5"/>
  <c r="X99" i="5"/>
  <c r="W99" i="5"/>
  <c r="V99" i="5"/>
  <c r="F99" i="5"/>
  <c r="BS98" i="5"/>
  <c r="BQ98" i="5"/>
  <c r="BO98" i="5"/>
  <c r="BM98" i="5"/>
  <c r="BK98" i="5"/>
  <c r="BF98" i="5"/>
  <c r="H98" i="5" s="1"/>
  <c r="BE98" i="5"/>
  <c r="BD98" i="5"/>
  <c r="BB98" i="5"/>
  <c r="BA98" i="5"/>
  <c r="AZ98" i="5"/>
  <c r="AX98" i="5"/>
  <c r="AC98" i="5"/>
  <c r="AB98" i="5"/>
  <c r="AA98" i="5"/>
  <c r="Z98" i="5"/>
  <c r="Y98" i="5"/>
  <c r="X98" i="5"/>
  <c r="W98" i="5"/>
  <c r="V98" i="5"/>
  <c r="F98" i="5"/>
  <c r="BS97" i="5"/>
  <c r="BQ97" i="5"/>
  <c r="BO97" i="5"/>
  <c r="BM97" i="5"/>
  <c r="BK97" i="5"/>
  <c r="BF97" i="5"/>
  <c r="H97" i="5" s="1"/>
  <c r="BE97" i="5"/>
  <c r="BD97" i="5"/>
  <c r="BC97" i="5"/>
  <c r="BB97" i="5"/>
  <c r="BA97" i="5"/>
  <c r="AZ97" i="5"/>
  <c r="AY97" i="5"/>
  <c r="AX97" i="5"/>
  <c r="AC97" i="5"/>
  <c r="AB97" i="5"/>
  <c r="AA97" i="5"/>
  <c r="Z97" i="5"/>
  <c r="Y97" i="5"/>
  <c r="X97" i="5"/>
  <c r="W97" i="5"/>
  <c r="V97" i="5"/>
  <c r="F97" i="5"/>
  <c r="BS96" i="5"/>
  <c r="BQ96" i="5"/>
  <c r="BO96" i="5"/>
  <c r="BM96" i="5"/>
  <c r="BK96" i="5"/>
  <c r="BF96" i="5"/>
  <c r="H96" i="5" s="1"/>
  <c r="BE96" i="5"/>
  <c r="BD96" i="5"/>
  <c r="BC96" i="5"/>
  <c r="BB96" i="5"/>
  <c r="BA96" i="5"/>
  <c r="AZ96" i="5"/>
  <c r="AY96" i="5"/>
  <c r="AX96" i="5"/>
  <c r="AC96" i="5"/>
  <c r="AB96" i="5"/>
  <c r="AA96" i="5"/>
  <c r="Z96" i="5"/>
  <c r="Y96" i="5"/>
  <c r="X96" i="5"/>
  <c r="W96" i="5"/>
  <c r="V96" i="5"/>
  <c r="F96" i="5"/>
  <c r="BS95" i="5"/>
  <c r="BQ95" i="5"/>
  <c r="BO95" i="5"/>
  <c r="BM95" i="5"/>
  <c r="BK95" i="5"/>
  <c r="BF95" i="5"/>
  <c r="H95" i="5" s="1"/>
  <c r="BE95" i="5"/>
  <c r="BD95" i="5"/>
  <c r="BC95" i="5"/>
  <c r="BB95" i="5"/>
  <c r="BA95" i="5"/>
  <c r="AZ95" i="5"/>
  <c r="AY95" i="5"/>
  <c r="AX95" i="5"/>
  <c r="AC95" i="5"/>
  <c r="AB95" i="5"/>
  <c r="AA95" i="5"/>
  <c r="Z95" i="5"/>
  <c r="Y95" i="5"/>
  <c r="X95" i="5"/>
  <c r="W95" i="5"/>
  <c r="V95" i="5"/>
  <c r="F95" i="5"/>
  <c r="BS94" i="5"/>
  <c r="BQ94" i="5"/>
  <c r="BO94" i="5"/>
  <c r="BM94" i="5"/>
  <c r="BK94" i="5"/>
  <c r="BF94" i="5"/>
  <c r="H94" i="5" s="1"/>
  <c r="BE94" i="5"/>
  <c r="BD94" i="5"/>
  <c r="BC94" i="5"/>
  <c r="BB94" i="5"/>
  <c r="BA94" i="5"/>
  <c r="AZ94" i="5"/>
  <c r="AY94" i="5"/>
  <c r="AX94" i="5"/>
  <c r="AC94" i="5"/>
  <c r="AB94" i="5"/>
  <c r="AA94" i="5"/>
  <c r="Z94" i="5"/>
  <c r="Y94" i="5"/>
  <c r="X94" i="5"/>
  <c r="W94" i="5"/>
  <c r="V94" i="5"/>
  <c r="F94" i="5"/>
  <c r="BS93" i="5"/>
  <c r="BQ93" i="5"/>
  <c r="BO93" i="5"/>
  <c r="BM93" i="5"/>
  <c r="BK93" i="5"/>
  <c r="BF93" i="5"/>
  <c r="H93" i="5" s="1"/>
  <c r="BE93" i="5"/>
  <c r="BD93" i="5"/>
  <c r="BC93" i="5"/>
  <c r="BB93" i="5"/>
  <c r="BA93" i="5"/>
  <c r="AZ93" i="5"/>
  <c r="AY93" i="5"/>
  <c r="AX93" i="5"/>
  <c r="AC93" i="5"/>
  <c r="AB93" i="5"/>
  <c r="AA93" i="5"/>
  <c r="Z93" i="5"/>
  <c r="Y93" i="5"/>
  <c r="X93" i="5"/>
  <c r="W93" i="5"/>
  <c r="V93" i="5"/>
  <c r="F93" i="5"/>
  <c r="BS92" i="5"/>
  <c r="BQ92" i="5"/>
  <c r="BO92" i="5"/>
  <c r="BM92" i="5"/>
  <c r="BK92" i="5"/>
  <c r="BF92" i="5"/>
  <c r="H92" i="5" s="1"/>
  <c r="BE92" i="5"/>
  <c r="BD92" i="5"/>
  <c r="BC92" i="5"/>
  <c r="BB92" i="5"/>
  <c r="BA92" i="5"/>
  <c r="AZ92" i="5"/>
  <c r="AY92" i="5"/>
  <c r="AX92" i="5"/>
  <c r="AC92" i="5"/>
  <c r="AB92" i="5"/>
  <c r="AA92" i="5"/>
  <c r="Z92" i="5"/>
  <c r="Y92" i="5"/>
  <c r="X92" i="5"/>
  <c r="W92" i="5"/>
  <c r="V92" i="5"/>
  <c r="F92" i="5"/>
  <c r="BS91" i="5"/>
  <c r="BQ91" i="5"/>
  <c r="BO91" i="5"/>
  <c r="BM91" i="5"/>
  <c r="BK91" i="5"/>
  <c r="BF91" i="5"/>
  <c r="H91" i="5" s="1"/>
  <c r="BE91" i="5"/>
  <c r="BD91" i="5"/>
  <c r="BC91" i="5"/>
  <c r="BB91" i="5"/>
  <c r="BA91" i="5"/>
  <c r="AZ91" i="5"/>
  <c r="AY91" i="5"/>
  <c r="AX91" i="5"/>
  <c r="AC91" i="5"/>
  <c r="AB91" i="5"/>
  <c r="AA91" i="5"/>
  <c r="Z91" i="5"/>
  <c r="Y91" i="5"/>
  <c r="X91" i="5"/>
  <c r="W91" i="5"/>
  <c r="V91" i="5"/>
  <c r="F91" i="5"/>
  <c r="BS90" i="5"/>
  <c r="BQ90" i="5"/>
  <c r="BO90" i="5"/>
  <c r="BM90" i="5"/>
  <c r="BK90" i="5"/>
  <c r="BF90" i="5"/>
  <c r="H90" i="5" s="1"/>
  <c r="BE90" i="5"/>
  <c r="BD90" i="5"/>
  <c r="BC90" i="5"/>
  <c r="BB90" i="5"/>
  <c r="BA90" i="5"/>
  <c r="AZ90" i="5"/>
  <c r="AY90" i="5"/>
  <c r="AX90" i="5"/>
  <c r="AC90" i="5"/>
  <c r="AB90" i="5"/>
  <c r="AA90" i="5"/>
  <c r="Z90" i="5"/>
  <c r="Y90" i="5"/>
  <c r="X90" i="5"/>
  <c r="W90" i="5"/>
  <c r="V90" i="5"/>
  <c r="F90" i="5"/>
  <c r="BS89" i="5"/>
  <c r="BQ89" i="5"/>
  <c r="BO89" i="5"/>
  <c r="BM89" i="5"/>
  <c r="BK89" i="5"/>
  <c r="BF89" i="5"/>
  <c r="BE89" i="5"/>
  <c r="BD89" i="5"/>
  <c r="BC89" i="5"/>
  <c r="BB89" i="5"/>
  <c r="BA89" i="5"/>
  <c r="AZ89" i="5"/>
  <c r="AY89" i="5"/>
  <c r="AX89" i="5"/>
  <c r="AC89" i="5"/>
  <c r="AB89" i="5"/>
  <c r="AA89" i="5"/>
  <c r="Z89" i="5"/>
  <c r="Y89" i="5"/>
  <c r="X89" i="5"/>
  <c r="W89" i="5"/>
  <c r="V89" i="5"/>
  <c r="F89" i="5"/>
  <c r="BS88" i="5"/>
  <c r="BQ88" i="5"/>
  <c r="BO88" i="5"/>
  <c r="BM88" i="5"/>
  <c r="BK88" i="5"/>
  <c r="BF88" i="5"/>
  <c r="H88" i="5" s="1"/>
  <c r="BE88" i="5"/>
  <c r="BD88" i="5"/>
  <c r="BC88" i="5"/>
  <c r="BB88" i="5"/>
  <c r="BA88" i="5"/>
  <c r="AZ88" i="5"/>
  <c r="AY88" i="5"/>
  <c r="AX88" i="5"/>
  <c r="AC88" i="5"/>
  <c r="AB88" i="5"/>
  <c r="AA88" i="5"/>
  <c r="Z88" i="5"/>
  <c r="Y88" i="5"/>
  <c r="X88" i="5"/>
  <c r="W88" i="5"/>
  <c r="V88" i="5"/>
  <c r="F88" i="5"/>
  <c r="BS87" i="5"/>
  <c r="BQ87" i="5"/>
  <c r="BO87" i="5"/>
  <c r="BM87" i="5"/>
  <c r="BK87" i="5"/>
  <c r="BF87" i="5"/>
  <c r="H87" i="5" s="1"/>
  <c r="BE87" i="5"/>
  <c r="BD87" i="5"/>
  <c r="BC87" i="5"/>
  <c r="BB87" i="5"/>
  <c r="BA87" i="5"/>
  <c r="AZ87" i="5"/>
  <c r="AY87" i="5"/>
  <c r="AX87" i="5"/>
  <c r="AC87" i="5"/>
  <c r="AB87" i="5"/>
  <c r="AA87" i="5"/>
  <c r="Z87" i="5"/>
  <c r="Y87" i="5"/>
  <c r="X87" i="5"/>
  <c r="W87" i="5"/>
  <c r="V87" i="5"/>
  <c r="F87" i="5"/>
  <c r="BS86" i="5"/>
  <c r="BQ86" i="5"/>
  <c r="BO86" i="5"/>
  <c r="BM86" i="5"/>
  <c r="BK86" i="5"/>
  <c r="BF86" i="5"/>
  <c r="H86" i="5" s="1"/>
  <c r="BE86" i="5"/>
  <c r="BD86" i="5"/>
  <c r="BC86" i="5"/>
  <c r="BB86" i="5"/>
  <c r="BA86" i="5"/>
  <c r="AZ86" i="5"/>
  <c r="AY86" i="5"/>
  <c r="AX86" i="5"/>
  <c r="AC86" i="5"/>
  <c r="AB86" i="5"/>
  <c r="AA86" i="5"/>
  <c r="Z86" i="5"/>
  <c r="Y86" i="5"/>
  <c r="X86" i="5"/>
  <c r="W86" i="5"/>
  <c r="V86" i="5"/>
  <c r="F86" i="5"/>
  <c r="BS85" i="5"/>
  <c r="BQ85" i="5"/>
  <c r="BO85" i="5"/>
  <c r="BM85" i="5"/>
  <c r="BK85" i="5"/>
  <c r="BF85" i="5"/>
  <c r="H85" i="5" s="1"/>
  <c r="BE85" i="5"/>
  <c r="BD85" i="5"/>
  <c r="BC85" i="5"/>
  <c r="BB85" i="5"/>
  <c r="BA85" i="5"/>
  <c r="AZ85" i="5"/>
  <c r="AY85" i="5"/>
  <c r="AX85" i="5"/>
  <c r="AC85" i="5"/>
  <c r="AB85" i="5"/>
  <c r="AA85" i="5"/>
  <c r="Z85" i="5"/>
  <c r="Y85" i="5"/>
  <c r="X85" i="5"/>
  <c r="W85" i="5"/>
  <c r="V85" i="5"/>
  <c r="F85" i="5"/>
  <c r="BS84" i="5"/>
  <c r="BQ84" i="5"/>
  <c r="BO84" i="5"/>
  <c r="BM84" i="5"/>
  <c r="BK84" i="5"/>
  <c r="BF84" i="5"/>
  <c r="H84" i="5" s="1"/>
  <c r="BE84" i="5"/>
  <c r="BD84" i="5"/>
  <c r="BC84" i="5"/>
  <c r="BB84" i="5"/>
  <c r="BA84" i="5"/>
  <c r="AZ84" i="5"/>
  <c r="AY84" i="5"/>
  <c r="AX84" i="5"/>
  <c r="AC84" i="5"/>
  <c r="AB84" i="5"/>
  <c r="AA84" i="5"/>
  <c r="Z84" i="5"/>
  <c r="Y84" i="5"/>
  <c r="X84" i="5"/>
  <c r="W84" i="5"/>
  <c r="V84" i="5"/>
  <c r="F84" i="5"/>
  <c r="BS83" i="5"/>
  <c r="BQ83" i="5"/>
  <c r="BO83" i="5"/>
  <c r="BM83" i="5"/>
  <c r="BK83" i="5"/>
  <c r="BF83" i="5"/>
  <c r="H83" i="5" s="1"/>
  <c r="BE83" i="5"/>
  <c r="BD83" i="5"/>
  <c r="BC83" i="5"/>
  <c r="BB83" i="5"/>
  <c r="BA83" i="5"/>
  <c r="AZ83" i="5"/>
  <c r="AY83" i="5"/>
  <c r="AX83" i="5"/>
  <c r="AC83" i="5"/>
  <c r="AB83" i="5"/>
  <c r="AA83" i="5"/>
  <c r="Z83" i="5"/>
  <c r="Y83" i="5"/>
  <c r="X83" i="5"/>
  <c r="W83" i="5"/>
  <c r="V83" i="5"/>
  <c r="F83" i="5"/>
  <c r="BS82" i="5"/>
  <c r="BQ82" i="5"/>
  <c r="BO82" i="5"/>
  <c r="BM82" i="5"/>
  <c r="BK82" i="5"/>
  <c r="BF82" i="5"/>
  <c r="H82" i="5" s="1"/>
  <c r="BE82" i="5"/>
  <c r="BD82" i="5"/>
  <c r="BC82" i="5"/>
  <c r="BB82" i="5"/>
  <c r="BA82" i="5"/>
  <c r="AZ82" i="5"/>
  <c r="AY82" i="5"/>
  <c r="AX82" i="5"/>
  <c r="AC82" i="5"/>
  <c r="AB82" i="5"/>
  <c r="AA82" i="5"/>
  <c r="Z82" i="5"/>
  <c r="Y82" i="5"/>
  <c r="X82" i="5"/>
  <c r="W82" i="5"/>
  <c r="V82" i="5"/>
  <c r="F82" i="5"/>
  <c r="BS81" i="5"/>
  <c r="BQ81" i="5"/>
  <c r="BO81" i="5"/>
  <c r="BM81" i="5"/>
  <c r="BK81" i="5"/>
  <c r="BF81" i="5"/>
  <c r="H81" i="5" s="1"/>
  <c r="BE81" i="5"/>
  <c r="BD81" i="5"/>
  <c r="BC81" i="5"/>
  <c r="BB81" i="5"/>
  <c r="BA81" i="5"/>
  <c r="AZ81" i="5"/>
  <c r="AY81" i="5"/>
  <c r="AX81" i="5"/>
  <c r="AC81" i="5"/>
  <c r="AB81" i="5"/>
  <c r="AA81" i="5"/>
  <c r="Z81" i="5"/>
  <c r="Y81" i="5"/>
  <c r="X81" i="5"/>
  <c r="W81" i="5"/>
  <c r="V81" i="5"/>
  <c r="F81" i="5"/>
  <c r="BS80" i="5"/>
  <c r="BQ80" i="5"/>
  <c r="BO80" i="5"/>
  <c r="BM80" i="5"/>
  <c r="BK80" i="5"/>
  <c r="BF80" i="5"/>
  <c r="H80" i="5" s="1"/>
  <c r="BE80" i="5"/>
  <c r="BD80" i="5"/>
  <c r="BC80" i="5"/>
  <c r="BB80" i="5"/>
  <c r="BA80" i="5"/>
  <c r="AZ80" i="5"/>
  <c r="AY80" i="5"/>
  <c r="AX80" i="5"/>
  <c r="AC80" i="5"/>
  <c r="AB80" i="5"/>
  <c r="AA80" i="5"/>
  <c r="Z80" i="5"/>
  <c r="Y80" i="5"/>
  <c r="X80" i="5"/>
  <c r="W80" i="5"/>
  <c r="V80" i="5"/>
  <c r="F80" i="5"/>
  <c r="BS79" i="5"/>
  <c r="BQ79" i="5"/>
  <c r="BO79" i="5"/>
  <c r="BM79" i="5"/>
  <c r="BK79" i="5"/>
  <c r="BF79" i="5"/>
  <c r="H79" i="5" s="1"/>
  <c r="BE79" i="5"/>
  <c r="BD79" i="5"/>
  <c r="BC79" i="5"/>
  <c r="BB79" i="5"/>
  <c r="BA79" i="5"/>
  <c r="AZ79" i="5"/>
  <c r="AY79" i="5"/>
  <c r="AX79" i="5"/>
  <c r="AC79" i="5"/>
  <c r="AB79" i="5"/>
  <c r="AA79" i="5"/>
  <c r="Z79" i="5"/>
  <c r="Y79" i="5"/>
  <c r="X79" i="5"/>
  <c r="W79" i="5"/>
  <c r="V79" i="5"/>
  <c r="F79" i="5"/>
  <c r="BS78" i="5"/>
  <c r="BQ78" i="5"/>
  <c r="BO78" i="5"/>
  <c r="BM78" i="5"/>
  <c r="BK78" i="5"/>
  <c r="BF78" i="5"/>
  <c r="H78" i="5" s="1"/>
  <c r="BE78" i="5"/>
  <c r="BD78" i="5"/>
  <c r="BC78" i="5"/>
  <c r="BB78" i="5"/>
  <c r="BA78" i="5"/>
  <c r="AZ78" i="5"/>
  <c r="AY78" i="5"/>
  <c r="AX78" i="5"/>
  <c r="AC78" i="5"/>
  <c r="AB78" i="5"/>
  <c r="AA78" i="5"/>
  <c r="Z78" i="5"/>
  <c r="Y78" i="5"/>
  <c r="X78" i="5"/>
  <c r="W78" i="5"/>
  <c r="V78" i="5"/>
  <c r="F78" i="5"/>
  <c r="BS77" i="5"/>
  <c r="BQ77" i="5"/>
  <c r="BO77" i="5"/>
  <c r="BM77" i="5"/>
  <c r="BK77" i="5"/>
  <c r="BF77" i="5"/>
  <c r="H77" i="5" s="1"/>
  <c r="BD77" i="5"/>
  <c r="BC77" i="5"/>
  <c r="BB77" i="5"/>
  <c r="AZ77" i="5"/>
  <c r="AY77" i="5"/>
  <c r="AX77" i="5"/>
  <c r="AC77" i="5"/>
  <c r="AB77" i="5"/>
  <c r="AA77" i="5"/>
  <c r="Z77" i="5"/>
  <c r="Y77" i="5"/>
  <c r="X77" i="5"/>
  <c r="W77" i="5"/>
  <c r="V77" i="5"/>
  <c r="F77" i="5"/>
  <c r="BS76" i="5"/>
  <c r="BQ76" i="5"/>
  <c r="BO76" i="5"/>
  <c r="BM76" i="5"/>
  <c r="BK76" i="5"/>
  <c r="BE76" i="5"/>
  <c r="BD76" i="5"/>
  <c r="BC76" i="5"/>
  <c r="BA76" i="5"/>
  <c r="AZ76" i="5"/>
  <c r="AX76" i="5"/>
  <c r="AC76" i="5"/>
  <c r="AB76" i="5"/>
  <c r="AA76" i="5"/>
  <c r="Z76" i="5"/>
  <c r="Y76" i="5"/>
  <c r="X76" i="5"/>
  <c r="W76" i="5"/>
  <c r="V76" i="5"/>
  <c r="F76" i="5"/>
  <c r="BS75" i="5"/>
  <c r="BQ75" i="5"/>
  <c r="BO75" i="5"/>
  <c r="BM75" i="5"/>
  <c r="BK75" i="5"/>
  <c r="BF75" i="5"/>
  <c r="H75" i="5" s="1"/>
  <c r="BE75" i="5"/>
  <c r="BC75" i="5"/>
  <c r="BB75" i="5"/>
  <c r="BA75" i="5"/>
  <c r="AY75" i="5"/>
  <c r="AX75" i="5"/>
  <c r="AC75" i="5"/>
  <c r="AB75" i="5"/>
  <c r="AA75" i="5"/>
  <c r="Z75" i="5"/>
  <c r="Y75" i="5"/>
  <c r="X75" i="5"/>
  <c r="W75" i="5"/>
  <c r="V75" i="5"/>
  <c r="F75" i="5"/>
  <c r="BS74" i="5"/>
  <c r="BQ74" i="5"/>
  <c r="BO74" i="5"/>
  <c r="BM74" i="5"/>
  <c r="BK74" i="5"/>
  <c r="BF74" i="5"/>
  <c r="H74" i="5" s="1"/>
  <c r="BE74" i="5"/>
  <c r="BD74" i="5"/>
  <c r="BC74" i="5"/>
  <c r="BB74" i="5"/>
  <c r="BA74" i="5"/>
  <c r="AZ74" i="5"/>
  <c r="AY74" i="5"/>
  <c r="AX74" i="5"/>
  <c r="AC74" i="5"/>
  <c r="AB74" i="5"/>
  <c r="AA74" i="5"/>
  <c r="Z74" i="5"/>
  <c r="Y74" i="5"/>
  <c r="X74" i="5"/>
  <c r="W74" i="5"/>
  <c r="V74" i="5"/>
  <c r="F74" i="5"/>
  <c r="BS73" i="5"/>
  <c r="BQ73" i="5"/>
  <c r="BO73" i="5"/>
  <c r="BM73" i="5"/>
  <c r="BK73" i="5"/>
  <c r="BF73" i="5"/>
  <c r="H73" i="5" s="1"/>
  <c r="BE73" i="5"/>
  <c r="BD73" i="5"/>
  <c r="BC73" i="5"/>
  <c r="BB73" i="5"/>
  <c r="BA73" i="5"/>
  <c r="AZ73" i="5"/>
  <c r="AY73" i="5"/>
  <c r="AX73" i="5"/>
  <c r="AC73" i="5"/>
  <c r="AB73" i="5"/>
  <c r="AA73" i="5"/>
  <c r="Z73" i="5"/>
  <c r="Y73" i="5"/>
  <c r="X73" i="5"/>
  <c r="W73" i="5"/>
  <c r="V73" i="5"/>
  <c r="F73" i="5"/>
  <c r="BS72" i="5"/>
  <c r="BQ72" i="5"/>
  <c r="BO72" i="5"/>
  <c r="BM72" i="5"/>
  <c r="BK72" i="5"/>
  <c r="BF72" i="5"/>
  <c r="H72" i="5" s="1"/>
  <c r="BE72" i="5"/>
  <c r="BD72" i="5"/>
  <c r="BC72" i="5"/>
  <c r="BB72" i="5"/>
  <c r="BA72" i="5"/>
  <c r="AZ72" i="5"/>
  <c r="AY72" i="5"/>
  <c r="AX72" i="5"/>
  <c r="AC72" i="5"/>
  <c r="AB72" i="5"/>
  <c r="AA72" i="5"/>
  <c r="Z72" i="5"/>
  <c r="Y72" i="5"/>
  <c r="X72" i="5"/>
  <c r="W72" i="5"/>
  <c r="V72" i="5"/>
  <c r="F72" i="5"/>
  <c r="BS71" i="5"/>
  <c r="BQ71" i="5"/>
  <c r="BO71" i="5"/>
  <c r="BM71" i="5"/>
  <c r="BK71" i="5"/>
  <c r="BE71" i="5"/>
  <c r="BD71" i="5"/>
  <c r="BC71" i="5"/>
  <c r="BA71" i="5"/>
  <c r="AZ71" i="5"/>
  <c r="AY71" i="5"/>
  <c r="AX71" i="5"/>
  <c r="AC71" i="5"/>
  <c r="AB71" i="5"/>
  <c r="AA71" i="5"/>
  <c r="Z71" i="5"/>
  <c r="Y71" i="5"/>
  <c r="X71" i="5"/>
  <c r="W71" i="5"/>
  <c r="V71" i="5"/>
  <c r="F71" i="5"/>
  <c r="BS70" i="5"/>
  <c r="BQ70" i="5"/>
  <c r="BO70" i="5"/>
  <c r="BM70" i="5"/>
  <c r="BK70" i="5"/>
  <c r="BF70" i="5"/>
  <c r="H70" i="5" s="1"/>
  <c r="BE70" i="5"/>
  <c r="BD70" i="5"/>
  <c r="BC70" i="5"/>
  <c r="BB70" i="5"/>
  <c r="BA70" i="5"/>
  <c r="AZ70" i="5"/>
  <c r="AY70" i="5"/>
  <c r="AX70" i="5"/>
  <c r="AC70" i="5"/>
  <c r="AB70" i="5"/>
  <c r="AA70" i="5"/>
  <c r="Z70" i="5"/>
  <c r="Y70" i="5"/>
  <c r="X70" i="5"/>
  <c r="W70" i="5"/>
  <c r="V70" i="5"/>
  <c r="F70" i="5"/>
  <c r="BS69" i="5"/>
  <c r="BQ69" i="5"/>
  <c r="BO69" i="5"/>
  <c r="BM69" i="5"/>
  <c r="BK69" i="5"/>
  <c r="BF69" i="5"/>
  <c r="H69" i="5" s="1"/>
  <c r="BE69" i="5"/>
  <c r="BD69" i="5"/>
  <c r="BC69" i="5"/>
  <c r="BB69" i="5"/>
  <c r="BA69" i="5"/>
  <c r="AZ69" i="5"/>
  <c r="AY69" i="5"/>
  <c r="AX69" i="5"/>
  <c r="AC69" i="5"/>
  <c r="AB69" i="5"/>
  <c r="AA69" i="5"/>
  <c r="Z69" i="5"/>
  <c r="Y69" i="5"/>
  <c r="X69" i="5"/>
  <c r="W69" i="5"/>
  <c r="V69" i="5"/>
  <c r="F69" i="5"/>
  <c r="BS68" i="5"/>
  <c r="BQ68" i="5"/>
  <c r="BO68" i="5"/>
  <c r="BM68" i="5"/>
  <c r="BK68" i="5"/>
  <c r="BF68" i="5"/>
  <c r="H68" i="5" s="1"/>
  <c r="BE68" i="5"/>
  <c r="BD68" i="5"/>
  <c r="BC68" i="5"/>
  <c r="BB68" i="5"/>
  <c r="BA68" i="5"/>
  <c r="AZ68" i="5"/>
  <c r="AY68" i="5"/>
  <c r="AX68" i="5"/>
  <c r="AC68" i="5"/>
  <c r="AB68" i="5"/>
  <c r="AA68" i="5"/>
  <c r="Z68" i="5"/>
  <c r="Y68" i="5"/>
  <c r="X68" i="5"/>
  <c r="W68" i="5"/>
  <c r="V68" i="5"/>
  <c r="F68" i="5"/>
  <c r="BS67" i="5"/>
  <c r="BQ67" i="5"/>
  <c r="BO67" i="5"/>
  <c r="BM67" i="5"/>
  <c r="BK67" i="5"/>
  <c r="BF67" i="5"/>
  <c r="H67" i="5" s="1"/>
  <c r="BE67" i="5"/>
  <c r="BD67" i="5"/>
  <c r="BC67" i="5"/>
  <c r="BB67" i="5"/>
  <c r="BA67" i="5"/>
  <c r="AZ67" i="5"/>
  <c r="AY67" i="5"/>
  <c r="AX67" i="5"/>
  <c r="AC67" i="5"/>
  <c r="AB67" i="5"/>
  <c r="AA67" i="5"/>
  <c r="Z67" i="5"/>
  <c r="Y67" i="5"/>
  <c r="X67" i="5"/>
  <c r="W67" i="5"/>
  <c r="V67" i="5"/>
  <c r="F67" i="5"/>
  <c r="BS66" i="5"/>
  <c r="BQ66" i="5"/>
  <c r="BO66" i="5"/>
  <c r="BM66" i="5"/>
  <c r="BK66" i="5"/>
  <c r="BF66" i="5"/>
  <c r="H66" i="5" s="1"/>
  <c r="BE66" i="5"/>
  <c r="BD66" i="5"/>
  <c r="BC66" i="5"/>
  <c r="BB66" i="5"/>
  <c r="BA66" i="5"/>
  <c r="AZ66" i="5"/>
  <c r="AY66" i="5"/>
  <c r="AX66" i="5"/>
  <c r="AC66" i="5"/>
  <c r="AB66" i="5"/>
  <c r="AA66" i="5"/>
  <c r="Z66" i="5"/>
  <c r="Y66" i="5"/>
  <c r="X66" i="5"/>
  <c r="W66" i="5"/>
  <c r="V66" i="5"/>
  <c r="F66" i="5"/>
  <c r="BS65" i="5"/>
  <c r="BQ65" i="5"/>
  <c r="BO65" i="5"/>
  <c r="BM65" i="5"/>
  <c r="BK65" i="5"/>
  <c r="BF65" i="5"/>
  <c r="H65" i="5" s="1"/>
  <c r="BD65" i="5"/>
  <c r="BC65" i="5"/>
  <c r="BB65" i="5"/>
  <c r="AZ65" i="5"/>
  <c r="AY65" i="5"/>
  <c r="AX65" i="5"/>
  <c r="AC65" i="5"/>
  <c r="AB65" i="5"/>
  <c r="AA65" i="5"/>
  <c r="Z65" i="5"/>
  <c r="Y65" i="5"/>
  <c r="X65" i="5"/>
  <c r="W65" i="5"/>
  <c r="V65" i="5"/>
  <c r="F65" i="5"/>
  <c r="BS64" i="5"/>
  <c r="BQ64" i="5"/>
  <c r="BO64" i="5"/>
  <c r="BM64" i="5"/>
  <c r="BK64" i="5"/>
  <c r="BE64" i="5"/>
  <c r="BD64" i="5"/>
  <c r="BC64" i="5"/>
  <c r="BA64" i="5"/>
  <c r="AZ64" i="5"/>
  <c r="AY64" i="5"/>
  <c r="AC64" i="5"/>
  <c r="AB64" i="5"/>
  <c r="AA64" i="5"/>
  <c r="Z64" i="5"/>
  <c r="Y64" i="5"/>
  <c r="X64" i="5"/>
  <c r="W64" i="5"/>
  <c r="V64" i="5"/>
  <c r="F64" i="5"/>
  <c r="BS63" i="5"/>
  <c r="BQ63" i="5"/>
  <c r="BO63" i="5"/>
  <c r="BM63" i="5"/>
  <c r="BK63" i="5"/>
  <c r="BF63" i="5"/>
  <c r="H63" i="5" s="1"/>
  <c r="BE63" i="5"/>
  <c r="BD63" i="5"/>
  <c r="BB63" i="5"/>
  <c r="BA63" i="5"/>
  <c r="AZ63" i="5"/>
  <c r="AX63" i="5"/>
  <c r="AC63" i="5"/>
  <c r="AB63" i="5"/>
  <c r="AA63" i="5"/>
  <c r="Z63" i="5"/>
  <c r="Y63" i="5"/>
  <c r="X63" i="5"/>
  <c r="W63" i="5"/>
  <c r="V63" i="5"/>
  <c r="F63" i="5"/>
  <c r="BS62" i="5"/>
  <c r="BQ62" i="5"/>
  <c r="BO62" i="5"/>
  <c r="BM62" i="5"/>
  <c r="BK62" i="5"/>
  <c r="BF62" i="5"/>
  <c r="H62" i="5" s="1"/>
  <c r="BE62" i="5"/>
  <c r="BC62" i="5"/>
  <c r="BB62" i="5"/>
  <c r="BA62" i="5"/>
  <c r="AY62" i="5"/>
  <c r="AX62" i="5"/>
  <c r="AC62" i="5"/>
  <c r="AB62" i="5"/>
  <c r="AA62" i="5"/>
  <c r="Z62" i="5"/>
  <c r="Y62" i="5"/>
  <c r="X62" i="5"/>
  <c r="W62" i="5"/>
  <c r="V62" i="5"/>
  <c r="F62" i="5"/>
  <c r="BS61" i="5"/>
  <c r="BQ61" i="5"/>
  <c r="BO61" i="5"/>
  <c r="BM61" i="5"/>
  <c r="BK61" i="5"/>
  <c r="BF61" i="5"/>
  <c r="H61" i="5" s="1"/>
  <c r="BD61" i="5"/>
  <c r="BC61" i="5"/>
  <c r="BB61" i="5"/>
  <c r="AZ61" i="5"/>
  <c r="AY61" i="5"/>
  <c r="AX61" i="5"/>
  <c r="AC61" i="5"/>
  <c r="AB61" i="5"/>
  <c r="AA61" i="5"/>
  <c r="Z61" i="5"/>
  <c r="Y61" i="5"/>
  <c r="X61" i="5"/>
  <c r="W61" i="5"/>
  <c r="V61" i="5"/>
  <c r="F61" i="5"/>
  <c r="BS60" i="5"/>
  <c r="BQ60" i="5"/>
  <c r="BO60" i="5"/>
  <c r="BM60" i="5"/>
  <c r="BK60" i="5"/>
  <c r="BE60" i="5"/>
  <c r="BD60" i="5"/>
  <c r="BC60" i="5"/>
  <c r="BA60" i="5"/>
  <c r="AZ60" i="5"/>
  <c r="AY60" i="5"/>
  <c r="AC60" i="5"/>
  <c r="AB60" i="5"/>
  <c r="AA60" i="5"/>
  <c r="Z60" i="5"/>
  <c r="Y60" i="5"/>
  <c r="X60" i="5"/>
  <c r="W60" i="5"/>
  <c r="V60" i="5"/>
  <c r="F60" i="5"/>
  <c r="BS59" i="5"/>
  <c r="BQ59" i="5"/>
  <c r="BO59" i="5"/>
  <c r="BM59" i="5"/>
  <c r="BK59" i="5"/>
  <c r="BF59" i="5"/>
  <c r="H59" i="5" s="1"/>
  <c r="BE59" i="5"/>
  <c r="BD59" i="5"/>
  <c r="BB59" i="5"/>
  <c r="BA59" i="5"/>
  <c r="AZ59" i="5"/>
  <c r="AX59" i="5"/>
  <c r="AC59" i="5"/>
  <c r="AB59" i="5"/>
  <c r="AA59" i="5"/>
  <c r="Z59" i="5"/>
  <c r="Y59" i="5"/>
  <c r="X59" i="5"/>
  <c r="W59" i="5"/>
  <c r="V59" i="5"/>
  <c r="F59" i="5"/>
  <c r="BS58" i="5"/>
  <c r="BQ58" i="5"/>
  <c r="BO58" i="5"/>
  <c r="BM58" i="5"/>
  <c r="BK58" i="5"/>
  <c r="BF58" i="5"/>
  <c r="H58" i="5" s="1"/>
  <c r="BE58" i="5"/>
  <c r="BC58" i="5"/>
  <c r="BB58" i="5"/>
  <c r="BA58" i="5"/>
  <c r="AY58" i="5"/>
  <c r="AX58" i="5"/>
  <c r="AC58" i="5"/>
  <c r="AB58" i="5"/>
  <c r="AA58" i="5"/>
  <c r="Z58" i="5"/>
  <c r="Y58" i="5"/>
  <c r="X58" i="5"/>
  <c r="W58" i="5"/>
  <c r="V58" i="5"/>
  <c r="F58" i="5"/>
  <c r="BS57" i="5"/>
  <c r="BQ57" i="5"/>
  <c r="BO57" i="5"/>
  <c r="BM57" i="5"/>
  <c r="BK57" i="5"/>
  <c r="BF57" i="5"/>
  <c r="H57" i="5" s="1"/>
  <c r="BD57" i="5"/>
  <c r="BC57" i="5"/>
  <c r="BB57" i="5"/>
  <c r="AZ57" i="5"/>
  <c r="AY57" i="5"/>
  <c r="AX57" i="5"/>
  <c r="AC57" i="5"/>
  <c r="AB57" i="5"/>
  <c r="AA57" i="5"/>
  <c r="Z57" i="5"/>
  <c r="Y57" i="5"/>
  <c r="X57" i="5"/>
  <c r="W57" i="5"/>
  <c r="V57" i="5"/>
  <c r="F57" i="5"/>
  <c r="BS56" i="5"/>
  <c r="BQ56" i="5"/>
  <c r="BO56" i="5"/>
  <c r="BM56" i="5"/>
  <c r="BK56" i="5"/>
  <c r="BE56" i="5"/>
  <c r="BD56" i="5"/>
  <c r="BC56" i="5"/>
  <c r="BA56" i="5"/>
  <c r="AZ56" i="5"/>
  <c r="AY56" i="5"/>
  <c r="AC56" i="5"/>
  <c r="AB56" i="5"/>
  <c r="AA56" i="5"/>
  <c r="Z56" i="5"/>
  <c r="Y56" i="5"/>
  <c r="X56" i="5"/>
  <c r="W56" i="5"/>
  <c r="V56" i="5"/>
  <c r="F56" i="5"/>
  <c r="BS55" i="5"/>
  <c r="BQ55" i="5"/>
  <c r="BO55" i="5"/>
  <c r="BM55" i="5"/>
  <c r="BK55" i="5"/>
  <c r="BF55" i="5"/>
  <c r="H55" i="5" s="1"/>
  <c r="BE55" i="5"/>
  <c r="BB55" i="5"/>
  <c r="BA55" i="5"/>
  <c r="AX55" i="5"/>
  <c r="AC55" i="5"/>
  <c r="AB55" i="5"/>
  <c r="AA55" i="5"/>
  <c r="Z55" i="5"/>
  <c r="Y55" i="5"/>
  <c r="X55" i="5"/>
  <c r="W55" i="5"/>
  <c r="V55" i="5"/>
  <c r="F55" i="5"/>
  <c r="BS54" i="5"/>
  <c r="BQ54" i="5"/>
  <c r="BO54" i="5"/>
  <c r="BM54" i="5"/>
  <c r="BK54" i="5"/>
  <c r="BE54" i="5"/>
  <c r="BC54" i="5"/>
  <c r="BA54" i="5"/>
  <c r="AY54" i="5"/>
  <c r="AC54" i="5"/>
  <c r="AB54" i="5"/>
  <c r="AA54" i="5"/>
  <c r="Z54" i="5"/>
  <c r="Y54" i="5"/>
  <c r="X54" i="5"/>
  <c r="W54" i="5"/>
  <c r="V54" i="5"/>
  <c r="F54" i="5"/>
  <c r="BS53" i="5"/>
  <c r="BQ53" i="5"/>
  <c r="BO53" i="5"/>
  <c r="BM53" i="5"/>
  <c r="BK53" i="5"/>
  <c r="BF53" i="5"/>
  <c r="H53" i="5" s="1"/>
  <c r="BD53" i="5"/>
  <c r="BB53" i="5"/>
  <c r="BA53" i="5"/>
  <c r="AZ53" i="5"/>
  <c r="AY53" i="5"/>
  <c r="AX53" i="5"/>
  <c r="AC53" i="5"/>
  <c r="AB53" i="5"/>
  <c r="AA53" i="5"/>
  <c r="Z53" i="5"/>
  <c r="Y53" i="5"/>
  <c r="X53" i="5"/>
  <c r="W53" i="5"/>
  <c r="V53" i="5"/>
  <c r="F53" i="5"/>
  <c r="BS52" i="5"/>
  <c r="BQ52" i="5"/>
  <c r="BO52" i="5"/>
  <c r="BM52" i="5"/>
  <c r="BK52" i="5"/>
  <c r="BD52" i="5"/>
  <c r="BC52" i="5"/>
  <c r="BA52" i="5"/>
  <c r="AZ52" i="5"/>
  <c r="AY52" i="5"/>
  <c r="AC52" i="5"/>
  <c r="AB52" i="5"/>
  <c r="AA52" i="5"/>
  <c r="Z52" i="5"/>
  <c r="Y52" i="5"/>
  <c r="X52" i="5"/>
  <c r="W52" i="5"/>
  <c r="V52" i="5"/>
  <c r="F52" i="5"/>
  <c r="BS51" i="5"/>
  <c r="BQ51" i="5"/>
  <c r="BO51" i="5"/>
  <c r="BM51" i="5"/>
  <c r="BK51" i="5"/>
  <c r="BF51" i="5"/>
  <c r="H51" i="5" s="1"/>
  <c r="BE51" i="5"/>
  <c r="BD51" i="5"/>
  <c r="BB51" i="5"/>
  <c r="BA51" i="5"/>
  <c r="AZ51" i="5"/>
  <c r="AX51" i="5"/>
  <c r="AC51" i="5"/>
  <c r="AB51" i="5"/>
  <c r="AA51" i="5"/>
  <c r="Z51" i="5"/>
  <c r="Y51" i="5"/>
  <c r="X51" i="5"/>
  <c r="W51" i="5"/>
  <c r="V51" i="5"/>
  <c r="F51" i="5"/>
  <c r="BS50" i="5"/>
  <c r="BQ50" i="5"/>
  <c r="BO50" i="5"/>
  <c r="BM50" i="5"/>
  <c r="BK50" i="5"/>
  <c r="BF50" i="5"/>
  <c r="H50" i="5" s="1"/>
  <c r="BE50" i="5"/>
  <c r="BD50" i="5"/>
  <c r="BC50" i="5"/>
  <c r="BB50" i="5"/>
  <c r="BA50" i="5"/>
  <c r="AZ50" i="5"/>
  <c r="AY50" i="5"/>
  <c r="AX50" i="5"/>
  <c r="AC50" i="5"/>
  <c r="AB50" i="5"/>
  <c r="AA50" i="5"/>
  <c r="Z50" i="5"/>
  <c r="Y50" i="5"/>
  <c r="X50" i="5"/>
  <c r="W50" i="5"/>
  <c r="V50" i="5"/>
  <c r="F50" i="5"/>
  <c r="BS49" i="5"/>
  <c r="BQ49" i="5"/>
  <c r="BO49" i="5"/>
  <c r="BM49" i="5"/>
  <c r="BK49" i="5"/>
  <c r="BF49" i="5"/>
  <c r="H49" i="5" s="1"/>
  <c r="BD49" i="5"/>
  <c r="BC49" i="5"/>
  <c r="BB49" i="5"/>
  <c r="AZ49" i="5"/>
  <c r="AY49" i="5"/>
  <c r="AX49" i="5"/>
  <c r="AC49" i="5"/>
  <c r="AB49" i="5"/>
  <c r="AA49" i="5"/>
  <c r="Z49" i="5"/>
  <c r="Y49" i="5"/>
  <c r="X49" i="5"/>
  <c r="W49" i="5"/>
  <c r="V49" i="5"/>
  <c r="F49" i="5"/>
  <c r="BS48" i="5"/>
  <c r="BQ48" i="5"/>
  <c r="BO48" i="5"/>
  <c r="BM48" i="5"/>
  <c r="BK48" i="5"/>
  <c r="BE48" i="5"/>
  <c r="BD48" i="5"/>
  <c r="BC48" i="5"/>
  <c r="BA48" i="5"/>
  <c r="AZ48" i="5"/>
  <c r="AY48" i="5"/>
  <c r="AC48" i="5"/>
  <c r="AB48" i="5"/>
  <c r="AA48" i="5"/>
  <c r="Z48" i="5"/>
  <c r="Y48" i="5"/>
  <c r="X48" i="5"/>
  <c r="W48" i="5"/>
  <c r="V48" i="5"/>
  <c r="F48" i="5"/>
  <c r="BS47" i="5"/>
  <c r="BQ47" i="5"/>
  <c r="BO47" i="5"/>
  <c r="BM47" i="5"/>
  <c r="BK47" i="5"/>
  <c r="BF47" i="5"/>
  <c r="H47" i="5" s="1"/>
  <c r="BE47" i="5"/>
  <c r="BD47" i="5"/>
  <c r="BB47" i="5"/>
  <c r="BA47" i="5"/>
  <c r="AZ47" i="5"/>
  <c r="AX47" i="5"/>
  <c r="AC47" i="5"/>
  <c r="AB47" i="5"/>
  <c r="AA47" i="5"/>
  <c r="Z47" i="5"/>
  <c r="Y47" i="5"/>
  <c r="X47" i="5"/>
  <c r="W47" i="5"/>
  <c r="V47" i="5"/>
  <c r="F47" i="5"/>
  <c r="BS46" i="5"/>
  <c r="BQ46" i="5"/>
  <c r="BO46" i="5"/>
  <c r="BM46" i="5"/>
  <c r="BK46" i="5"/>
  <c r="BF46" i="5"/>
  <c r="H46" i="5" s="1"/>
  <c r="BE46" i="5"/>
  <c r="BC46" i="5"/>
  <c r="BB46" i="5"/>
  <c r="BA46" i="5"/>
  <c r="AY46" i="5"/>
  <c r="AX46" i="5"/>
  <c r="AC46" i="5"/>
  <c r="AB46" i="5"/>
  <c r="AA46" i="5"/>
  <c r="Z46" i="5"/>
  <c r="Y46" i="5"/>
  <c r="X46" i="5"/>
  <c r="W46" i="5"/>
  <c r="V46" i="5"/>
  <c r="F46" i="5"/>
  <c r="BS45" i="5"/>
  <c r="BQ45" i="5"/>
  <c r="BO45" i="5"/>
  <c r="BM45" i="5"/>
  <c r="BK45" i="5"/>
  <c r="BF45" i="5"/>
  <c r="H45" i="5" s="1"/>
  <c r="BD45" i="5"/>
  <c r="BC45" i="5"/>
  <c r="BB45" i="5"/>
  <c r="AZ45" i="5"/>
  <c r="AY45" i="5"/>
  <c r="AX45" i="5"/>
  <c r="AC45" i="5"/>
  <c r="AB45" i="5"/>
  <c r="AA45" i="5"/>
  <c r="Z45" i="5"/>
  <c r="Y45" i="5"/>
  <c r="X45" i="5"/>
  <c r="W45" i="5"/>
  <c r="V45" i="5"/>
  <c r="F45" i="5"/>
  <c r="BS44" i="5"/>
  <c r="BQ44" i="5"/>
  <c r="BO44" i="5"/>
  <c r="BM44" i="5"/>
  <c r="BK44" i="5"/>
  <c r="BE44" i="5"/>
  <c r="BD44" i="5"/>
  <c r="BC44" i="5"/>
  <c r="BA44" i="5"/>
  <c r="AZ44" i="5"/>
  <c r="AY44" i="5"/>
  <c r="AC44" i="5"/>
  <c r="AB44" i="5"/>
  <c r="AA44" i="5"/>
  <c r="Z44" i="5"/>
  <c r="Y44" i="5"/>
  <c r="X44" i="5"/>
  <c r="W44" i="5"/>
  <c r="V44" i="5"/>
  <c r="F44" i="5"/>
  <c r="BS43" i="5"/>
  <c r="BQ43" i="5"/>
  <c r="BO43" i="5"/>
  <c r="BM43" i="5"/>
  <c r="BK43" i="5"/>
  <c r="BF43" i="5"/>
  <c r="H43" i="5" s="1"/>
  <c r="BE43" i="5"/>
  <c r="BD43" i="5"/>
  <c r="BB43" i="5"/>
  <c r="BA43" i="5"/>
  <c r="AZ43" i="5"/>
  <c r="AX43" i="5"/>
  <c r="AC43" i="5"/>
  <c r="AB43" i="5"/>
  <c r="AA43" i="5"/>
  <c r="Z43" i="5"/>
  <c r="Y43" i="5"/>
  <c r="X43" i="5"/>
  <c r="W43" i="5"/>
  <c r="V43" i="5"/>
  <c r="F43" i="5"/>
  <c r="BS42" i="5"/>
  <c r="BQ42" i="5"/>
  <c r="BO42" i="5"/>
  <c r="BM42" i="5"/>
  <c r="BK42" i="5"/>
  <c r="BF42" i="5"/>
  <c r="H42" i="5" s="1"/>
  <c r="BE42" i="5"/>
  <c r="BC42" i="5"/>
  <c r="BB42" i="5"/>
  <c r="BA42" i="5"/>
  <c r="AY42" i="5"/>
  <c r="AX42" i="5"/>
  <c r="AC42" i="5"/>
  <c r="AB42" i="5"/>
  <c r="AA42" i="5"/>
  <c r="Z42" i="5"/>
  <c r="Y42" i="5"/>
  <c r="X42" i="5"/>
  <c r="W42" i="5"/>
  <c r="V42" i="5"/>
  <c r="F42" i="5"/>
  <c r="BS41" i="5"/>
  <c r="BQ41" i="5"/>
  <c r="BO41" i="5"/>
  <c r="BM41" i="5"/>
  <c r="BK41" i="5"/>
  <c r="BF41" i="5"/>
  <c r="H41" i="5" s="1"/>
  <c r="BD41" i="5"/>
  <c r="BC41" i="5"/>
  <c r="BB41" i="5"/>
  <c r="AZ41" i="5"/>
  <c r="AY41" i="5"/>
  <c r="AX41" i="5"/>
  <c r="AC41" i="5"/>
  <c r="AB41" i="5"/>
  <c r="AA41" i="5"/>
  <c r="Z41" i="5"/>
  <c r="Y41" i="5"/>
  <c r="X41" i="5"/>
  <c r="W41" i="5"/>
  <c r="V41" i="5"/>
  <c r="F41" i="5"/>
  <c r="BS40" i="5"/>
  <c r="BQ40" i="5"/>
  <c r="BO40" i="5"/>
  <c r="BM40" i="5"/>
  <c r="BK40" i="5"/>
  <c r="BE40" i="5"/>
  <c r="BD40" i="5"/>
  <c r="BC40" i="5"/>
  <c r="BA40" i="5"/>
  <c r="AZ40" i="5"/>
  <c r="AY40" i="5"/>
  <c r="AC40" i="5"/>
  <c r="AB40" i="5"/>
  <c r="AA40" i="5"/>
  <c r="Z40" i="5"/>
  <c r="Y40" i="5"/>
  <c r="X40" i="5"/>
  <c r="W40" i="5"/>
  <c r="V40" i="5"/>
  <c r="F40" i="5"/>
  <c r="BS39" i="5"/>
  <c r="BQ39" i="5"/>
  <c r="BO39" i="5"/>
  <c r="BM39" i="5"/>
  <c r="BK39" i="5"/>
  <c r="BF39" i="5"/>
  <c r="H39" i="5" s="1"/>
  <c r="BE39" i="5"/>
  <c r="BD39" i="5"/>
  <c r="BC39" i="5"/>
  <c r="BB39" i="5"/>
  <c r="BA39" i="5"/>
  <c r="AZ39" i="5"/>
  <c r="AY39" i="5"/>
  <c r="AX39" i="5"/>
  <c r="AC39" i="5"/>
  <c r="AB39" i="5"/>
  <c r="AA39" i="5"/>
  <c r="Z39" i="5"/>
  <c r="Y39" i="5"/>
  <c r="X39" i="5"/>
  <c r="W39" i="5"/>
  <c r="V39" i="5"/>
  <c r="F39" i="5"/>
  <c r="BS38" i="5"/>
  <c r="BQ38" i="5"/>
  <c r="BO38" i="5"/>
  <c r="BM38" i="5"/>
  <c r="BK38" i="5"/>
  <c r="BF38" i="5"/>
  <c r="H38" i="5" s="1"/>
  <c r="BE38" i="5"/>
  <c r="BC38" i="5"/>
  <c r="BB38" i="5"/>
  <c r="BA38" i="5"/>
  <c r="AY38" i="5"/>
  <c r="AX38" i="5"/>
  <c r="AC38" i="5"/>
  <c r="AB38" i="5"/>
  <c r="AA38" i="5"/>
  <c r="Z38" i="5"/>
  <c r="Y38" i="5"/>
  <c r="X38" i="5"/>
  <c r="W38" i="5"/>
  <c r="V38" i="5"/>
  <c r="F38" i="5"/>
  <c r="BS37" i="5"/>
  <c r="BQ37" i="5"/>
  <c r="BO37" i="5"/>
  <c r="BM37" i="5"/>
  <c r="BK37" i="5"/>
  <c r="BF37" i="5"/>
  <c r="H37" i="5" s="1"/>
  <c r="BD37" i="5"/>
  <c r="BC37" i="5"/>
  <c r="BB37" i="5"/>
  <c r="AZ37" i="5"/>
  <c r="AY37" i="5"/>
  <c r="AX37" i="5"/>
  <c r="AC37" i="5"/>
  <c r="AB37" i="5"/>
  <c r="AA37" i="5"/>
  <c r="Z37" i="5"/>
  <c r="Y37" i="5"/>
  <c r="X37" i="5"/>
  <c r="W37" i="5"/>
  <c r="V37" i="5"/>
  <c r="F37" i="5"/>
  <c r="BS36" i="5"/>
  <c r="BQ36" i="5"/>
  <c r="BO36" i="5"/>
  <c r="BM36" i="5"/>
  <c r="BK36" i="5"/>
  <c r="BF36" i="5"/>
  <c r="H36" i="5" s="1"/>
  <c r="BE36" i="5"/>
  <c r="BD36" i="5"/>
  <c r="BC36" i="5"/>
  <c r="BB36" i="5"/>
  <c r="BA36" i="5"/>
  <c r="AZ36" i="5"/>
  <c r="AY36" i="5"/>
  <c r="AX36" i="5"/>
  <c r="AC36" i="5"/>
  <c r="AB36" i="5"/>
  <c r="AA36" i="5"/>
  <c r="Z36" i="5"/>
  <c r="Y36" i="5"/>
  <c r="X36" i="5"/>
  <c r="W36" i="5"/>
  <c r="V36" i="5"/>
  <c r="F36" i="5"/>
  <c r="BS35" i="5"/>
  <c r="BQ35" i="5"/>
  <c r="BO35" i="5"/>
  <c r="BM35" i="5"/>
  <c r="BK35" i="5"/>
  <c r="BF35" i="5"/>
  <c r="H35" i="5" s="1"/>
  <c r="BE35" i="5"/>
  <c r="BD35" i="5"/>
  <c r="BB35" i="5"/>
  <c r="BA35" i="5"/>
  <c r="AZ35" i="5"/>
  <c r="AX35" i="5"/>
  <c r="AC35" i="5"/>
  <c r="AB35" i="5"/>
  <c r="AA35" i="5"/>
  <c r="Z35" i="5"/>
  <c r="Y35" i="5"/>
  <c r="X35" i="5"/>
  <c r="W35" i="5"/>
  <c r="V35" i="5"/>
  <c r="F35" i="5"/>
  <c r="BS34" i="5"/>
  <c r="BQ34" i="5"/>
  <c r="BO34" i="5"/>
  <c r="BM34" i="5"/>
  <c r="BK34" i="5"/>
  <c r="BE34" i="5"/>
  <c r="BC34" i="5"/>
  <c r="BB34" i="5"/>
  <c r="BA34" i="5"/>
  <c r="AY34" i="5"/>
  <c r="AX34" i="5"/>
  <c r="AC34" i="5"/>
  <c r="AB34" i="5"/>
  <c r="AA34" i="5"/>
  <c r="Z34" i="5"/>
  <c r="Y34" i="5"/>
  <c r="X34" i="5"/>
  <c r="W34" i="5"/>
  <c r="V34" i="5"/>
  <c r="F34" i="5"/>
  <c r="BS33" i="5"/>
  <c r="BQ33" i="5"/>
  <c r="BO33" i="5"/>
  <c r="BM33" i="5"/>
  <c r="BK33" i="5"/>
  <c r="BF33" i="5"/>
  <c r="H33" i="5" s="1"/>
  <c r="BD33" i="5"/>
  <c r="BC33" i="5"/>
  <c r="BB33" i="5"/>
  <c r="AY33" i="5"/>
  <c r="AX33" i="5"/>
  <c r="AC33" i="5"/>
  <c r="AB33" i="5"/>
  <c r="AA33" i="5"/>
  <c r="Z33" i="5"/>
  <c r="Y33" i="5"/>
  <c r="X33" i="5"/>
  <c r="W33" i="5"/>
  <c r="V33" i="5"/>
  <c r="F33" i="5"/>
  <c r="BS32" i="5"/>
  <c r="BQ32" i="5"/>
  <c r="BO32" i="5"/>
  <c r="BM32" i="5"/>
  <c r="BK32" i="5"/>
  <c r="BD32" i="5"/>
  <c r="BC32" i="5"/>
  <c r="BA32" i="5"/>
  <c r="AZ32" i="5"/>
  <c r="AY32" i="5"/>
  <c r="AC32" i="5"/>
  <c r="AB32" i="5"/>
  <c r="AA32" i="5"/>
  <c r="Z32" i="5"/>
  <c r="Y32" i="5"/>
  <c r="X32" i="5"/>
  <c r="W32" i="5"/>
  <c r="V32" i="5"/>
  <c r="F32" i="5"/>
  <c r="BS31" i="5"/>
  <c r="BQ31" i="5"/>
  <c r="BO31" i="5"/>
  <c r="BM31" i="5"/>
  <c r="BK31" i="5"/>
  <c r="BF31" i="5"/>
  <c r="H31" i="5" s="1"/>
  <c r="BE31" i="5"/>
  <c r="BD31" i="5"/>
  <c r="BB31" i="5"/>
  <c r="BA31" i="5"/>
  <c r="AZ31" i="5"/>
  <c r="AX31" i="5"/>
  <c r="AC31" i="5"/>
  <c r="AB31" i="5"/>
  <c r="AA31" i="5"/>
  <c r="Z31" i="5"/>
  <c r="Y31" i="5"/>
  <c r="X31" i="5"/>
  <c r="W31" i="5"/>
  <c r="V31" i="5"/>
  <c r="F31" i="5"/>
  <c r="BS30" i="5"/>
  <c r="BQ30" i="5"/>
  <c r="BO30" i="5"/>
  <c r="BM30" i="5"/>
  <c r="BK30" i="5"/>
  <c r="BF30" i="5"/>
  <c r="H30" i="5" s="1"/>
  <c r="BE30" i="5"/>
  <c r="BC30" i="5"/>
  <c r="BB30" i="5"/>
  <c r="AY30" i="5"/>
  <c r="AX30" i="5"/>
  <c r="AC30" i="5"/>
  <c r="AB30" i="5"/>
  <c r="AA30" i="5"/>
  <c r="Z30" i="5"/>
  <c r="Y30" i="5"/>
  <c r="X30" i="5"/>
  <c r="W30" i="5"/>
  <c r="V30" i="5"/>
  <c r="F30" i="5"/>
  <c r="BS29" i="5"/>
  <c r="BQ29" i="5"/>
  <c r="BO29" i="5"/>
  <c r="BM29" i="5"/>
  <c r="BK29" i="5"/>
  <c r="BF29" i="5"/>
  <c r="H29" i="5" s="1"/>
  <c r="BE29" i="5"/>
  <c r="BD29" i="5"/>
  <c r="BC29" i="5"/>
  <c r="BB29" i="5"/>
  <c r="BA29" i="5"/>
  <c r="AZ29" i="5"/>
  <c r="AY29" i="5"/>
  <c r="AX29" i="5"/>
  <c r="AC29" i="5"/>
  <c r="AB29" i="5"/>
  <c r="AA29" i="5"/>
  <c r="Z29" i="5"/>
  <c r="Y29" i="5"/>
  <c r="X29" i="5"/>
  <c r="W29" i="5"/>
  <c r="V29" i="5"/>
  <c r="F29" i="5"/>
  <c r="BS28" i="5"/>
  <c r="BQ28" i="5"/>
  <c r="BO28" i="5"/>
  <c r="BM28" i="5"/>
  <c r="BK28" i="5"/>
  <c r="BE28" i="5"/>
  <c r="BC28" i="5"/>
  <c r="BB28" i="5"/>
  <c r="BA28" i="5"/>
  <c r="AY28" i="5"/>
  <c r="AC28" i="5"/>
  <c r="AB28" i="5"/>
  <c r="AA28" i="5"/>
  <c r="Z28" i="5"/>
  <c r="Y28" i="5"/>
  <c r="X28" i="5"/>
  <c r="W28" i="5"/>
  <c r="V28" i="5"/>
  <c r="F28" i="5"/>
  <c r="BS27" i="5"/>
  <c r="BQ27" i="5"/>
  <c r="BO27" i="5"/>
  <c r="BM27" i="5"/>
  <c r="BK27" i="5"/>
  <c r="BF27" i="5"/>
  <c r="H27" i="5" s="1"/>
  <c r="BD27" i="5"/>
  <c r="BB27" i="5"/>
  <c r="AZ27" i="5"/>
  <c r="AX27" i="5"/>
  <c r="AC27" i="5"/>
  <c r="AB27" i="5"/>
  <c r="AA27" i="5"/>
  <c r="Z27" i="5"/>
  <c r="Y27" i="5"/>
  <c r="X27" i="5"/>
  <c r="W27" i="5"/>
  <c r="V27" i="5"/>
  <c r="F27" i="5"/>
  <c r="BS26" i="5"/>
  <c r="BQ26" i="5"/>
  <c r="BO26" i="5"/>
  <c r="BM26" i="5"/>
  <c r="BK26" i="5"/>
  <c r="BE26" i="5"/>
  <c r="BC26" i="5"/>
  <c r="BA26" i="5"/>
  <c r="AY26" i="5"/>
  <c r="AC26" i="5"/>
  <c r="AB26" i="5"/>
  <c r="AA26" i="5"/>
  <c r="Z26" i="5"/>
  <c r="Y26" i="5"/>
  <c r="X26" i="5"/>
  <c r="W26" i="5"/>
  <c r="V26" i="5"/>
  <c r="F26" i="5"/>
  <c r="BS25" i="5"/>
  <c r="BQ25" i="5"/>
  <c r="BO25" i="5"/>
  <c r="BM25" i="5"/>
  <c r="BK25" i="5"/>
  <c r="BF25" i="5"/>
  <c r="H25" i="5" s="1"/>
  <c r="BD25" i="5"/>
  <c r="BC25" i="5"/>
  <c r="BB25" i="5"/>
  <c r="AZ25" i="5"/>
  <c r="AY25" i="5"/>
  <c r="AX25" i="5"/>
  <c r="AC25" i="5"/>
  <c r="AB25" i="5"/>
  <c r="AA25" i="5"/>
  <c r="Z25" i="5"/>
  <c r="Y25" i="5"/>
  <c r="X25" i="5"/>
  <c r="W25" i="5"/>
  <c r="V25" i="5"/>
  <c r="F25" i="5"/>
  <c r="BS24" i="5"/>
  <c r="BQ24" i="5"/>
  <c r="BO24" i="5"/>
  <c r="BM24" i="5"/>
  <c r="BK24" i="5"/>
  <c r="BE24" i="5"/>
  <c r="BC24" i="5"/>
  <c r="BA24" i="5"/>
  <c r="AY24" i="5"/>
  <c r="AC24" i="5"/>
  <c r="AB24" i="5"/>
  <c r="AA24" i="5"/>
  <c r="Z24" i="5"/>
  <c r="Y24" i="5"/>
  <c r="X24" i="5"/>
  <c r="W24" i="5"/>
  <c r="V24" i="5"/>
  <c r="F24" i="5"/>
  <c r="BS23" i="5"/>
  <c r="BQ23" i="5"/>
  <c r="BO23" i="5"/>
  <c r="BM23" i="5"/>
  <c r="BK23" i="5"/>
  <c r="BF23" i="5"/>
  <c r="H23" i="5" s="1"/>
  <c r="BD23" i="5"/>
  <c r="BB23" i="5"/>
  <c r="AZ23" i="5"/>
  <c r="AX23" i="5"/>
  <c r="AC23" i="5"/>
  <c r="AB23" i="5"/>
  <c r="AA23" i="5"/>
  <c r="Z23" i="5"/>
  <c r="Y23" i="5"/>
  <c r="X23" i="5"/>
  <c r="W23" i="5"/>
  <c r="V23" i="5"/>
  <c r="F23" i="5"/>
  <c r="BS22" i="5"/>
  <c r="BQ22" i="5"/>
  <c r="BO22" i="5"/>
  <c r="BM22" i="5"/>
  <c r="BK22" i="5"/>
  <c r="BF22" i="5"/>
  <c r="H22" i="5" s="1"/>
  <c r="BE22" i="5"/>
  <c r="BC22" i="5"/>
  <c r="BB22" i="5"/>
  <c r="BA22" i="5"/>
  <c r="AY22" i="5"/>
  <c r="AX22" i="5"/>
  <c r="AC22" i="5"/>
  <c r="AB22" i="5"/>
  <c r="AA22" i="5"/>
  <c r="Z22" i="5"/>
  <c r="Y22" i="5"/>
  <c r="X22" i="5"/>
  <c r="W22" i="5"/>
  <c r="V22" i="5"/>
  <c r="F22" i="5"/>
  <c r="BS21" i="5"/>
  <c r="BQ21" i="5"/>
  <c r="BO21" i="5"/>
  <c r="BM21" i="5"/>
  <c r="BK21" i="5"/>
  <c r="BF21" i="5"/>
  <c r="H21" i="5" s="1"/>
  <c r="BD21" i="5"/>
  <c r="BC21" i="5"/>
  <c r="BB21" i="5"/>
  <c r="AZ21" i="5"/>
  <c r="AY21" i="5"/>
  <c r="AX21" i="5"/>
  <c r="AC21" i="5"/>
  <c r="AB21" i="5"/>
  <c r="AA21" i="5"/>
  <c r="Z21" i="5"/>
  <c r="Y21" i="5"/>
  <c r="X21" i="5"/>
  <c r="W21" i="5"/>
  <c r="V21" i="5"/>
  <c r="F21" i="5"/>
  <c r="BS20" i="5"/>
  <c r="BQ20" i="5"/>
  <c r="BO20" i="5"/>
  <c r="BM20" i="5"/>
  <c r="BK20" i="5"/>
  <c r="BE20" i="5"/>
  <c r="BD20" i="5"/>
  <c r="BC20" i="5"/>
  <c r="BA20" i="5"/>
  <c r="AZ20" i="5"/>
  <c r="AY20" i="5"/>
  <c r="AC20" i="5"/>
  <c r="AB20" i="5"/>
  <c r="AA20" i="5"/>
  <c r="Z20" i="5"/>
  <c r="Y20" i="5"/>
  <c r="X20" i="5"/>
  <c r="W20" i="5"/>
  <c r="V20" i="5"/>
  <c r="F20" i="5"/>
  <c r="BS19" i="5"/>
  <c r="BQ19" i="5"/>
  <c r="BO19" i="5"/>
  <c r="BM19" i="5"/>
  <c r="BK19" i="5"/>
  <c r="BF19" i="5"/>
  <c r="H19" i="5" s="1"/>
  <c r="BD19" i="5"/>
  <c r="BB19" i="5"/>
  <c r="AZ19" i="5"/>
  <c r="AY19" i="5"/>
  <c r="AX19" i="5"/>
  <c r="AC19" i="5"/>
  <c r="AB19" i="5"/>
  <c r="AA19" i="5"/>
  <c r="Z19" i="5"/>
  <c r="Y19" i="5"/>
  <c r="X19" i="5"/>
  <c r="W19" i="5"/>
  <c r="V19" i="5"/>
  <c r="F19" i="5"/>
  <c r="BS18" i="5"/>
  <c r="BQ18" i="5"/>
  <c r="BO18" i="5"/>
  <c r="BM18" i="5"/>
  <c r="BK18" i="5"/>
  <c r="BF18" i="5"/>
  <c r="H18" i="5" s="1"/>
  <c r="BE18" i="5"/>
  <c r="BC18" i="5"/>
  <c r="BB18" i="5"/>
  <c r="BA18" i="5"/>
  <c r="AY18" i="5"/>
  <c r="AX18" i="5"/>
  <c r="AC18" i="5"/>
  <c r="AB18" i="5"/>
  <c r="AA18" i="5"/>
  <c r="Z18" i="5"/>
  <c r="Y18" i="5"/>
  <c r="X18" i="5"/>
  <c r="W18" i="5"/>
  <c r="V18" i="5"/>
  <c r="F18" i="5"/>
  <c r="BS17" i="5"/>
  <c r="BQ17" i="5"/>
  <c r="BO17" i="5"/>
  <c r="BM17" i="5"/>
  <c r="BK17" i="5"/>
  <c r="BF17" i="5"/>
  <c r="H17" i="5" s="1"/>
  <c r="BD17" i="5"/>
  <c r="BC17" i="5"/>
  <c r="BB17" i="5"/>
  <c r="AZ17" i="5"/>
  <c r="AY17" i="5"/>
  <c r="AX17" i="5"/>
  <c r="AC17" i="5"/>
  <c r="AB17" i="5"/>
  <c r="AA17" i="5"/>
  <c r="Z17" i="5"/>
  <c r="Y17" i="5"/>
  <c r="X17" i="5"/>
  <c r="W17" i="5"/>
  <c r="V17" i="5"/>
  <c r="F17" i="5"/>
  <c r="BS16" i="5"/>
  <c r="BQ16" i="5"/>
  <c r="BO16" i="5"/>
  <c r="BM16" i="5"/>
  <c r="BK16" i="5"/>
  <c r="BE16" i="5"/>
  <c r="BC16" i="5"/>
  <c r="BA16" i="5"/>
  <c r="AY16" i="5"/>
  <c r="AC16" i="5"/>
  <c r="AB16" i="5"/>
  <c r="AA16" i="5"/>
  <c r="Z16" i="5"/>
  <c r="Y16" i="5"/>
  <c r="X16" i="5"/>
  <c r="W16" i="5"/>
  <c r="V16" i="5"/>
  <c r="F16" i="5"/>
  <c r="BS15" i="5"/>
  <c r="BQ15" i="5"/>
  <c r="BO15" i="5"/>
  <c r="BM15" i="5"/>
  <c r="BK15" i="5"/>
  <c r="BF15" i="5"/>
  <c r="H15" i="5" s="1"/>
  <c r="BD15" i="5"/>
  <c r="BB15" i="5"/>
  <c r="BA15" i="5"/>
  <c r="AZ15" i="5"/>
  <c r="AX15" i="5"/>
  <c r="AC15" i="5"/>
  <c r="AB15" i="5"/>
  <c r="AA15" i="5"/>
  <c r="Z15" i="5"/>
  <c r="Y15" i="5"/>
  <c r="X15" i="5"/>
  <c r="W15" i="5"/>
  <c r="V15" i="5"/>
  <c r="F15" i="5"/>
  <c r="BS14" i="5"/>
  <c r="BQ14" i="5"/>
  <c r="BO14" i="5"/>
  <c r="BM14" i="5"/>
  <c r="BK14" i="5"/>
  <c r="BF14" i="5"/>
  <c r="H14" i="5" s="1"/>
  <c r="BE14" i="5"/>
  <c r="BC14" i="5"/>
  <c r="BB14" i="5"/>
  <c r="BA14" i="5"/>
  <c r="AY14" i="5"/>
  <c r="AX14" i="5"/>
  <c r="AC14" i="5"/>
  <c r="AB14" i="5"/>
  <c r="AA14" i="5"/>
  <c r="Z14" i="5"/>
  <c r="Y14" i="5"/>
  <c r="X14" i="5"/>
  <c r="W14" i="5"/>
  <c r="V14" i="5"/>
  <c r="F14" i="5"/>
  <c r="BS13" i="5"/>
  <c r="BQ13" i="5"/>
  <c r="BO13" i="5"/>
  <c r="BM13" i="5"/>
  <c r="BK13" i="5"/>
  <c r="BF13" i="5"/>
  <c r="H13" i="5" s="1"/>
  <c r="BD13" i="5"/>
  <c r="BC13" i="5"/>
  <c r="BB13" i="5"/>
  <c r="AZ13" i="5"/>
  <c r="AY13" i="5"/>
  <c r="AX13" i="5"/>
  <c r="AC13" i="5"/>
  <c r="AB13" i="5"/>
  <c r="AA13" i="5"/>
  <c r="Z13" i="5"/>
  <c r="Y13" i="5"/>
  <c r="X13" i="5"/>
  <c r="W13" i="5"/>
  <c r="V13" i="5"/>
  <c r="F13" i="5"/>
  <c r="BS12" i="5"/>
  <c r="BQ12" i="5"/>
  <c r="BO12" i="5"/>
  <c r="BM12" i="5"/>
  <c r="BK12" i="5"/>
  <c r="BE12" i="5"/>
  <c r="BD12" i="5"/>
  <c r="BC12" i="5"/>
  <c r="BA12" i="5"/>
  <c r="AZ12" i="5"/>
  <c r="AY12" i="5"/>
  <c r="AC12" i="5"/>
  <c r="AB12" i="5"/>
  <c r="AA12" i="5"/>
  <c r="Z12" i="5"/>
  <c r="Y12" i="5"/>
  <c r="X12" i="5"/>
  <c r="W12" i="5"/>
  <c r="V12" i="5"/>
  <c r="F12" i="5"/>
  <c r="BS11" i="5"/>
  <c r="BQ11" i="5"/>
  <c r="BO11" i="5"/>
  <c r="BM11" i="5"/>
  <c r="BK11" i="5"/>
  <c r="BF11" i="5"/>
  <c r="H11" i="5" s="1"/>
  <c r="BE11" i="5"/>
  <c r="BD11" i="5"/>
  <c r="BB11" i="5"/>
  <c r="BA11" i="5"/>
  <c r="AZ11" i="5"/>
  <c r="AX11" i="5"/>
  <c r="AC11" i="5"/>
  <c r="AB11" i="5"/>
  <c r="AA11" i="5"/>
  <c r="Z11" i="5"/>
  <c r="Y11" i="5"/>
  <c r="X11" i="5"/>
  <c r="W11" i="5"/>
  <c r="V11" i="5"/>
  <c r="F11" i="5"/>
  <c r="CI10" i="5"/>
  <c r="K11" i="3" s="1"/>
  <c r="CH10" i="5"/>
  <c r="J11" i="3" s="1"/>
  <c r="CG10" i="5"/>
  <c r="CF10" i="5"/>
  <c r="H11" i="3" s="1"/>
  <c r="CD10" i="5"/>
  <c r="F11" i="3" s="1"/>
  <c r="CC10" i="5"/>
  <c r="E11" i="3" s="1"/>
  <c r="CB10" i="5"/>
  <c r="BS10" i="5"/>
  <c r="BQ10" i="5"/>
  <c r="BO10" i="5"/>
  <c r="BM10" i="5"/>
  <c r="BK10" i="5"/>
  <c r="BF10" i="5"/>
  <c r="H10" i="5" s="1"/>
  <c r="BE10" i="5"/>
  <c r="BC10" i="5"/>
  <c r="BB10" i="5"/>
  <c r="BA10" i="5"/>
  <c r="AY10" i="5"/>
  <c r="AX10" i="5"/>
  <c r="AC10" i="5"/>
  <c r="AB10" i="5"/>
  <c r="AA10" i="5"/>
  <c r="Z10" i="5"/>
  <c r="Y10" i="5"/>
  <c r="X10" i="5"/>
  <c r="W10" i="5"/>
  <c r="V10" i="5"/>
  <c r="F10" i="5"/>
  <c r="BS9" i="5"/>
  <c r="BQ9" i="5"/>
  <c r="BO9" i="5"/>
  <c r="BM9" i="5"/>
  <c r="BK9" i="5"/>
  <c r="BF9" i="5"/>
  <c r="H9" i="5" s="1"/>
  <c r="BD9" i="5"/>
  <c r="BC9" i="5"/>
  <c r="BB9" i="5"/>
  <c r="AZ9" i="5"/>
  <c r="AY9" i="5"/>
  <c r="AX9" i="5"/>
  <c r="AC9" i="5"/>
  <c r="AB9" i="5"/>
  <c r="AA9" i="5"/>
  <c r="Z9" i="5"/>
  <c r="Y9" i="5"/>
  <c r="X9" i="5"/>
  <c r="W9" i="5"/>
  <c r="V9" i="5"/>
  <c r="F9" i="5"/>
  <c r="BS8" i="5"/>
  <c r="BQ8" i="5"/>
  <c r="BO8" i="5"/>
  <c r="BM8" i="5"/>
  <c r="BK8" i="5"/>
  <c r="BE8" i="5"/>
  <c r="BD8" i="5"/>
  <c r="BC8" i="5"/>
  <c r="AZ8" i="5"/>
  <c r="AY8" i="5"/>
  <c r="AC8" i="5"/>
  <c r="AB8" i="5"/>
  <c r="AA8" i="5"/>
  <c r="Z8" i="5"/>
  <c r="Y8" i="5"/>
  <c r="X8" i="5"/>
  <c r="W8" i="5"/>
  <c r="V8" i="5"/>
  <c r="F8" i="5"/>
  <c r="BS7" i="5"/>
  <c r="BQ7" i="5"/>
  <c r="BO7" i="5"/>
  <c r="BM7" i="5"/>
  <c r="BK7" i="5"/>
  <c r="BE7" i="5"/>
  <c r="BD7" i="5"/>
  <c r="BB7" i="5"/>
  <c r="BA7" i="5"/>
  <c r="AZ7" i="5"/>
  <c r="AX7" i="5"/>
  <c r="AC7" i="5"/>
  <c r="AB7" i="5"/>
  <c r="AA7" i="5"/>
  <c r="Z7" i="5"/>
  <c r="Y7" i="5"/>
  <c r="X7" i="5"/>
  <c r="W7" i="5"/>
  <c r="V7" i="5"/>
  <c r="F7" i="5"/>
  <c r="BS6" i="5"/>
  <c r="BQ6" i="5"/>
  <c r="BO6" i="5"/>
  <c r="BM6" i="5"/>
  <c r="BK6" i="5"/>
  <c r="BF6" i="5"/>
  <c r="BE6" i="5"/>
  <c r="BD6" i="5"/>
  <c r="BC6" i="5"/>
  <c r="BB6" i="5"/>
  <c r="BA6" i="5"/>
  <c r="AZ6" i="5"/>
  <c r="AY6" i="5"/>
  <c r="AX6" i="5"/>
  <c r="AC6" i="5"/>
  <c r="AB6" i="5"/>
  <c r="AA6" i="5"/>
  <c r="Z6" i="5"/>
  <c r="Y6" i="5"/>
  <c r="X6" i="5"/>
  <c r="W6" i="5"/>
  <c r="BU55" i="5"/>
  <c r="BU39" i="5"/>
  <c r="BU12" i="5"/>
  <c r="BU15" i="5"/>
  <c r="BU7" i="5"/>
  <c r="BU25" i="5"/>
  <c r="BU35" i="5"/>
  <c r="BU57" i="5"/>
  <c r="BU31" i="5"/>
  <c r="BU47" i="5"/>
  <c r="BU59" i="5"/>
  <c r="BU89" i="5"/>
  <c r="BU81" i="5"/>
  <c r="BU182" i="5"/>
  <c r="BU117" i="5"/>
  <c r="BU98" i="5"/>
  <c r="BU82" i="5"/>
  <c r="BU14" i="5"/>
  <c r="BU100" i="5"/>
  <c r="BU53" i="5"/>
  <c r="BU145" i="5"/>
  <c r="BU67" i="5"/>
  <c r="BU92" i="5"/>
  <c r="BU61" i="5"/>
  <c r="BU19" i="5"/>
  <c r="BU183" i="5"/>
  <c r="BU125" i="5"/>
  <c r="BU120" i="5"/>
  <c r="BU107" i="5"/>
  <c r="BU94" i="5"/>
  <c r="BU78" i="5"/>
  <c r="BU127" i="5"/>
  <c r="BU85" i="5"/>
  <c r="BU70" i="5"/>
  <c r="BU46" i="5"/>
  <c r="BU116" i="5"/>
  <c r="BU156" i="5"/>
  <c r="BU191" i="5"/>
  <c r="BU158" i="5"/>
  <c r="BU244" i="5"/>
  <c r="BU138" i="5"/>
  <c r="BU150" i="5"/>
  <c r="BU177" i="5"/>
  <c r="BU225" i="5"/>
  <c r="BU198" i="5"/>
  <c r="BU211" i="5"/>
  <c r="BU223" i="5"/>
  <c r="BU197" i="5"/>
  <c r="BU218" i="5"/>
  <c r="BU234" i="5"/>
  <c r="BU266" i="5"/>
  <c r="BU190" i="5"/>
  <c r="BU204" i="5"/>
  <c r="BU216" i="5"/>
  <c r="BU228" i="5"/>
  <c r="BU293" i="5"/>
  <c r="BU241" i="5"/>
  <c r="BU256" i="5"/>
  <c r="BU274" i="5"/>
  <c r="BU299" i="5"/>
  <c r="BU307" i="5"/>
  <c r="BU329" i="5"/>
  <c r="BU246" i="5"/>
  <c r="BU264" i="5"/>
  <c r="BU278" i="5"/>
  <c r="BU292" i="5"/>
  <c r="BU229" i="5"/>
  <c r="BU247" i="5"/>
  <c r="BU265" i="5"/>
  <c r="BU282" i="5"/>
  <c r="BU286" i="5"/>
  <c r="BU311" i="5"/>
  <c r="BU302" i="5"/>
  <c r="BU310" i="5"/>
  <c r="BU318" i="5"/>
  <c r="BU326" i="5"/>
  <c r="BU171" i="5"/>
  <c r="BU110" i="5"/>
  <c r="BU95" i="5"/>
  <c r="BU79" i="5"/>
  <c r="BU10" i="5"/>
  <c r="BU84" i="5"/>
  <c r="BU51" i="5"/>
  <c r="BU21" i="5"/>
  <c r="BU6" i="5"/>
  <c r="BU71" i="5"/>
  <c r="BU33" i="5"/>
  <c r="BU43" i="5"/>
  <c r="BU168" i="5"/>
  <c r="BU124" i="5"/>
  <c r="BU119" i="5"/>
  <c r="BU106" i="5"/>
  <c r="BU91" i="5"/>
  <c r="BU75" i="5"/>
  <c r="BU48" i="5"/>
  <c r="BU34" i="5"/>
  <c r="BU26" i="5"/>
  <c r="BU11" i="5"/>
  <c r="BU164" i="5"/>
  <c r="BU115" i="5"/>
  <c r="BU96" i="5"/>
  <c r="BU80" i="5"/>
  <c r="BU68" i="5"/>
  <c r="BU60" i="5"/>
  <c r="BU40" i="5"/>
  <c r="BU105" i="5"/>
  <c r="BU122" i="5"/>
  <c r="BU142" i="5"/>
  <c r="BU160" i="5"/>
  <c r="BU180" i="5"/>
  <c r="BU199" i="5"/>
  <c r="BU133" i="5"/>
  <c r="BU146" i="5"/>
  <c r="BU161" i="5"/>
  <c r="BU175" i="5"/>
  <c r="BU273" i="5"/>
  <c r="BU141" i="5"/>
  <c r="BU155" i="5"/>
  <c r="BU170" i="5"/>
  <c r="BU178" i="5"/>
  <c r="BU262" i="5"/>
  <c r="BU202" i="5"/>
  <c r="BU214" i="5"/>
  <c r="BU240" i="5"/>
  <c r="BU200" i="5"/>
  <c r="BU230" i="5"/>
  <c r="BU237" i="5"/>
  <c r="BU269" i="5"/>
  <c r="BU192" i="5"/>
  <c r="BU207" i="5"/>
  <c r="BU219" i="5"/>
  <c r="BU233" i="5"/>
  <c r="BU295" i="5"/>
  <c r="BU245" i="5"/>
  <c r="BU259" i="5"/>
  <c r="BU277" i="5"/>
  <c r="BU301" i="5"/>
  <c r="BU321" i="5"/>
  <c r="BU331" i="5"/>
  <c r="BU250" i="5"/>
  <c r="BU267" i="5"/>
  <c r="BU279" i="5"/>
  <c r="BU297" i="5"/>
  <c r="BU236" i="5"/>
  <c r="BU251" i="5"/>
  <c r="BU268" i="5"/>
  <c r="BU283" i="5"/>
  <c r="BU287" i="5"/>
  <c r="BU313" i="5"/>
  <c r="BU304" i="5"/>
  <c r="BU312" i="5"/>
  <c r="BU320" i="5"/>
  <c r="BU328" i="5"/>
  <c r="BU193" i="5"/>
  <c r="BU151" i="5"/>
  <c r="BU104" i="5"/>
  <c r="BU90" i="5"/>
  <c r="BU74" i="5"/>
  <c r="BU73" i="5"/>
  <c r="BU209" i="5"/>
  <c r="BU129" i="5"/>
  <c r="BU76" i="5"/>
  <c r="BU49" i="5"/>
  <c r="BU23" i="5"/>
  <c r="BU65" i="5"/>
  <c r="BU29" i="5"/>
  <c r="BU37" i="5"/>
  <c r="BU154" i="5"/>
  <c r="BU108" i="5"/>
  <c r="BU83" i="5"/>
  <c r="BU52" i="5"/>
  <c r="BU30" i="5"/>
  <c r="BU128" i="5"/>
  <c r="BU113" i="5"/>
  <c r="BU88" i="5"/>
  <c r="BU72" i="5"/>
  <c r="BU64" i="5"/>
  <c r="BU54" i="5"/>
  <c r="BU112" i="5"/>
  <c r="BU153" i="5"/>
  <c r="BU187" i="5"/>
  <c r="BU294" i="5"/>
  <c r="BU169" i="5"/>
  <c r="BU134" i="5"/>
  <c r="BU147" i="5"/>
  <c r="BU176" i="5"/>
  <c r="BU196" i="5"/>
  <c r="BU296" i="5"/>
  <c r="BU208" i="5"/>
  <c r="BU220" i="5"/>
  <c r="BU194" i="5"/>
  <c r="BU212" i="5"/>
  <c r="BU232" i="5"/>
  <c r="BU255" i="5"/>
  <c r="BU188" i="5"/>
  <c r="BU201" i="5"/>
  <c r="BU213" i="5"/>
  <c r="BU227" i="5"/>
  <c r="BU288" i="5"/>
  <c r="BU238" i="5"/>
  <c r="BU253" i="5"/>
  <c r="BU270" i="5"/>
  <c r="BU291" i="5"/>
  <c r="BU305" i="5"/>
  <c r="BU327" i="5"/>
  <c r="BU242" i="5"/>
  <c r="BU260" i="5"/>
  <c r="BU275" i="5"/>
  <c r="BU281" i="5"/>
  <c r="BU323" i="5"/>
  <c r="BU243" i="5"/>
  <c r="BU261" i="5"/>
  <c r="BU276" i="5"/>
  <c r="BU285" i="5"/>
  <c r="BU309" i="5"/>
  <c r="BU319" i="5"/>
  <c r="BU308" i="5"/>
  <c r="BU316" i="5"/>
  <c r="BU324" i="5"/>
  <c r="BU224" i="5"/>
  <c r="BU157" i="5"/>
  <c r="BU123" i="5"/>
  <c r="BU111" i="5"/>
  <c r="BU102" i="5"/>
  <c r="BU86" i="5"/>
  <c r="BU56" i="5"/>
  <c r="BU44" i="5"/>
  <c r="BU32" i="5"/>
  <c r="BU24" i="5"/>
  <c r="BU136" i="5"/>
  <c r="BU114" i="5"/>
  <c r="BU93" i="5"/>
  <c r="BU77" i="5"/>
  <c r="BU66" i="5"/>
  <c r="BU58" i="5"/>
  <c r="BU36" i="5"/>
  <c r="BU109" i="5"/>
  <c r="BU126" i="5"/>
  <c r="BU148" i="5"/>
  <c r="BU163" i="5"/>
  <c r="BU181" i="5"/>
  <c r="BU215" i="5"/>
  <c r="BU137" i="5"/>
  <c r="BU149" i="5"/>
  <c r="BU165" i="5"/>
  <c r="BU189" i="5"/>
  <c r="BU131" i="5"/>
  <c r="BU144" i="5"/>
  <c r="BU159" i="5"/>
  <c r="BU173" i="5"/>
  <c r="BU179" i="5"/>
  <c r="BU289" i="5"/>
  <c r="BU205" i="5"/>
  <c r="BU217" i="5"/>
  <c r="BU258" i="5"/>
  <c r="BU206" i="5"/>
  <c r="BU231" i="5"/>
  <c r="BU248" i="5"/>
  <c r="BU186" i="5"/>
  <c r="BU195" i="5"/>
  <c r="BU210" i="5"/>
  <c r="BU222" i="5"/>
  <c r="BU252" i="5"/>
  <c r="BU317" i="5"/>
  <c r="BU249" i="5"/>
  <c r="BU263" i="5"/>
  <c r="BU290" i="5"/>
  <c r="BU303" i="5"/>
  <c r="BU325" i="5"/>
  <c r="BU235" i="5"/>
  <c r="BU254" i="5"/>
  <c r="BU271" i="5"/>
  <c r="BU280" i="5"/>
  <c r="BU300" i="5"/>
  <c r="BU239" i="5"/>
  <c r="BU257" i="5"/>
  <c r="BU272" i="5"/>
  <c r="BU284" i="5"/>
  <c r="BU298" i="5"/>
  <c r="BU315" i="5"/>
  <c r="BU306" i="5"/>
  <c r="BU314" i="5"/>
  <c r="BU322" i="5"/>
  <c r="BU330" i="5"/>
  <c r="BU184" i="5"/>
  <c r="BU118" i="5"/>
  <c r="BU103" i="5"/>
  <c r="BU87" i="5"/>
  <c r="BU18" i="5"/>
  <c r="BU45" i="5"/>
  <c r="BU8" i="5"/>
  <c r="BU139" i="5"/>
  <c r="BU69" i="5"/>
  <c r="BU41" i="5"/>
  <c r="BU16" i="5"/>
  <c r="BU97" i="5"/>
  <c r="BU63" i="5"/>
  <c r="BU203" i="5"/>
  <c r="BU27" i="5"/>
  <c r="BU185" i="5"/>
  <c r="BU121" i="5"/>
  <c r="BU99" i="5"/>
  <c r="BU42" i="5"/>
  <c r="BU20" i="5"/>
  <c r="BU22" i="5"/>
  <c r="BU132" i="5"/>
  <c r="BU167" i="5"/>
  <c r="BU140" i="5"/>
  <c r="BU152" i="5"/>
  <c r="BU221" i="5"/>
  <c r="BU162" i="5"/>
  <c r="BU50" i="5"/>
  <c r="BU38" i="5"/>
  <c r="BU28" i="5"/>
  <c r="BU17" i="5"/>
  <c r="BU226" i="5"/>
  <c r="BU101" i="5"/>
  <c r="BU62" i="5"/>
  <c r="BU13" i="5"/>
  <c r="BU135" i="5"/>
  <c r="BU174" i="5"/>
  <c r="BU130" i="5"/>
  <c r="BU143" i="5"/>
  <c r="BU172" i="5"/>
  <c r="BU166" i="5"/>
  <c r="L22" i="3"/>
  <c r="L20" i="3"/>
  <c r="H89" i="5"/>
  <c r="E356" i="13" l="1"/>
  <c r="E359" i="13"/>
  <c r="I356" i="13"/>
  <c r="I359" i="13"/>
  <c r="G356" i="13"/>
  <c r="G359" i="13"/>
  <c r="H6" i="5"/>
  <c r="G1" i="5"/>
  <c r="H4" i="3"/>
  <c r="L10" i="3" s="1"/>
  <c r="H7" i="5"/>
  <c r="I11" i="3"/>
  <c r="D11" i="3"/>
  <c r="I334" i="5" l="1"/>
  <c r="I350" i="5"/>
  <c r="I357" i="5"/>
  <c r="I347" i="5"/>
  <c r="I345" i="5"/>
  <c r="I348" i="5"/>
  <c r="I337" i="5"/>
  <c r="I358" i="5"/>
  <c r="I340" i="5"/>
  <c r="I353" i="5"/>
  <c r="I349" i="5"/>
  <c r="I359" i="5"/>
  <c r="I333" i="5"/>
  <c r="I338" i="5"/>
  <c r="I354" i="5"/>
  <c r="I335" i="5"/>
  <c r="I351" i="5"/>
  <c r="I336" i="5"/>
  <c r="I352" i="5"/>
  <c r="I341" i="5"/>
  <c r="I342" i="5"/>
  <c r="I339" i="5"/>
  <c r="I355" i="5"/>
  <c r="I356" i="5"/>
  <c r="I346" i="5"/>
  <c r="I343" i="5"/>
  <c r="I344" i="5"/>
  <c r="BF358" i="5"/>
  <c r="J335" i="5"/>
  <c r="P335" i="5"/>
  <c r="BB358" i="5"/>
  <c r="J334" i="5"/>
  <c r="J333" i="5"/>
  <c r="E333" i="5"/>
  <c r="BC358" i="5"/>
  <c r="AX358" i="5"/>
  <c r="BD358" i="5"/>
  <c r="AY358" i="5"/>
  <c r="BE358" i="5"/>
  <c r="AZ358" i="5"/>
  <c r="H358" i="5"/>
  <c r="BB333" i="5"/>
  <c r="BB335" i="5"/>
  <c r="BB337" i="5"/>
  <c r="BB339" i="5"/>
  <c r="BB341" i="5"/>
  <c r="BB343" i="5"/>
  <c r="BB345" i="5"/>
  <c r="BB347" i="5"/>
  <c r="BF350" i="5"/>
  <c r="AY333" i="5"/>
  <c r="AY335" i="5"/>
  <c r="AY337" i="5"/>
  <c r="AY339" i="5"/>
  <c r="AY341" i="5"/>
  <c r="AY343" i="5"/>
  <c r="AY345" i="5"/>
  <c r="AY347" i="5"/>
  <c r="AY349" i="5"/>
  <c r="BA333" i="5"/>
  <c r="BA335" i="5"/>
  <c r="BA337" i="5"/>
  <c r="BA339" i="5"/>
  <c r="BA341" i="5"/>
  <c r="BA343" i="5"/>
  <c r="BA345" i="5"/>
  <c r="BA347" i="5"/>
  <c r="BA349" i="5"/>
  <c r="BA351" i="5"/>
  <c r="BA353" i="5"/>
  <c r="BA355" i="5"/>
  <c r="BA357" i="5"/>
  <c r="AX336" i="5"/>
  <c r="AX352" i="5"/>
  <c r="BB350" i="5"/>
  <c r="BB353" i="5"/>
  <c r="AZ338" i="5"/>
  <c r="AZ346" i="5"/>
  <c r="AZ352" i="5"/>
  <c r="BC355" i="5"/>
  <c r="BC359" i="5"/>
  <c r="AX351" i="5"/>
  <c r="AX354" i="5"/>
  <c r="BD347" i="5"/>
  <c r="BD356" i="5"/>
  <c r="BD334" i="5"/>
  <c r="BD342" i="5"/>
  <c r="BC350" i="5"/>
  <c r="BB354" i="5"/>
  <c r="AY357" i="5"/>
  <c r="AX337" i="5"/>
  <c r="BD343" i="5"/>
  <c r="BB357" i="5"/>
  <c r="AZ333" i="5"/>
  <c r="AZ341" i="5"/>
  <c r="AZ349" i="5"/>
  <c r="BD353" i="5"/>
  <c r="BC356" i="5"/>
  <c r="BF359" i="5"/>
  <c r="BD333" i="5"/>
  <c r="AF334" i="5"/>
  <c r="AM335" i="5"/>
  <c r="AK337" i="5"/>
  <c r="AI339" i="5"/>
  <c r="AG341" i="5"/>
  <c r="AE343" i="5"/>
  <c r="AL344" i="5"/>
  <c r="AJ346" i="5"/>
  <c r="AH348" i="5"/>
  <c r="AF350" i="5"/>
  <c r="AM351" i="5"/>
  <c r="AK353" i="5"/>
  <c r="AI355" i="5"/>
  <c r="AG357" i="5"/>
  <c r="AE359" i="5"/>
  <c r="AM333" i="5"/>
  <c r="R335" i="5"/>
  <c r="P337" i="5"/>
  <c r="N339" i="5"/>
  <c r="AF335" i="5"/>
  <c r="AM336" i="5"/>
  <c r="AK338" i="5"/>
  <c r="AI340" i="5"/>
  <c r="AG342" i="5"/>
  <c r="AE344" i="5"/>
  <c r="AL345" i="5"/>
  <c r="AJ347" i="5"/>
  <c r="AH349" i="5"/>
  <c r="AF351" i="5"/>
  <c r="AM352" i="5"/>
  <c r="AK354" i="5"/>
  <c r="AI356" i="5"/>
  <c r="AG358" i="5"/>
  <c r="AF333" i="5"/>
  <c r="T334" i="5"/>
  <c r="R336" i="5"/>
  <c r="P338" i="5"/>
  <c r="N340" i="5"/>
  <c r="L342" i="5"/>
  <c r="AH335" i="5"/>
  <c r="AF337" i="5"/>
  <c r="AM338" i="5"/>
  <c r="AK340" i="5"/>
  <c r="AI342" i="5"/>
  <c r="AG344" i="5"/>
  <c r="AE346" i="5"/>
  <c r="AL347" i="5"/>
  <c r="AJ349" i="5"/>
  <c r="AH351" i="5"/>
  <c r="AF353" i="5"/>
  <c r="AM354" i="5"/>
  <c r="AK356" i="5"/>
  <c r="AI358" i="5"/>
  <c r="AL333" i="5"/>
  <c r="Q335" i="5"/>
  <c r="O337" i="5"/>
  <c r="M339" i="5"/>
  <c r="T340" i="5"/>
  <c r="R342" i="5"/>
  <c r="P344" i="5"/>
  <c r="N346" i="5"/>
  <c r="L348" i="5"/>
  <c r="S349" i="5"/>
  <c r="Q351" i="5"/>
  <c r="O353" i="5"/>
  <c r="M355" i="5"/>
  <c r="T356" i="5"/>
  <c r="R358" i="5"/>
  <c r="Q333" i="5"/>
  <c r="AL334" i="5"/>
  <c r="AM341" i="5"/>
  <c r="AE349" i="5"/>
  <c r="AF356" i="5"/>
  <c r="O336" i="5"/>
  <c r="R341" i="5"/>
  <c r="N344" i="5"/>
  <c r="Q346" i="5"/>
  <c r="L349" i="5"/>
  <c r="O351" i="5"/>
  <c r="R356" i="5"/>
  <c r="F339" i="5"/>
  <c r="G358" i="5"/>
  <c r="J340" i="5"/>
  <c r="F352" i="5"/>
  <c r="E349" i="5"/>
  <c r="AL358" i="5"/>
  <c r="P347" i="5"/>
  <c r="O356" i="5"/>
  <c r="AL338" i="5"/>
  <c r="AM345" i="5"/>
  <c r="AE353" i="5"/>
  <c r="AG333" i="5"/>
  <c r="M340" i="5"/>
  <c r="N343" i="5"/>
  <c r="Q345" i="5"/>
  <c r="T347" i="5"/>
  <c r="O350" i="5"/>
  <c r="R352" i="5"/>
  <c r="L355" i="5"/>
  <c r="P357" i="5"/>
  <c r="S359" i="5"/>
  <c r="F336" i="5"/>
  <c r="F340" i="5"/>
  <c r="J352" i="5"/>
  <c r="AG339" i="5"/>
  <c r="L339" i="5"/>
  <c r="N349" i="5"/>
  <c r="O359" i="5"/>
  <c r="AK339" i="5"/>
  <c r="AL346" i="5"/>
  <c r="BF334" i="5"/>
  <c r="BF336" i="5"/>
  <c r="BF338" i="5"/>
  <c r="BF340" i="5"/>
  <c r="BF342" i="5"/>
  <c r="BF344" i="5"/>
  <c r="BF346" i="5"/>
  <c r="BB349" i="5"/>
  <c r="AX333" i="5"/>
  <c r="BC334" i="5"/>
  <c r="BC336" i="5"/>
  <c r="BC338" i="5"/>
  <c r="BC340" i="5"/>
  <c r="BC342" i="5"/>
  <c r="BC344" i="5"/>
  <c r="BC346" i="5"/>
  <c r="BC348" i="5"/>
  <c r="BE334" i="5"/>
  <c r="BE336" i="5"/>
  <c r="BE338" i="5"/>
  <c r="BE340" i="5"/>
  <c r="BE342" i="5"/>
  <c r="BE344" i="5"/>
  <c r="BE346" i="5"/>
  <c r="BE348" i="5"/>
  <c r="BE350" i="5"/>
  <c r="BE352" i="5"/>
  <c r="BE354" i="5"/>
  <c r="BE356" i="5"/>
  <c r="BE359" i="5"/>
  <c r="AX348" i="5"/>
  <c r="BF349" i="5"/>
  <c r="BF352" i="5"/>
  <c r="AZ336" i="5"/>
  <c r="AZ344" i="5"/>
  <c r="AZ351" i="5"/>
  <c r="BF354" i="5"/>
  <c r="BC357" i="5"/>
  <c r="AX346" i="5"/>
  <c r="AX347" i="5"/>
  <c r="BD345" i="5"/>
  <c r="BB355" i="5"/>
  <c r="AX350" i="5"/>
  <c r="BD340" i="5"/>
  <c r="BD348" i="5"/>
  <c r="BC353" i="5"/>
  <c r="BB356" i="5"/>
  <c r="BD359" i="5"/>
  <c r="BD335" i="5"/>
  <c r="AY356" i="5"/>
  <c r="AX355" i="5"/>
  <c r="AZ339" i="5"/>
  <c r="AZ347" i="5"/>
  <c r="BD352" i="5"/>
  <c r="BF355" i="5"/>
  <c r="AZ359" i="5"/>
  <c r="AX349" i="5"/>
  <c r="AY353" i="5"/>
  <c r="AI335" i="5"/>
  <c r="AG337" i="5"/>
  <c r="AE339" i="5"/>
  <c r="AL340" i="5"/>
  <c r="AJ342" i="5"/>
  <c r="AH344" i="5"/>
  <c r="AF346" i="5"/>
  <c r="AM347" i="5"/>
  <c r="AK349" i="5"/>
  <c r="AI351" i="5"/>
  <c r="AG353" i="5"/>
  <c r="AE355" i="5"/>
  <c r="AL356" i="5"/>
  <c r="AJ358" i="5"/>
  <c r="AI333" i="5"/>
  <c r="N335" i="5"/>
  <c r="L337" i="5"/>
  <c r="S338" i="5"/>
  <c r="AK334" i="5"/>
  <c r="AI336" i="5"/>
  <c r="AG338" i="5"/>
  <c r="AE340" i="5"/>
  <c r="AL341" i="5"/>
  <c r="AJ343" i="5"/>
  <c r="AH345" i="5"/>
  <c r="AF347" i="5"/>
  <c r="AM348" i="5"/>
  <c r="AK350" i="5"/>
  <c r="AI352" i="5"/>
  <c r="AG354" i="5"/>
  <c r="AE356" i="5"/>
  <c r="AL357" i="5"/>
  <c r="AJ359" i="5"/>
  <c r="P334" i="5"/>
  <c r="N336" i="5"/>
  <c r="L338" i="5"/>
  <c r="S339" i="5"/>
  <c r="Q341" i="5"/>
  <c r="AM334" i="5"/>
  <c r="AK336" i="5"/>
  <c r="AI338" i="5"/>
  <c r="AG340" i="5"/>
  <c r="AE342" i="5"/>
  <c r="AL343" i="5"/>
  <c r="AJ345" i="5"/>
  <c r="AH347" i="5"/>
  <c r="AF349" i="5"/>
  <c r="AM350" i="5"/>
  <c r="AK352" i="5"/>
  <c r="AI354" i="5"/>
  <c r="AG356" i="5"/>
  <c r="AE358" i="5"/>
  <c r="AH333" i="5"/>
  <c r="M335" i="5"/>
  <c r="T336" i="5"/>
  <c r="R338" i="5"/>
  <c r="P340" i="5"/>
  <c r="N342" i="5"/>
  <c r="L344" i="5"/>
  <c r="S345" i="5"/>
  <c r="Q347" i="5"/>
  <c r="O349" i="5"/>
  <c r="M351" i="5"/>
  <c r="T352" i="5"/>
  <c r="R354" i="5"/>
  <c r="P356" i="5"/>
  <c r="N358" i="5"/>
  <c r="M333" i="5"/>
  <c r="H335" i="5"/>
  <c r="AF340" i="5"/>
  <c r="AG347" i="5"/>
  <c r="AH354" i="5"/>
  <c r="Q334" i="5"/>
  <c r="S340" i="5"/>
  <c r="R343" i="5"/>
  <c r="L346" i="5"/>
  <c r="O348" i="5"/>
  <c r="S350" i="5"/>
  <c r="T354" i="5"/>
  <c r="G346" i="5"/>
  <c r="J355" i="5"/>
  <c r="E356" i="5"/>
  <c r="F333" i="5"/>
  <c r="AI353" i="5"/>
  <c r="Q344" i="5"/>
  <c r="Q354" i="5"/>
  <c r="AE337" i="5"/>
  <c r="AF344" i="5"/>
  <c r="AG351" i="5"/>
  <c r="AH358" i="5"/>
  <c r="Q338" i="5"/>
  <c r="Q342" i="5"/>
  <c r="L345" i="5"/>
  <c r="O347" i="5"/>
  <c r="R349" i="5"/>
  <c r="M352" i="5"/>
  <c r="P354" i="5"/>
  <c r="S356" i="5"/>
  <c r="N359" i="5"/>
  <c r="F335" i="5"/>
  <c r="H338" i="5"/>
  <c r="J348" i="5"/>
  <c r="E353" i="5"/>
  <c r="AK333" i="5"/>
  <c r="T346" i="5"/>
  <c r="L357" i="5"/>
  <c r="AM337" i="5"/>
  <c r="AE345" i="5"/>
  <c r="AF352" i="5"/>
  <c r="AG359" i="5"/>
  <c r="P339" i="5"/>
  <c r="T342" i="5"/>
  <c r="N345" i="5"/>
  <c r="R347" i="5"/>
  <c r="L350" i="5"/>
  <c r="O352" i="5"/>
  <c r="S354" i="5"/>
  <c r="M357" i="5"/>
  <c r="P359" i="5"/>
  <c r="J338" i="5"/>
  <c r="F342" i="5"/>
  <c r="G345" i="5"/>
  <c r="H348" i="5"/>
  <c r="J354" i="5"/>
  <c r="F358" i="5"/>
  <c r="E334" i="5"/>
  <c r="E351" i="5"/>
  <c r="M353" i="5"/>
  <c r="N357" i="5"/>
  <c r="O333" i="5"/>
  <c r="G338" i="5"/>
  <c r="F343" i="5"/>
  <c r="J347" i="5"/>
  <c r="H357" i="5"/>
  <c r="E340" i="5"/>
  <c r="F348" i="5"/>
  <c r="F356" i="5"/>
  <c r="E341" i="5"/>
  <c r="AE341" i="5"/>
  <c r="AG355" i="5"/>
  <c r="N341" i="5"/>
  <c r="O346" i="5"/>
  <c r="L351" i="5"/>
  <c r="S355" i="5"/>
  <c r="H351" i="5"/>
  <c r="E350" i="5"/>
  <c r="H359" i="5"/>
  <c r="J353" i="5"/>
  <c r="H339" i="5"/>
  <c r="H355" i="5"/>
  <c r="F357" i="5"/>
  <c r="H343" i="5"/>
  <c r="G356" i="5"/>
  <c r="E346" i="5"/>
  <c r="BB334" i="5"/>
  <c r="BB338" i="5"/>
  <c r="BB342" i="5"/>
  <c r="BB346" i="5"/>
  <c r="BF353" i="5"/>
  <c r="AY336" i="5"/>
  <c r="AY340" i="5"/>
  <c r="AY344" i="5"/>
  <c r="AY348" i="5"/>
  <c r="BA334" i="5"/>
  <c r="BA338" i="5"/>
  <c r="BA342" i="5"/>
  <c r="BA346" i="5"/>
  <c r="BA350" i="5"/>
  <c r="BA354" i="5"/>
  <c r="BA359" i="5"/>
  <c r="BF348" i="5"/>
  <c r="AZ334" i="5"/>
  <c r="AZ350" i="5"/>
  <c r="BF356" i="5"/>
  <c r="AX342" i="5"/>
  <c r="BD354" i="5"/>
  <c r="BD338" i="5"/>
  <c r="BC352" i="5"/>
  <c r="AY359" i="5"/>
  <c r="AY354" i="5"/>
  <c r="AZ337" i="5"/>
  <c r="BD351" i="5"/>
  <c r="BF357" i="5"/>
  <c r="BD349" i="5"/>
  <c r="AL336" i="5"/>
  <c r="AH340" i="5"/>
  <c r="AM343" i="5"/>
  <c r="AI347" i="5"/>
  <c r="AE351" i="5"/>
  <c r="AJ354" i="5"/>
  <c r="AF358" i="5"/>
  <c r="S334" i="5"/>
  <c r="O338" i="5"/>
  <c r="AE336" i="5"/>
  <c r="AJ339" i="5"/>
  <c r="AF343" i="5"/>
  <c r="AK346" i="5"/>
  <c r="AG350" i="5"/>
  <c r="AL353" i="5"/>
  <c r="AH357" i="5"/>
  <c r="L334" i="5"/>
  <c r="Q337" i="5"/>
  <c r="M341" i="5"/>
  <c r="AG336" i="5"/>
  <c r="AL339" i="5"/>
  <c r="AH343" i="5"/>
  <c r="AM346" i="5"/>
  <c r="AI350" i="5"/>
  <c r="AE354" i="5"/>
  <c r="AJ357" i="5"/>
  <c r="R334" i="5"/>
  <c r="N338" i="5"/>
  <c r="S341" i="5"/>
  <c r="O345" i="5"/>
  <c r="T348" i="5"/>
  <c r="P352" i="5"/>
  <c r="L356" i="5"/>
  <c r="Q359" i="5"/>
  <c r="AH338" i="5"/>
  <c r="AJ352" i="5"/>
  <c r="T339" i="5"/>
  <c r="P345" i="5"/>
  <c r="M350" i="5"/>
  <c r="T333" i="5"/>
  <c r="H353" i="5"/>
  <c r="H346" i="5"/>
  <c r="AH346" i="5"/>
  <c r="R351" i="5"/>
  <c r="AH342" i="5"/>
  <c r="AJ356" i="5"/>
  <c r="T341" i="5"/>
  <c r="S346" i="5"/>
  <c r="P351" i="5"/>
  <c r="N356" i="5"/>
  <c r="F334" i="5"/>
  <c r="AK351" i="5"/>
  <c r="L354" i="5"/>
  <c r="AG343" i="5"/>
  <c r="AK355" i="5"/>
  <c r="R337" i="5"/>
  <c r="P343" i="5"/>
  <c r="P346" i="5"/>
  <c r="P349" i="5"/>
  <c r="L353" i="5"/>
  <c r="T355" i="5"/>
  <c r="T358" i="5"/>
  <c r="H336" i="5"/>
  <c r="H340" i="5"/>
  <c r="H344" i="5"/>
  <c r="G349" i="5"/>
  <c r="G353" i="5"/>
  <c r="G357" i="5"/>
  <c r="E339" i="5"/>
  <c r="E359" i="5"/>
  <c r="M356" i="5"/>
  <c r="F347" i="5"/>
  <c r="G354" i="5"/>
  <c r="J359" i="5"/>
  <c r="G339" i="5"/>
  <c r="H350" i="5"/>
  <c r="G359" i="5"/>
  <c r="AK335" i="5"/>
  <c r="AE357" i="5"/>
  <c r="T343" i="5"/>
  <c r="P350" i="5"/>
  <c r="Q357" i="5"/>
  <c r="F345" i="5"/>
  <c r="E338" i="5"/>
  <c r="G334" i="5"/>
  <c r="T359" i="5"/>
  <c r="F349" i="5"/>
  <c r="R333" i="5"/>
  <c r="J349" i="5"/>
  <c r="BF335" i="5"/>
  <c r="BF339" i="5"/>
  <c r="BF343" i="5"/>
  <c r="BF347" i="5"/>
  <c r="BC333" i="5"/>
  <c r="BC337" i="5"/>
  <c r="BC341" i="5"/>
  <c r="BC345" i="5"/>
  <c r="BC349" i="5"/>
  <c r="BE335" i="5"/>
  <c r="BE339" i="5"/>
  <c r="BE343" i="5"/>
  <c r="BE347" i="5"/>
  <c r="BE351" i="5"/>
  <c r="BE355" i="5"/>
  <c r="AX340" i="5"/>
  <c r="BB351" i="5"/>
  <c r="AZ340" i="5"/>
  <c r="AZ353" i="5"/>
  <c r="AX335" i="5"/>
  <c r="BD337" i="5"/>
  <c r="AX334" i="5"/>
  <c r="BD344" i="5"/>
  <c r="AY355" i="5"/>
  <c r="AX353" i="5"/>
  <c r="BB359" i="5"/>
  <c r="AZ343" i="5"/>
  <c r="BC354" i="5"/>
  <c r="AX338" i="5"/>
  <c r="AJ334" i="5"/>
  <c r="AF338" i="5"/>
  <c r="AK341" i="5"/>
  <c r="AG345" i="5"/>
  <c r="AL348" i="5"/>
  <c r="AH352" i="5"/>
  <c r="AM355" i="5"/>
  <c r="AI359" i="5"/>
  <c r="M336" i="5"/>
  <c r="R339" i="5"/>
  <c r="AH337" i="5"/>
  <c r="AM340" i="5"/>
  <c r="AI344" i="5"/>
  <c r="AE348" i="5"/>
  <c r="AJ351" i="5"/>
  <c r="AF355" i="5"/>
  <c r="AK358" i="5"/>
  <c r="O335" i="5"/>
  <c r="T338" i="5"/>
  <c r="AE334" i="5"/>
  <c r="AJ337" i="5"/>
  <c r="AF341" i="5"/>
  <c r="AK344" i="5"/>
  <c r="AL351" i="5"/>
  <c r="AH359" i="5"/>
  <c r="Q339" i="5"/>
  <c r="N350" i="5"/>
  <c r="L333" i="5"/>
  <c r="P342" i="5"/>
  <c r="H341" i="5"/>
  <c r="H354" i="5"/>
  <c r="AK347" i="5"/>
  <c r="Q348" i="5"/>
  <c r="J336" i="5"/>
  <c r="AH334" i="5"/>
  <c r="Q340" i="5"/>
  <c r="L347" i="5"/>
  <c r="Q356" i="5"/>
  <c r="G341" i="5"/>
  <c r="F350" i="5"/>
  <c r="E343" i="5"/>
  <c r="F355" i="5"/>
  <c r="G351" i="5"/>
  <c r="M358" i="5"/>
  <c r="F341" i="5"/>
  <c r="F337" i="5"/>
  <c r="BB336" i="5"/>
  <c r="AY334" i="5"/>
  <c r="AY346" i="5"/>
  <c r="BA340" i="5"/>
  <c r="BA352" i="5"/>
  <c r="BF351" i="5"/>
  <c r="AZ354" i="5"/>
  <c r="AX339" i="5"/>
  <c r="AX359" i="5"/>
  <c r="AZ355" i="5"/>
  <c r="AJ338" i="5"/>
  <c r="AG349" i="5"/>
  <c r="AM359" i="5"/>
  <c r="AL337" i="5"/>
  <c r="AM344" i="5"/>
  <c r="AJ355" i="5"/>
  <c r="O339" i="5"/>
  <c r="AJ341" i="5"/>
  <c r="AG352" i="5"/>
  <c r="P336" i="5"/>
  <c r="M347" i="5"/>
  <c r="S357" i="5"/>
  <c r="AI345" i="5"/>
  <c r="S347" i="5"/>
  <c r="E344" i="5"/>
  <c r="AG335" i="5"/>
  <c r="O344" i="5"/>
  <c r="T353" i="5"/>
  <c r="E336" i="5"/>
  <c r="AH350" i="5"/>
  <c r="R344" i="5"/>
  <c r="N351" i="5"/>
  <c r="S333" i="5"/>
  <c r="J346" i="5"/>
  <c r="P358" i="5"/>
  <c r="G350" i="5"/>
  <c r="J344" i="5"/>
  <c r="AF348" i="5"/>
  <c r="P353" i="5"/>
  <c r="E358" i="5"/>
  <c r="BF333" i="5"/>
  <c r="BF337" i="5"/>
  <c r="BF341" i="5"/>
  <c r="BF345" i="5"/>
  <c r="BB352" i="5"/>
  <c r="BC335" i="5"/>
  <c r="BC339" i="5"/>
  <c r="BC343" i="5"/>
  <c r="BC347" i="5"/>
  <c r="BE333" i="5"/>
  <c r="BE337" i="5"/>
  <c r="BE341" i="5"/>
  <c r="BE345" i="5"/>
  <c r="BE349" i="5"/>
  <c r="BE353" i="5"/>
  <c r="BE357" i="5"/>
  <c r="AX356" i="5"/>
  <c r="AE333" i="5"/>
  <c r="AZ348" i="5"/>
  <c r="AZ356" i="5"/>
  <c r="AX357" i="5"/>
  <c r="AY352" i="5"/>
  <c r="BD336" i="5"/>
  <c r="BC351" i="5"/>
  <c r="BD357" i="5"/>
  <c r="AY351" i="5"/>
  <c r="AZ335" i="5"/>
  <c r="BD350" i="5"/>
  <c r="AZ357" i="5"/>
  <c r="BD341" i="5"/>
  <c r="AH336" i="5"/>
  <c r="AM339" i="5"/>
  <c r="AI343" i="5"/>
  <c r="AE347" i="5"/>
  <c r="AJ350" i="5"/>
  <c r="AF354" i="5"/>
  <c r="AK357" i="5"/>
  <c r="O334" i="5"/>
  <c r="T337" i="5"/>
  <c r="AJ335" i="5"/>
  <c r="AF339" i="5"/>
  <c r="AK342" i="5"/>
  <c r="AG346" i="5"/>
  <c r="AL349" i="5"/>
  <c r="AH353" i="5"/>
  <c r="AM356" i="5"/>
  <c r="AJ333" i="5"/>
  <c r="M337" i="5"/>
  <c r="R340" i="5"/>
  <c r="AL335" i="5"/>
  <c r="AH339" i="5"/>
  <c r="AM342" i="5"/>
  <c r="AI346" i="5"/>
  <c r="AE350" i="5"/>
  <c r="AJ353" i="5"/>
  <c r="AF357" i="5"/>
  <c r="N334" i="5"/>
  <c r="S337" i="5"/>
  <c r="O341" i="5"/>
  <c r="T344" i="5"/>
  <c r="P348" i="5"/>
  <c r="L352" i="5"/>
  <c r="Q355" i="5"/>
  <c r="M359" i="5"/>
  <c r="AJ336" i="5"/>
  <c r="AL350" i="5"/>
  <c r="M338" i="5"/>
  <c r="S344" i="5"/>
  <c r="Q349" i="5"/>
  <c r="L359" i="5"/>
  <c r="F351" i="5"/>
  <c r="G343" i="5"/>
  <c r="AI337" i="5"/>
  <c r="T349" i="5"/>
  <c r="AJ340" i="5"/>
  <c r="AL354" i="5"/>
  <c r="L341" i="5"/>
  <c r="M346" i="5"/>
  <c r="T350" i="5"/>
  <c r="R355" i="5"/>
  <c r="P333" i="5"/>
  <c r="H342" i="5"/>
  <c r="AJ344" i="5"/>
  <c r="N352" i="5"/>
  <c r="AI341" i="5"/>
  <c r="AM353" i="5"/>
  <c r="T335" i="5"/>
  <c r="O342" i="5"/>
  <c r="T345" i="5"/>
  <c r="S348" i="5"/>
  <c r="S351" i="5"/>
  <c r="O355" i="5"/>
  <c r="O358" i="5"/>
  <c r="H334" i="5"/>
  <c r="H352" i="5"/>
  <c r="H356" i="5"/>
  <c r="E355" i="5"/>
  <c r="P355" i="5"/>
  <c r="R359" i="5"/>
  <c r="J339" i="5"/>
  <c r="H345" i="5"/>
  <c r="J351" i="5"/>
  <c r="F359" i="5"/>
  <c r="E352" i="5"/>
  <c r="G347" i="5"/>
  <c r="J356" i="5"/>
  <c r="E357" i="5"/>
  <c r="AM349" i="5"/>
  <c r="O343" i="5"/>
  <c r="R348" i="5"/>
  <c r="N355" i="5"/>
  <c r="J341" i="5"/>
  <c r="J357" i="5"/>
  <c r="E354" i="5"/>
  <c r="H333" i="5"/>
  <c r="J345" i="5"/>
  <c r="G344" i="5"/>
  <c r="J337" i="5"/>
  <c r="AG348" i="5"/>
  <c r="AH355" i="5"/>
  <c r="L336" i="5"/>
  <c r="M343" i="5"/>
  <c r="R346" i="5"/>
  <c r="S353" i="5"/>
  <c r="O357" i="5"/>
  <c r="AK343" i="5"/>
  <c r="AM357" i="5"/>
  <c r="N347" i="5"/>
  <c r="Q352" i="5"/>
  <c r="O340" i="5"/>
  <c r="S358" i="5"/>
  <c r="L335" i="5"/>
  <c r="S343" i="5"/>
  <c r="N353" i="5"/>
  <c r="L358" i="5"/>
  <c r="G355" i="5"/>
  <c r="S342" i="5"/>
  <c r="AJ348" i="5"/>
  <c r="AI357" i="5"/>
  <c r="M344" i="5"/>
  <c r="Q350" i="5"/>
  <c r="Q353" i="5"/>
  <c r="N333" i="5"/>
  <c r="G337" i="5"/>
  <c r="F346" i="5"/>
  <c r="F354" i="5"/>
  <c r="J358" i="5"/>
  <c r="T351" i="5"/>
  <c r="T357" i="5"/>
  <c r="G342" i="5"/>
  <c r="H349" i="5"/>
  <c r="E335" i="5"/>
  <c r="F344" i="5"/>
  <c r="G333" i="5"/>
  <c r="AL342" i="5"/>
  <c r="R345" i="5"/>
  <c r="S352" i="5"/>
  <c r="G348" i="5"/>
  <c r="G352" i="5"/>
  <c r="G336" i="5"/>
  <c r="E337" i="5"/>
  <c r="F353" i="5"/>
  <c r="AM358" i="5"/>
  <c r="BB340" i="5"/>
  <c r="BB344" i="5"/>
  <c r="BB348" i="5"/>
  <c r="AY338" i="5"/>
  <c r="AY342" i="5"/>
  <c r="AY350" i="5"/>
  <c r="BA336" i="5"/>
  <c r="BA344" i="5"/>
  <c r="BA348" i="5"/>
  <c r="BA356" i="5"/>
  <c r="AX344" i="5"/>
  <c r="AZ342" i="5"/>
  <c r="AX341" i="5"/>
  <c r="BD339" i="5"/>
  <c r="BD346" i="5"/>
  <c r="BD355" i="5"/>
  <c r="AX345" i="5"/>
  <c r="AZ345" i="5"/>
  <c r="AX343" i="5"/>
  <c r="AE335" i="5"/>
  <c r="AF342" i="5"/>
  <c r="AK345" i="5"/>
  <c r="AL352" i="5"/>
  <c r="AH356" i="5"/>
  <c r="Q336" i="5"/>
  <c r="AG334" i="5"/>
  <c r="AH341" i="5"/>
  <c r="AI348" i="5"/>
  <c r="AE352" i="5"/>
  <c r="AF359" i="5"/>
  <c r="S335" i="5"/>
  <c r="AI334" i="5"/>
  <c r="AE338" i="5"/>
  <c r="AF345" i="5"/>
  <c r="AK348" i="5"/>
  <c r="AL355" i="5"/>
  <c r="AL359" i="5"/>
  <c r="L340" i="5"/>
  <c r="Q343" i="5"/>
  <c r="R350" i="5"/>
  <c r="N354" i="5"/>
  <c r="AK359" i="5"/>
  <c r="L343" i="5"/>
  <c r="R353" i="5"/>
  <c r="J343" i="5"/>
  <c r="M342" i="5"/>
  <c r="AI349" i="5"/>
  <c r="S336" i="5"/>
  <c r="M349" i="5"/>
  <c r="Q358" i="5"/>
  <c r="M345" i="5"/>
  <c r="AF336" i="5"/>
  <c r="M334" i="5"/>
  <c r="P341" i="5"/>
  <c r="N348" i="5"/>
  <c r="M354" i="5"/>
  <c r="R357" i="5"/>
  <c r="F338" i="5"/>
  <c r="J342" i="5"/>
  <c r="J350" i="5"/>
  <c r="E347" i="5"/>
  <c r="O354" i="5"/>
  <c r="H337" i="5"/>
  <c r="E348" i="5"/>
  <c r="E345" i="5"/>
  <c r="N337" i="5"/>
  <c r="M348" i="5"/>
  <c r="G335" i="5"/>
  <c r="H347" i="5"/>
  <c r="G340" i="5"/>
  <c r="E342" i="5"/>
  <c r="BA358" i="5"/>
  <c r="H1" i="5"/>
  <c r="I1" i="5" s="1"/>
  <c r="H7" i="3"/>
  <c r="O22" i="3"/>
  <c r="O23" i="3"/>
  <c r="H5" i="3"/>
  <c r="Y334" i="5" l="1"/>
  <c r="AC354" i="5"/>
  <c r="Z354" i="5"/>
  <c r="W340" i="5"/>
  <c r="AC346" i="5"/>
  <c r="Z353" i="5"/>
  <c r="D13" i="2"/>
  <c r="H7" i="1"/>
  <c r="AB346" i="5"/>
  <c r="W354" i="5"/>
  <c r="AA348" i="5"/>
  <c r="Z342" i="5"/>
  <c r="X356" i="5"/>
  <c r="AA334" i="5"/>
  <c r="Y341" i="5"/>
  <c r="W348" i="5"/>
  <c r="X348" i="5"/>
  <c r="AC342" i="5"/>
  <c r="AC344" i="5"/>
  <c r="W343" i="5"/>
  <c r="AC343" i="5"/>
  <c r="Z355" i="5"/>
  <c r="AB340" i="5"/>
  <c r="AB353" i="5"/>
  <c r="H5" i="2"/>
  <c r="N21" i="2"/>
  <c r="H4" i="1"/>
  <c r="H4" i="2"/>
  <c r="L10" i="2" s="1"/>
  <c r="H7" i="2"/>
  <c r="H6" i="1"/>
  <c r="AA350" i="5"/>
  <c r="AB348" i="5"/>
  <c r="AC348" i="5"/>
  <c r="W342" i="5"/>
  <c r="V358" i="5"/>
  <c r="Y343" i="5"/>
  <c r="Z348" i="5"/>
  <c r="AA358" i="5"/>
  <c r="V343" i="5"/>
  <c r="AC358" i="5"/>
  <c r="Y358" i="5"/>
  <c r="V341" i="5"/>
  <c r="Y342" i="5"/>
  <c r="X347" i="5"/>
  <c r="X333" i="5"/>
  <c r="Z333" i="5"/>
  <c r="Y346" i="5"/>
  <c r="AB347" i="5"/>
  <c r="Y347" i="5"/>
  <c r="Z341" i="5"/>
  <c r="AA343" i="5"/>
  <c r="W358" i="5"/>
  <c r="Z358" i="5"/>
  <c r="AC341" i="5"/>
  <c r="AB350" i="5"/>
  <c r="AA354" i="5"/>
  <c r="X334" i="5"/>
  <c r="AA356" i="5"/>
  <c r="W334" i="5"/>
  <c r="AC353" i="5"/>
  <c r="AA349" i="5"/>
  <c r="AB344" i="5"/>
  <c r="Y344" i="5"/>
  <c r="V356" i="5"/>
  <c r="V334" i="5"/>
  <c r="AC356" i="5"/>
  <c r="V346" i="5"/>
  <c r="AA353" i="5"/>
  <c r="X353" i="5"/>
  <c r="W356" i="5"/>
  <c r="AC334" i="5"/>
  <c r="W349" i="5"/>
  <c r="Y355" i="5"/>
  <c r="AB355" i="5"/>
  <c r="X355" i="5"/>
  <c r="AA355" i="5"/>
  <c r="AB334" i="5"/>
  <c r="AB357" i="5"/>
  <c r="Y356" i="5"/>
  <c r="Z356" i="5"/>
  <c r="Z334" i="5"/>
  <c r="AB356" i="5"/>
  <c r="Y354" i="5"/>
  <c r="AC336" i="5"/>
  <c r="Y340" i="5"/>
  <c r="V340" i="5"/>
  <c r="AC352" i="5"/>
  <c r="X354" i="5"/>
  <c r="AA336" i="5"/>
  <c r="V336" i="5"/>
  <c r="W346" i="5"/>
  <c r="AC347" i="5"/>
  <c r="Z336" i="5"/>
  <c r="AC333" i="5"/>
  <c r="W347" i="5"/>
  <c r="V347" i="5"/>
  <c r="W345" i="5"/>
  <c r="AB359" i="5"/>
  <c r="W338" i="5"/>
  <c r="Y339" i="5"/>
  <c r="X337" i="5"/>
  <c r="W344" i="5"/>
  <c r="V335" i="5"/>
  <c r="AA352" i="5"/>
  <c r="V359" i="5"/>
  <c r="V352" i="5"/>
  <c r="AA340" i="5"/>
  <c r="V333" i="5"/>
  <c r="V354" i="5"/>
  <c r="AA347" i="5"/>
  <c r="Z340" i="5"/>
  <c r="AC335" i="5"/>
  <c r="X352" i="5"/>
  <c r="W359" i="5"/>
  <c r="W337" i="5"/>
  <c r="AA339" i="5"/>
  <c r="Z352" i="5"/>
  <c r="W336" i="5"/>
  <c r="AB333" i="5"/>
  <c r="Z346" i="5"/>
  <c r="AC340" i="5"/>
  <c r="AB345" i="5"/>
  <c r="Y357" i="5"/>
  <c r="AC337" i="5"/>
  <c r="X351" i="5"/>
  <c r="Z343" i="5"/>
  <c r="Z345" i="5"/>
  <c r="AA359" i="5"/>
  <c r="Y345" i="5"/>
  <c r="AA337" i="5"/>
  <c r="V351" i="5"/>
  <c r="X357" i="5"/>
  <c r="Z359" i="5"/>
  <c r="V350" i="5"/>
  <c r="Z339" i="5"/>
  <c r="X359" i="5"/>
  <c r="AB349" i="5"/>
  <c r="AA338" i="5"/>
  <c r="Y348" i="5"/>
  <c r="AB354" i="5"/>
  <c r="AC339" i="5"/>
  <c r="V337" i="5"/>
  <c r="V339" i="5"/>
  <c r="AB352" i="5"/>
  <c r="X343" i="5"/>
  <c r="Y351" i="5"/>
  <c r="AB341" i="5"/>
  <c r="AC349" i="5"/>
  <c r="AB342" i="5"/>
  <c r="AA335" i="5"/>
  <c r="V342" i="5"/>
  <c r="X339" i="5"/>
  <c r="X350" i="5"/>
  <c r="AA357" i="5"/>
  <c r="V353" i="5"/>
  <c r="AB337" i="5"/>
  <c r="Z351" i="5"/>
  <c r="Y338" i="5"/>
  <c r="W353" i="5"/>
  <c r="W357" i="5"/>
  <c r="V357" i="5"/>
  <c r="W333" i="5"/>
  <c r="AC345" i="5"/>
  <c r="AB338" i="5"/>
  <c r="V338" i="5"/>
  <c r="X335" i="5"/>
  <c r="AC359" i="5"/>
  <c r="Y350" i="5"/>
  <c r="V349" i="5"/>
  <c r="Y336" i="5"/>
  <c r="W355" i="5"/>
  <c r="V348" i="5"/>
  <c r="X340" i="5"/>
  <c r="Z337" i="5"/>
  <c r="AC357" i="5"/>
  <c r="Y335" i="5"/>
  <c r="AB339" i="5"/>
  <c r="Z350" i="5"/>
  <c r="Z349" i="5"/>
  <c r="AB351" i="5"/>
  <c r="X338" i="5"/>
  <c r="X341" i="5"/>
  <c r="X345" i="5"/>
  <c r="V345" i="5"/>
  <c r="AA344" i="5"/>
  <c r="AB343" i="5"/>
  <c r="X358" i="5"/>
  <c r="W351" i="5"/>
  <c r="V344" i="5"/>
  <c r="X336" i="5"/>
  <c r="Y359" i="5"/>
  <c r="Z357" i="5"/>
  <c r="AA346" i="5"/>
  <c r="AA333" i="5"/>
  <c r="Y353" i="5"/>
  <c r="X346" i="5"/>
  <c r="W339" i="5"/>
  <c r="Z338" i="5"/>
  <c r="AB335" i="5"/>
  <c r="AC351" i="5"/>
  <c r="Z335" i="5"/>
  <c r="W350" i="5"/>
  <c r="W341" i="5"/>
  <c r="AC355" i="5"/>
  <c r="Y333" i="5"/>
  <c r="Y352" i="5"/>
  <c r="W352" i="5"/>
  <c r="AA342" i="5"/>
  <c r="AC350" i="5"/>
  <c r="Y349" i="5"/>
  <c r="X342" i="5"/>
  <c r="W335" i="5"/>
  <c r="AA341" i="5"/>
  <c r="AC338" i="5"/>
  <c r="X349" i="5"/>
  <c r="V355" i="5"/>
  <c r="AA345" i="5"/>
  <c r="Z347" i="5"/>
  <c r="X344" i="5"/>
  <c r="AB358" i="5"/>
  <c r="AA351" i="5"/>
  <c r="Z344" i="5"/>
  <c r="Y337" i="5"/>
  <c r="AB336" i="5"/>
  <c r="P13" i="3"/>
  <c r="N13" i="3"/>
  <c r="H5" i="1"/>
  <c r="J1" i="5"/>
  <c r="L24" i="2" s="1"/>
  <c r="L25" i="2" s="1"/>
  <c r="K10" i="2" l="1"/>
  <c r="H10" i="2"/>
  <c r="I10" i="2"/>
  <c r="E10" i="2"/>
  <c r="G10" i="2"/>
  <c r="D10" i="2"/>
  <c r="J10" i="2"/>
  <c r="F10" i="2"/>
  <c r="K1" i="5"/>
  <c r="L1" i="5" s="1"/>
  <c r="M1" i="5" s="1"/>
  <c r="N1" i="5" s="1"/>
  <c r="O1" i="5" s="1"/>
  <c r="P1" i="5" s="1"/>
  <c r="Q1" i="5" s="1"/>
  <c r="R1" i="5" s="1"/>
  <c r="S1" i="5" s="1"/>
  <c r="T1" i="5" s="1"/>
  <c r="U1" i="5" s="1"/>
  <c r="V1" i="5" s="1"/>
  <c r="H6" i="3"/>
  <c r="H6" i="2"/>
  <c r="D10" i="3" l="1"/>
  <c r="W1" i="5"/>
  <c r="X1" i="5" l="1"/>
  <c r="E10" i="3"/>
  <c r="Y1" i="5" l="1"/>
  <c r="F10" i="3"/>
  <c r="Z1" i="5" l="1"/>
  <c r="G10" i="3"/>
  <c r="AA1" i="5" l="1"/>
  <c r="H10" i="3"/>
  <c r="AB1" i="5" l="1"/>
  <c r="I10" i="3"/>
  <c r="AC1" i="5" l="1"/>
  <c r="J10" i="3"/>
  <c r="AD1" i="5" l="1"/>
  <c r="AE1" i="5" s="1"/>
  <c r="K10" i="3"/>
  <c r="AF1" i="5" l="1"/>
  <c r="D14" i="2"/>
  <c r="AG1" i="5" l="1"/>
  <c r="E14" i="2"/>
  <c r="AH1" i="5" l="1"/>
  <c r="F14" i="2"/>
  <c r="AI1" i="5" l="1"/>
  <c r="G14" i="2"/>
  <c r="AJ1" i="5" l="1"/>
  <c r="H14" i="2"/>
  <c r="AK1" i="5" l="1"/>
  <c r="I14" i="2"/>
  <c r="AL1" i="5" l="1"/>
  <c r="J14" i="2"/>
  <c r="AM1" i="5" l="1"/>
  <c r="AN1" i="5" s="1"/>
  <c r="AO1" i="5" s="1"/>
  <c r="AP1" i="5" s="1"/>
  <c r="AQ1" i="5" s="1"/>
  <c r="AR1" i="5" s="1"/>
  <c r="AS1" i="5" s="1"/>
  <c r="AT1" i="5" s="1"/>
  <c r="AU1" i="5" s="1"/>
  <c r="AV1" i="5" s="1"/>
  <c r="AW1" i="5" s="1"/>
  <c r="AX1" i="5" s="1"/>
  <c r="K14" i="2"/>
  <c r="L14" i="2" l="1"/>
  <c r="AY1" i="5"/>
  <c r="D15" i="2"/>
  <c r="D17" i="2" l="1"/>
  <c r="AZ1" i="5"/>
  <c r="E15" i="2"/>
  <c r="E17" i="2" s="1"/>
  <c r="BA1" i="5" l="1"/>
  <c r="F15" i="2"/>
  <c r="F17" i="2" s="1"/>
  <c r="BB1" i="5" l="1"/>
  <c r="G15" i="2"/>
  <c r="G17" i="2" s="1"/>
  <c r="BC1" i="5" l="1"/>
  <c r="H15" i="2"/>
  <c r="H17" i="2" s="1"/>
  <c r="BD1" i="5" l="1"/>
  <c r="I15" i="2"/>
  <c r="I17" i="2" s="1"/>
  <c r="BE1" i="5" l="1"/>
  <c r="J15" i="2"/>
  <c r="J17" i="2" s="1"/>
  <c r="BF1" i="5" l="1"/>
  <c r="BG1" i="5" s="1"/>
  <c r="BH1" i="5" s="1"/>
  <c r="K15" i="2"/>
  <c r="K17" i="2" l="1"/>
  <c r="L17" i="2" s="1"/>
  <c r="L15" i="2"/>
  <c r="N23" i="3"/>
  <c r="N11" i="3" s="1"/>
  <c r="BI1" i="5"/>
  <c r="N20" i="3" l="1"/>
  <c r="P23" i="3"/>
  <c r="P11" i="3" s="1"/>
  <c r="P20" i="3" s="1"/>
  <c r="BJ1" i="5"/>
  <c r="BK1" i="5" s="1"/>
  <c r="CC13" i="5" s="1"/>
  <c r="L18" i="2"/>
  <c r="L21" i="2" s="1"/>
  <c r="L22" i="2" s="1"/>
  <c r="BL1" i="5" l="1"/>
  <c r="BM1" i="5" s="1"/>
  <c r="I11" i="1" l="1"/>
  <c r="F11" i="1"/>
  <c r="F20" i="1" s="1"/>
  <c r="G11" i="1"/>
  <c r="E11" i="1"/>
  <c r="E22" i="1" s="1"/>
  <c r="H11" i="1"/>
  <c r="J11" i="1"/>
  <c r="BN1" i="5"/>
  <c r="BO1" i="5" s="1"/>
  <c r="CC14" i="5"/>
  <c r="G12" i="1" l="1"/>
  <c r="G20" i="1" s="1"/>
  <c r="H12" i="1"/>
  <c r="I12" i="1"/>
  <c r="J12" i="1"/>
  <c r="F12" i="1"/>
  <c r="E23" i="1" s="1"/>
  <c r="BP1" i="5"/>
  <c r="BQ1" i="5" s="1"/>
  <c r="CC15" i="5"/>
  <c r="J13" i="1" l="1"/>
  <c r="K13" i="1"/>
  <c r="I13" i="1"/>
  <c r="G13" i="1"/>
  <c r="E24" i="1" s="1"/>
  <c r="H13" i="1"/>
  <c r="H20" i="1" s="1"/>
  <c r="BR1" i="5"/>
  <c r="BS1" i="5" s="1"/>
  <c r="CC16" i="5"/>
  <c r="J14" i="1" l="1"/>
  <c r="K14" i="1"/>
  <c r="I14" i="1"/>
  <c r="I20" i="1" s="1"/>
  <c r="H14" i="1"/>
  <c r="E25" i="1" s="1"/>
  <c r="BT1" i="5"/>
  <c r="BU1" i="5" s="1"/>
  <c r="CC17" i="5"/>
  <c r="L15" i="1" l="1"/>
  <c r="I15" i="1"/>
  <c r="E26" i="1" s="1"/>
  <c r="K15" i="1"/>
  <c r="J15" i="1"/>
  <c r="J20" i="1" s="1"/>
  <c r="BV1" i="5"/>
  <c r="CC18" i="5"/>
  <c r="BW1" i="5" l="1"/>
  <c r="M16" i="1"/>
  <c r="L16" i="1"/>
  <c r="J16" i="1"/>
  <c r="E27" i="1" s="1"/>
  <c r="K16" i="1"/>
  <c r="K20" i="1" s="1"/>
  <c r="CC19" i="5" l="1"/>
  <c r="L17" i="1" s="1"/>
  <c r="L20" i="1" s="1"/>
  <c r="L19" i="1" l="1"/>
  <c r="M18" i="1"/>
  <c r="K17" i="1" l="1"/>
  <c r="E28" i="1" s="1"/>
  <c r="E30" i="1" s="1"/>
  <c r="N17" i="1"/>
  <c r="M17" i="1"/>
</calcChain>
</file>

<file path=xl/comments1.xml><?xml version="1.0" encoding="utf-8"?>
<comments xmlns="http://schemas.openxmlformats.org/spreadsheetml/2006/main">
  <authors>
    <author>Author</author>
  </authors>
  <commentList>
    <comment ref="B4" authorId="0">
      <text>
        <r>
          <rPr>
            <b/>
            <sz val="18"/>
            <color indexed="81"/>
            <rFont val="Calibri"/>
            <family val="2"/>
          </rPr>
          <t>Please select your local authority or county (counties at bottom of list).</t>
        </r>
      </text>
    </comment>
  </commentList>
</comments>
</file>

<file path=xl/comments2.xml><?xml version="1.0" encoding="utf-8"?>
<comments xmlns="http://schemas.openxmlformats.org/spreadsheetml/2006/main">
  <authors>
    <author>Author</author>
  </authors>
  <commentList>
    <comment ref="B4" authorId="0">
      <text>
        <r>
          <rPr>
            <b/>
            <sz val="18"/>
            <color indexed="81"/>
            <rFont val="Calibri"/>
            <family val="2"/>
          </rPr>
          <t>Please select your local authority or county (counties at bottom of list).</t>
        </r>
        <r>
          <rPr>
            <sz val="18"/>
            <color indexed="81"/>
            <rFont val="Calibri"/>
            <family val="2"/>
          </rPr>
          <t xml:space="preserve">
</t>
        </r>
      </text>
    </comment>
  </commentList>
</comments>
</file>

<file path=xl/comments3.xml><?xml version="1.0" encoding="utf-8"?>
<comments xmlns="http://schemas.openxmlformats.org/spreadsheetml/2006/main">
  <authors>
    <author>Author</author>
  </authors>
  <commentList>
    <comment ref="B4" authorId="0">
      <text>
        <r>
          <rPr>
            <b/>
            <sz val="18"/>
            <color indexed="81"/>
            <rFont val="Calibri"/>
            <family val="2"/>
          </rPr>
          <t>Please select your local authority.</t>
        </r>
      </text>
    </comment>
    <comment ref="B20" authorId="0">
      <text>
        <r>
          <rPr>
            <b/>
            <sz val="18"/>
            <color indexed="81"/>
            <rFont val="Calibri"/>
            <family val="2"/>
          </rPr>
          <t>If there is an increase in the number of long-term empty homes, please enter this as a negative number.</t>
        </r>
      </text>
    </comment>
    <comment ref="B22" authorId="0">
      <text>
        <r>
          <rPr>
            <b/>
            <sz val="18"/>
            <color indexed="81"/>
            <rFont val="Calibri"/>
            <family val="2"/>
          </rPr>
          <t>Please include traveller pitches separately - do not include figures in net additions or gross affordable units above.</t>
        </r>
      </text>
    </comment>
  </commentList>
</comments>
</file>

<file path=xl/sharedStrings.xml><?xml version="1.0" encoding="utf-8"?>
<sst xmlns="http://schemas.openxmlformats.org/spreadsheetml/2006/main" count="3923" uniqueCount="932">
  <si>
    <t>New Homes Bonus Calculator</t>
  </si>
  <si>
    <t>Reform:</t>
  </si>
  <si>
    <t>No</t>
  </si>
  <si>
    <t>Ashfield</t>
  </si>
  <si>
    <t>Return to homepage</t>
  </si>
  <si>
    <t>Year of Payment</t>
  </si>
  <si>
    <t xml:space="preserve"> </t>
  </si>
  <si>
    <t>Cumulative Payments</t>
  </si>
  <si>
    <t>2011 / 12</t>
  </si>
  <si>
    <t>2012 / 13</t>
  </si>
  <si>
    <t>2013 / 14</t>
  </si>
  <si>
    <t>2014 / 15</t>
  </si>
  <si>
    <t>2015 / 16</t>
  </si>
  <si>
    <t>2016 / 17</t>
  </si>
  <si>
    <t>2017 / 18</t>
  </si>
  <si>
    <t>2018 / 19</t>
  </si>
  <si>
    <t>2019 / 20</t>
  </si>
  <si>
    <t>2020 / 21</t>
  </si>
  <si>
    <t>Payments for Year 1</t>
  </si>
  <si>
    <t>Payments for Year 2</t>
  </si>
  <si>
    <t>Year of Delivery</t>
  </si>
  <si>
    <t>Payments for Year 3</t>
  </si>
  <si>
    <t>Payments for Year 4</t>
  </si>
  <si>
    <t>Payments for Year 5</t>
  </si>
  <si>
    <t>Payments for Year 6</t>
  </si>
  <si>
    <t>Year 1</t>
  </si>
  <si>
    <t>Year 2</t>
  </si>
  <si>
    <t>Year 3</t>
  </si>
  <si>
    <t>Year 4</t>
  </si>
  <si>
    <t>Year 5</t>
  </si>
  <si>
    <t>Year 6</t>
  </si>
  <si>
    <t>Total Payment:</t>
  </si>
  <si>
    <t>Data sources:</t>
  </si>
  <si>
    <t>LA</t>
  </si>
  <si>
    <t>Select your local authority or county</t>
  </si>
  <si>
    <t>Adur</t>
  </si>
  <si>
    <t>Allerdale</t>
  </si>
  <si>
    <t>Amber Valley</t>
  </si>
  <si>
    <t>Arun</t>
  </si>
  <si>
    <t>Ashford</t>
  </si>
  <si>
    <t>Aylesbury Vale</t>
  </si>
  <si>
    <t>Babergh</t>
  </si>
  <si>
    <t>Barking &amp; Dagenham</t>
  </si>
  <si>
    <t>Barnet</t>
  </si>
  <si>
    <t>Barnsley</t>
  </si>
  <si>
    <t>Barrow-in-Furness</t>
  </si>
  <si>
    <t>Basildon</t>
  </si>
  <si>
    <t>Basingstoke &amp; Deane</t>
  </si>
  <si>
    <t>Bassetlaw</t>
  </si>
  <si>
    <t>Bath &amp; North East Somerset</t>
  </si>
  <si>
    <t>Bedford UA</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</si>
  <si>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</si>
  <si>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</si>
  <si>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</si>
  <si>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</si>
  <si>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</si>
  <si>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</si>
  <si>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</si>
  <si>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</si>
  <si>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</si>
  <si>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</si>
  <si>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</si>
  <si>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</si>
  <si>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</si>
  <si>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</si>
  <si>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</si>
  <si>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and Hove</t>
  </si>
  <si>
    <t>Bristol</t>
  </si>
  <si>
    <t>Broadland</t>
  </si>
  <si>
    <t>Bromley</t>
  </si>
  <si>
    <t>Bromsgrove</t>
  </si>
  <si>
    <t>Broxbourne</t>
  </si>
  <si>
    <t>Broxtowe</t>
  </si>
  <si>
    <t>Burnley</t>
  </si>
  <si>
    <t>Bury</t>
  </si>
  <si>
    <t>Calderdale</t>
  </si>
  <si>
    <t>Cambridge</t>
  </si>
  <si>
    <t>Camden</t>
  </si>
  <si>
    <t>Cannock Chase</t>
  </si>
  <si>
    <t>Canterbury</t>
  </si>
  <si>
    <t>Carlisle</t>
  </si>
  <si>
    <t>Castle Point</t>
  </si>
  <si>
    <t>Central Bedfordshire UA</t>
  </si>
  <si>
    <t>Charnwood</t>
  </si>
  <si>
    <t>Chelmsford</t>
  </si>
  <si>
    <t>Cheltenham</t>
  </si>
  <si>
    <t>Cherwell</t>
  </si>
  <si>
    <t>Cheshire East UA</t>
  </si>
  <si>
    <t>Cheshire West and Chester UA</t>
  </si>
  <si>
    <t>Chesterfield</t>
  </si>
  <si>
    <t>Chichester</t>
  </si>
  <si>
    <t>Chiltern</t>
  </si>
  <si>
    <t>Chorley</t>
  </si>
  <si>
    <t>Christchurch</t>
  </si>
  <si>
    <t>City of London</t>
  </si>
  <si>
    <t>Colchester</t>
  </si>
  <si>
    <t>Copeland</t>
  </si>
  <si>
    <t>Corby</t>
  </si>
  <si>
    <t>Cornwall UA</t>
  </si>
  <si>
    <t>Cotswold</t>
  </si>
  <si>
    <t>Coventry</t>
  </si>
  <si>
    <t>Craven</t>
  </si>
  <si>
    <t>Crawley</t>
  </si>
  <si>
    <t>Croydon</t>
  </si>
  <si>
    <t>Dacorum</t>
  </si>
  <si>
    <t>Darlington UA</t>
  </si>
  <si>
    <t>Dartford</t>
  </si>
  <si>
    <t>Daventry</t>
  </si>
  <si>
    <t>Derby UA</t>
  </si>
  <si>
    <t>Derbyshire Dales</t>
  </si>
  <si>
    <t>Doncaster</t>
  </si>
  <si>
    <t>Dover</t>
  </si>
  <si>
    <t>Dudley</t>
  </si>
  <si>
    <t>Durham UA</t>
  </si>
  <si>
    <t>Ealing</t>
  </si>
  <si>
    <t>East Cambridgeshire</t>
  </si>
  <si>
    <t>East Devon</t>
  </si>
  <si>
    <t>East Dorset</t>
  </si>
  <si>
    <t>East Hampshire</t>
  </si>
  <si>
    <t>East Hertfordshire</t>
  </si>
  <si>
    <t>East Lindsey</t>
  </si>
  <si>
    <t>East Northamptonshire</t>
  </si>
  <si>
    <t>East Riding of Yorkshire UA</t>
  </si>
  <si>
    <t>East Staffordshire</t>
  </si>
  <si>
    <t>Eastbourne</t>
  </si>
  <si>
    <t>Eastleigh</t>
  </si>
  <si>
    <t>Eden</t>
  </si>
  <si>
    <t>Elmbridge</t>
  </si>
  <si>
    <t>Enfield</t>
  </si>
  <si>
    <t>Epping Forest</t>
  </si>
  <si>
    <t>Epsom and Ewell</t>
  </si>
  <si>
    <t>Erewash</t>
  </si>
  <si>
    <t>Exeter</t>
  </si>
  <si>
    <t>Fareham</t>
  </si>
  <si>
    <t>Fenland</t>
  </si>
  <si>
    <t>Forest Heath</t>
  </si>
  <si>
    <t>Forest of Dean</t>
  </si>
  <si>
    <t>Fylde</t>
  </si>
  <si>
    <t>Gateshead</t>
  </si>
  <si>
    <t>Gedling</t>
  </si>
  <si>
    <t>Gloucester</t>
  </si>
  <si>
    <t>Gosport</t>
  </si>
  <si>
    <t>Gravesham</t>
  </si>
  <si>
    <t>Great Yarmouth</t>
  </si>
  <si>
    <t>Greenwich</t>
  </si>
  <si>
    <t>Guildford</t>
  </si>
  <si>
    <t>Hackney</t>
  </si>
  <si>
    <t>Halton UA</t>
  </si>
  <si>
    <t>Hambleton</t>
  </si>
  <si>
    <t>Hammersmith &amp; Fulham</t>
  </si>
  <si>
    <t>Harborough</t>
  </si>
  <si>
    <t>Haringey</t>
  </si>
  <si>
    <t>Harlow</t>
  </si>
  <si>
    <t>Harrogate</t>
  </si>
  <si>
    <t>Harrow</t>
  </si>
  <si>
    <t>Hart</t>
  </si>
  <si>
    <t>Hartlepool UA</t>
  </si>
  <si>
    <t>Hastings</t>
  </si>
  <si>
    <t>Havant</t>
  </si>
  <si>
    <t>Havering</t>
  </si>
  <si>
    <t>Herefordshire UA</t>
  </si>
  <si>
    <t>Hertsmere</t>
  </si>
  <si>
    <t>High Peak</t>
  </si>
  <si>
    <t>Hillingdon</t>
  </si>
  <si>
    <t>Hinckley &amp; Bosworth</t>
  </si>
  <si>
    <t>Horsham</t>
  </si>
  <si>
    <t>Hounslow</t>
  </si>
  <si>
    <t>Huntingdonshire</t>
  </si>
  <si>
    <t>Hyndburn</t>
  </si>
  <si>
    <t>Ipswich</t>
  </si>
  <si>
    <t>Isle of Wight UA</t>
  </si>
  <si>
    <t>Isles of Scilly</t>
  </si>
  <si>
    <t>Islington</t>
  </si>
  <si>
    <t>Kensington &amp; Chelsea</t>
  </si>
  <si>
    <t>Kettering</t>
  </si>
  <si>
    <t>Kings Lynn &amp; West Norfolk</t>
  </si>
  <si>
    <t>Kingston upon Hull UA</t>
  </si>
  <si>
    <t>Kingston upon Thames</t>
  </si>
  <si>
    <t>Kirklees</t>
  </si>
  <si>
    <t>Knowsley</t>
  </si>
  <si>
    <t>Lambeth</t>
  </si>
  <si>
    <t>Lancaster</t>
  </si>
  <si>
    <t>Leeds</t>
  </si>
  <si>
    <t>Leicester UA</t>
  </si>
  <si>
    <t>Lewes</t>
  </si>
  <si>
    <t>Lewisham</t>
  </si>
  <si>
    <t>Lichfield</t>
  </si>
  <si>
    <t>Lincoln</t>
  </si>
  <si>
    <t>Liverpool</t>
  </si>
  <si>
    <t>Luton UA</t>
  </si>
  <si>
    <t>Maidstone</t>
  </si>
  <si>
    <t>Maldon</t>
  </si>
  <si>
    <t>Malvern Hills</t>
  </si>
  <si>
    <t>Manchester</t>
  </si>
  <si>
    <t>Mansfield</t>
  </si>
  <si>
    <t>Medway UA</t>
  </si>
  <si>
    <t>Melton</t>
  </si>
  <si>
    <t>Mendip</t>
  </si>
  <si>
    <t>Merton</t>
  </si>
  <si>
    <t>Mid Devon</t>
  </si>
  <si>
    <t>Mid Suffolk</t>
  </si>
  <si>
    <t>Mid Sussex</t>
  </si>
  <si>
    <t>Middlesbrough UA</t>
  </si>
  <si>
    <t>Milton Keynes UA</t>
  </si>
  <si>
    <t>Mole Valley</t>
  </si>
  <si>
    <t>New Forest</t>
  </si>
  <si>
    <t>Newark &amp; Sherwood</t>
  </si>
  <si>
    <t>Newcastle upon Tyne</t>
  </si>
  <si>
    <t>Newcastle-under-Lyme</t>
  </si>
  <si>
    <t>Newham</t>
  </si>
  <si>
    <t>North Devon</t>
  </si>
  <si>
    <t>North Dorset</t>
  </si>
  <si>
    <t>North East Derbyshire</t>
  </si>
  <si>
    <t>North East Lincolnshire UA</t>
  </si>
  <si>
    <t>North Hertfordshire</t>
  </si>
  <si>
    <t>North Kesteven</t>
  </si>
  <si>
    <t>North Lincolnshire UA</t>
  </si>
  <si>
    <t>North Norfolk</t>
  </si>
  <si>
    <t>North Somerset UA</t>
  </si>
  <si>
    <t>North Tyneside</t>
  </si>
  <si>
    <t>North Warwickshire</t>
  </si>
  <si>
    <t>North West Leicestershire</t>
  </si>
  <si>
    <t>Northampton</t>
  </si>
  <si>
    <t>Northumberland UA</t>
  </si>
  <si>
    <t>Norwich</t>
  </si>
  <si>
    <t>Nottingham UA</t>
  </si>
  <si>
    <t>Nuneaton &amp; Bedworth</t>
  </si>
  <si>
    <t>Oadby &amp; Wigston</t>
  </si>
  <si>
    <t>Oldham</t>
  </si>
  <si>
    <t>Oxford</t>
  </si>
  <si>
    <t>Pendle</t>
  </si>
  <si>
    <t>Peterborough UA</t>
  </si>
  <si>
    <t>Plymouth UA</t>
  </si>
  <si>
    <t>Poole UA</t>
  </si>
  <si>
    <t>Portsmouth UA</t>
  </si>
  <si>
    <t>Preston</t>
  </si>
  <si>
    <t>Purbeck</t>
  </si>
  <si>
    <t>Reading UA</t>
  </si>
  <si>
    <t>Redbridge</t>
  </si>
  <si>
    <t>Redcar &amp;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</si>
  <si>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</si>
  <si>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</si>
  <si>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</si>
  <si>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</si>
  <si>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</si>
  <si>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</si>
  <si>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</si>
  <si>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</si>
  <si>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</si>
  <si>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</si>
  <si>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</si>
  <si>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</si>
  <si>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</si>
  <si>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</si>
  <si>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</si>
  <si>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</si>
  <si>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</si>
  <si>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</si>
  <si>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</si>
  <si>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</si>
  <si>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</si>
  <si>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</si>
  <si>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</si>
  <si>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</si>
  <si>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</si>
  <si>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UA</t>
  </si>
  <si>
    <t>Slough UA</t>
  </si>
  <si>
    <t>Solihull</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</si>
  <si>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</si>
  <si>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</si>
  <si>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</si>
  <si>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</si>
  <si>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</si>
  <si>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</si>
  <si>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</si>
  <si>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</si>
  <si>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</si>
  <si>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</si>
  <si>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</si>
  <si>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</si>
  <si>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</si>
  <si>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</si>
  <si>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</si>
  <si>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 UA</t>
  </si>
  <si>
    <t>Southend-on-Sea UA</t>
  </si>
  <si>
    <t>Southwark</t>
  </si>
  <si>
    <t>Spelthorne</t>
  </si>
  <si>
    <t>St Albans</t>
  </si>
  <si>
    <t>St Edmundsbury</t>
  </si>
  <si>
    <t>St Helens</t>
  </si>
  <si>
    <t>Stafford</t>
  </si>
  <si>
    <t>Staffordshire Moorlands</t>
  </si>
  <si>
    <t>Stevenage</t>
  </si>
  <si>
    <t>Stockport</t>
  </si>
  <si>
    <t>Stockton-on-Tees UA</t>
  </si>
  <si>
    <t>Stoke-on-Trent UA</t>
  </si>
  <si>
    <t>Stratford-on-Avon</t>
  </si>
  <si>
    <t>Stroud</t>
  </si>
  <si>
    <t>Suffolk Coastal</t>
  </si>
  <si>
    <t>Sunderland</t>
  </si>
  <si>
    <t>Surrey Heath</t>
  </si>
  <si>
    <t>Sutton</t>
  </si>
  <si>
    <t>Swale</t>
  </si>
  <si>
    <t>Swindon UA</t>
  </si>
  <si>
    <t>Tameside</t>
  </si>
  <si>
    <t>Tamworth</t>
  </si>
  <si>
    <t>Tandridge</t>
  </si>
  <si>
    <t>Taunton Deane</t>
  </si>
  <si>
    <t>Teignbridge</t>
  </si>
  <si>
    <t>Telford &amp; Wrekin UA</t>
  </si>
  <si>
    <t>Tendring</t>
  </si>
  <si>
    <t>Test Valley</t>
  </si>
  <si>
    <t>Tewkesbury</t>
  </si>
  <si>
    <t>Thanet</t>
  </si>
  <si>
    <t>Three Rivers</t>
  </si>
  <si>
    <t>Thurrock UA</t>
  </si>
  <si>
    <t>Tonbridge &amp; Malling</t>
  </si>
  <si>
    <t>Torbay UA</t>
  </si>
  <si>
    <t>Torridge</t>
  </si>
  <si>
    <t>Tower Hamlets</t>
  </si>
  <si>
    <t>Trafford</t>
  </si>
  <si>
    <t>Tunbridge Wells</t>
  </si>
  <si>
    <t>Uttlesford</t>
  </si>
  <si>
    <t>Vale of White Horse</t>
  </si>
  <si>
    <t>Wakefield</t>
  </si>
  <si>
    <t>Walsall</t>
  </si>
  <si>
    <t>Waltham Forest</t>
  </si>
  <si>
    <t>Wandsworth</t>
  </si>
  <si>
    <t>Warrington UA</t>
  </si>
  <si>
    <t>Warwick</t>
  </si>
  <si>
    <t>Watford</t>
  </si>
  <si>
    <t>Waveney</t>
  </si>
  <si>
    <t>Waverley</t>
  </si>
  <si>
    <t>Wealden</t>
  </si>
  <si>
    <t>Wellingborough</t>
  </si>
  <si>
    <t>Welwyn Hatfield</t>
  </si>
  <si>
    <t>West Berkshire UA</t>
  </si>
  <si>
    <t>West Devon</t>
  </si>
  <si>
    <t>West Dorset</t>
  </si>
  <si>
    <t>West Lancashire</t>
  </si>
  <si>
    <t>West Lindsey</t>
  </si>
  <si>
    <t>West Oxfordshire</t>
  </si>
  <si>
    <t>West Somerset</t>
  </si>
  <si>
    <t>Westminster</t>
  </si>
  <si>
    <t>Weymouth &amp; Portland</t>
  </si>
  <si>
    <t>Wigan</t>
  </si>
  <si>
    <t>Wiltshire UA</t>
  </si>
  <si>
    <t>Winchester</t>
  </si>
  <si>
    <t>Windsor &amp; Maidenhead UA</t>
  </si>
  <si>
    <t>Wirral</t>
  </si>
  <si>
    <t>Woking</t>
  </si>
  <si>
    <t>Wokingham UA</t>
  </si>
  <si>
    <t>Wolverhampton</t>
  </si>
  <si>
    <t>Worcester</t>
  </si>
  <si>
    <t>Worthing</t>
  </si>
  <si>
    <t>Wychavon</t>
  </si>
  <si>
    <t>Wycombe</t>
  </si>
  <si>
    <t>Wyre</t>
  </si>
  <si>
    <t>Wyre Forest</t>
  </si>
  <si>
    <t>York UA</t>
  </si>
  <si>
    <t xml:space="preserve"> ++++++Select your county++++++</t>
  </si>
  <si>
    <t>Buckinghamshire</t>
  </si>
  <si>
    <t>Cambridgeshire</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</si>
  <si>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</si>
  <si>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</si>
  <si>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</si>
  <si>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</si>
  <si>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</si>
  <si>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</si>
  <si>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</si>
  <si>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</si>
  <si>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</si>
  <si>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</si>
  <si>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</si>
  <si>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</si>
  <si>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</si>
  <si>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</si>
  <si>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</si>
  <si>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</si>
  <si>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Nottinghamshire</t>
  </si>
  <si>
    <t>Oxfordshire</t>
  </si>
  <si>
    <t>Somerset</t>
  </si>
  <si>
    <t>Staffordshire</t>
  </si>
  <si>
    <t>Suffolk</t>
  </si>
  <si>
    <t>Surrey</t>
  </si>
  <si>
    <t>Warwickshire</t>
  </si>
  <si>
    <t>West Sussex</t>
  </si>
  <si>
    <t>Worcestershire</t>
  </si>
  <si>
    <t>Band</t>
  </si>
  <si>
    <t>A</t>
  </si>
  <si>
    <t>B</t>
  </si>
  <si>
    <t>C</t>
  </si>
  <si>
    <t>D</t>
  </si>
  <si>
    <t>E</t>
  </si>
  <si>
    <t>F</t>
  </si>
  <si>
    <t>G</t>
  </si>
  <si>
    <t>H</t>
  </si>
  <si>
    <t>Total</t>
  </si>
  <si>
    <t>Lower tier</t>
  </si>
  <si>
    <t>Upper tier</t>
  </si>
  <si>
    <t>.. by band (and excluding change in long-term empty properties)</t>
  </si>
  <si>
    <t>Payment for one year:</t>
  </si>
  <si>
    <t>Affordable Housing premium:</t>
  </si>
  <si>
    <t xml:space="preserve">Total net additions by band, including affordable homes: </t>
  </si>
  <si>
    <r>
      <t>Gross affordable housing units</t>
    </r>
    <r>
      <rPr>
        <b/>
        <vertAlign val="superscript"/>
        <sz val="14"/>
        <rFont val="Calibri"/>
        <family val="2"/>
      </rPr>
      <t>5</t>
    </r>
    <r>
      <rPr>
        <b/>
        <sz val="14"/>
        <rFont val="Calibri"/>
        <family val="2"/>
      </rPr>
      <t xml:space="preserve">
(£350 per year premium):</t>
    </r>
  </si>
  <si>
    <r>
      <t>Empty homes brought back into use</t>
    </r>
    <r>
      <rPr>
        <b/>
        <vertAlign val="superscript"/>
        <sz val="14"/>
        <rFont val="Calibri"/>
        <family val="2"/>
      </rPr>
      <t>4</t>
    </r>
    <r>
      <rPr>
        <b/>
        <sz val="14"/>
        <rFont val="Calibri"/>
        <family val="2"/>
      </rPr>
      <t>:</t>
    </r>
  </si>
  <si>
    <r>
      <t>Traveller pitches</t>
    </r>
    <r>
      <rPr>
        <b/>
        <vertAlign val="superscript"/>
        <sz val="14"/>
        <rFont val="Calibri"/>
        <family val="2"/>
      </rPr>
      <t>6</t>
    </r>
    <r>
      <rPr>
        <b/>
        <sz val="14"/>
        <rFont val="Calibri"/>
        <family val="2"/>
      </rPr>
      <t>:</t>
    </r>
  </si>
  <si>
    <t>Assumptions:</t>
  </si>
  <si>
    <r>
      <t>5.</t>
    </r>
    <r>
      <rPr>
        <sz val="12"/>
        <rFont val="Calibri"/>
        <family val="2"/>
      </rPr>
      <t xml:space="preserve"> Affordable units comprise of social rent, intermediate rent and low cost home ownership and include both new build and acquisitions as measured by DCLG statistics..</t>
    </r>
  </si>
  <si>
    <r>
      <rPr>
        <b/>
        <sz val="12"/>
        <rFont val="Calibri"/>
        <family val="2"/>
      </rPr>
      <t>6.</t>
    </r>
    <r>
      <rPr>
        <sz val="12"/>
        <rFont val="Calibri"/>
        <family val="2"/>
      </rPr>
      <t xml:space="preserve"> For illustration traveller pitches are assumed to be council tax level band A (and subject to the affordable homes premium). </t>
    </r>
  </si>
  <si>
    <t>Select your local authority</t>
  </si>
  <si>
    <t>Line 1 CTB</t>
  </si>
  <si>
    <t>http://www.communities.gov.uk/documents/housing/xls/152924.xls</t>
  </si>
  <si>
    <t>http://www.communities.gov.uk/documents/housing/xls/1406068.xls</t>
  </si>
  <si>
    <t>Payments for Year 1 (April 2011)</t>
  </si>
  <si>
    <t>Payments for Year 2 (April 2012)</t>
  </si>
  <si>
    <t>Payments for Year 3 (April 2013)</t>
  </si>
  <si>
    <t>Payments for Year 4 (April 2014)</t>
  </si>
  <si>
    <t>Payments for Year 5 (April 2015)</t>
  </si>
  <si>
    <t>Payments for Year 6 (April 2016)</t>
  </si>
  <si>
    <t>County</t>
  </si>
  <si>
    <t>Region</t>
  </si>
  <si>
    <t>Local Authority</t>
  </si>
  <si>
    <t>Empty homes brought back into use</t>
  </si>
  <si>
    <t>In-year: lower tier</t>
  </si>
  <si>
    <t>Total Year 1 Payments               (inc. tier split)</t>
  </si>
  <si>
    <t>Total Year 2 Payments               (inc. tier split)</t>
  </si>
  <si>
    <t>Total Year 3 Payments               (inc. tier split)</t>
  </si>
  <si>
    <t>Total Year 4 Payments               (inc. tier split)</t>
  </si>
  <si>
    <t>Total Year 5 Payments               (inc. tier split)</t>
  </si>
  <si>
    <t>Total Year 6 Payments               (inc. tier split)</t>
  </si>
  <si>
    <t>-</t>
  </si>
  <si>
    <t>E07000223</t>
  </si>
  <si>
    <t>West S</t>
  </si>
  <si>
    <t>R802</t>
  </si>
  <si>
    <t>E07000026</t>
  </si>
  <si>
    <t>Cum</t>
  </si>
  <si>
    <t>R811</t>
  </si>
  <si>
    <t>E07000032</t>
  </si>
  <si>
    <t>Der</t>
  </si>
  <si>
    <t>R805</t>
  </si>
  <si>
    <t>E07000224</t>
  </si>
  <si>
    <t>E07000170</t>
  </si>
  <si>
    <t>Notts</t>
  </si>
  <si>
    <t>E07000105</t>
  </si>
  <si>
    <t>kent</t>
  </si>
  <si>
    <t>E07000004</t>
  </si>
  <si>
    <t>Buck</t>
  </si>
  <si>
    <t>E07000200</t>
  </si>
  <si>
    <t>Suff</t>
  </si>
  <si>
    <t>R804</t>
  </si>
  <si>
    <t>E09000002</t>
  </si>
  <si>
    <t>R803</t>
  </si>
  <si>
    <t>E09000003</t>
  </si>
  <si>
    <t>E08000016</t>
  </si>
  <si>
    <t>R807</t>
  </si>
  <si>
    <t>E07000027</t>
  </si>
  <si>
    <t>E07000066</t>
  </si>
  <si>
    <t>Ess</t>
  </si>
  <si>
    <t>E07000084</t>
  </si>
  <si>
    <t>Ham</t>
  </si>
  <si>
    <t>E07000171</t>
  </si>
  <si>
    <t>E06000022</t>
  </si>
  <si>
    <t>R801</t>
  </si>
  <si>
    <t>E06000055</t>
  </si>
  <si>
    <t>E09000004</t>
  </si>
  <si>
    <t>E08000025</t>
  </si>
  <si>
    <t>R806</t>
  </si>
  <si>
    <t>E07000129</t>
  </si>
  <si>
    <t>Lei</t>
  </si>
  <si>
    <t>E06000008</t>
  </si>
  <si>
    <t>E06000009</t>
  </si>
  <si>
    <t>E07000033</t>
  </si>
  <si>
    <t>E08000001</t>
  </si>
  <si>
    <t>E07000136</t>
  </si>
  <si>
    <t>Linc</t>
  </si>
  <si>
    <t>E06000028</t>
  </si>
  <si>
    <t>E06000036</t>
  </si>
  <si>
    <t>E08000032</t>
  </si>
  <si>
    <t>E07000067</t>
  </si>
  <si>
    <t>E07000143</t>
  </si>
  <si>
    <t>Norf</t>
  </si>
  <si>
    <t>E09000005</t>
  </si>
  <si>
    <t>E07000068</t>
  </si>
  <si>
    <t>E06000043</t>
  </si>
  <si>
    <t>E06000023</t>
  </si>
  <si>
    <t>E07000144</t>
  </si>
  <si>
    <t>E09000006</t>
  </si>
  <si>
    <t>E07000234</t>
  </si>
  <si>
    <t>Worc</t>
  </si>
  <si>
    <t>E07000095</t>
  </si>
  <si>
    <t>Hert</t>
  </si>
  <si>
    <t>E07000172</t>
  </si>
  <si>
    <t>E07000117</t>
  </si>
  <si>
    <t>lanc</t>
  </si>
  <si>
    <t>E08000002</t>
  </si>
  <si>
    <t>E08000033</t>
  </si>
  <si>
    <t>E07000008</t>
  </si>
  <si>
    <t>Camb</t>
  </si>
  <si>
    <t>E09000007</t>
  </si>
  <si>
    <t>E07000192</t>
  </si>
  <si>
    <t>Staff</t>
  </si>
  <si>
    <t>E07000106</t>
  </si>
  <si>
    <t>E07000028</t>
  </si>
  <si>
    <t>E07000069</t>
  </si>
  <si>
    <t>E06000056</t>
  </si>
  <si>
    <t>E07000130</t>
  </si>
  <si>
    <t>E07000070</t>
  </si>
  <si>
    <t>E07000078</t>
  </si>
  <si>
    <t>Glo</t>
  </si>
  <si>
    <t>E07000177</t>
  </si>
  <si>
    <t>Ox</t>
  </si>
  <si>
    <t>E06000049</t>
  </si>
  <si>
    <t>E06000050</t>
  </si>
  <si>
    <t>E07000034</t>
  </si>
  <si>
    <t>E07000225</t>
  </si>
  <si>
    <t>E07000005</t>
  </si>
  <si>
    <t>E07000118</t>
  </si>
  <si>
    <t>E07000048</t>
  </si>
  <si>
    <t>Dor</t>
  </si>
  <si>
    <t>E09000001</t>
  </si>
  <si>
    <t>E07000071</t>
  </si>
  <si>
    <t>E07000029</t>
  </si>
  <si>
    <t>E07000150</t>
  </si>
  <si>
    <t>North</t>
  </si>
  <si>
    <t>E06000052</t>
  </si>
  <si>
    <t>E07000079</t>
  </si>
  <si>
    <t>E08000026</t>
  </si>
  <si>
    <t>E07000163</t>
  </si>
  <si>
    <t>NY</t>
  </si>
  <si>
    <t>E07000226</t>
  </si>
  <si>
    <t>E09000008</t>
  </si>
  <si>
    <t>E07000096</t>
  </si>
  <si>
    <t>E06000005</t>
  </si>
  <si>
    <t>R808</t>
  </si>
  <si>
    <t>E07000107</t>
  </si>
  <si>
    <t>E07000151</t>
  </si>
  <si>
    <t>E06000015</t>
  </si>
  <si>
    <t>E07000035</t>
  </si>
  <si>
    <t>E08000017</t>
  </si>
  <si>
    <t>E07000108</t>
  </si>
  <si>
    <t>E08000027</t>
  </si>
  <si>
    <t>E06000047</t>
  </si>
  <si>
    <t>E09000009</t>
  </si>
  <si>
    <t>E07000009</t>
  </si>
  <si>
    <t>E07000040</t>
  </si>
  <si>
    <t>Dev</t>
  </si>
  <si>
    <t>E07000049</t>
  </si>
  <si>
    <t>E07000085</t>
  </si>
  <si>
    <t>E07000097</t>
  </si>
  <si>
    <t>E07000137</t>
  </si>
  <si>
    <t>E07000152</t>
  </si>
  <si>
    <t>E06000011</t>
  </si>
  <si>
    <t>E07000193</t>
  </si>
  <si>
    <t>E07000061</t>
  </si>
  <si>
    <t>East S</t>
  </si>
  <si>
    <t>E07000086</t>
  </si>
  <si>
    <t>E07000030</t>
  </si>
  <si>
    <t>E07000207</t>
  </si>
  <si>
    <t>Surr</t>
  </si>
  <si>
    <t>E09000010</t>
  </si>
  <si>
    <t>E07000072</t>
  </si>
  <si>
    <t>E07000208</t>
  </si>
  <si>
    <t>E07000036</t>
  </si>
  <si>
    <t>E07000041</t>
  </si>
  <si>
    <t>E07000087</t>
  </si>
  <si>
    <t>E07000010</t>
  </si>
  <si>
    <t>E07000201</t>
  </si>
  <si>
    <t>E07000080</t>
  </si>
  <si>
    <t>E07000119</t>
  </si>
  <si>
    <t>E08000020</t>
  </si>
  <si>
    <t>E07000173</t>
  </si>
  <si>
    <t>E07000081</t>
  </si>
  <si>
    <t>E07000088</t>
  </si>
  <si>
    <t>E07000109</t>
  </si>
  <si>
    <t>E07000145</t>
  </si>
  <si>
    <t>E09000011</t>
  </si>
  <si>
    <t>E07000209</t>
  </si>
  <si>
    <t>E09000012</t>
  </si>
  <si>
    <t>E06000006</t>
  </si>
  <si>
    <t>E07000164</t>
  </si>
  <si>
    <t>E09000013</t>
  </si>
  <si>
    <t>E07000131</t>
  </si>
  <si>
    <t>E09000014</t>
  </si>
  <si>
    <t>E07000073</t>
  </si>
  <si>
    <t>E07000165</t>
  </si>
  <si>
    <t>E09000015</t>
  </si>
  <si>
    <t>E07000089</t>
  </si>
  <si>
    <t>E06000001</t>
  </si>
  <si>
    <t>E07000062</t>
  </si>
  <si>
    <t>E07000090</t>
  </si>
  <si>
    <t>E09000016</t>
  </si>
  <si>
    <t>E06000019</t>
  </si>
  <si>
    <t>E07000098</t>
  </si>
  <si>
    <t>E07000037</t>
  </si>
  <si>
    <t>E09000017</t>
  </si>
  <si>
    <t>E07000132</t>
  </si>
  <si>
    <t>E07000227</t>
  </si>
  <si>
    <t>E09000018</t>
  </si>
  <si>
    <t>E07000011</t>
  </si>
  <si>
    <t>E07000120</t>
  </si>
  <si>
    <t>E07000202</t>
  </si>
  <si>
    <t>E06000046</t>
  </si>
  <si>
    <t>E06000053</t>
  </si>
  <si>
    <t>E09000019</t>
  </si>
  <si>
    <t>E09000020</t>
  </si>
  <si>
    <t>E07000153</t>
  </si>
  <si>
    <t>E07000146</t>
  </si>
  <si>
    <t>E06000010</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</si>
  <si>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</si>
  <si>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</si>
  <si>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</si>
  <si>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</si>
  <si>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</si>
  <si>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</si>
  <si>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</si>
  <si>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</si>
  <si>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</si>
  <si>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</si>
  <si>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</si>
  <si>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</si>
  <si>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</si>
  <si>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</si>
  <si>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</si>
  <si>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</si>
  <si>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</si>
  <si>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</si>
  <si>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</si>
  <si>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</si>
  <si>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E07000187</t>
  </si>
  <si>
    <t>Som</t>
  </si>
  <si>
    <t>E09000024</t>
  </si>
  <si>
    <t>E07000042</t>
  </si>
  <si>
    <t>E07000203</t>
  </si>
  <si>
    <t>E07000228</t>
  </si>
  <si>
    <t>E06000002</t>
  </si>
  <si>
    <t>E06000042</t>
  </si>
  <si>
    <t>E07000210</t>
  </si>
  <si>
    <t>E07000091</t>
  </si>
  <si>
    <t>E07000175</t>
  </si>
  <si>
    <t>E08000021</t>
  </si>
  <si>
    <t>E07000195</t>
  </si>
  <si>
    <t>E09000025</t>
  </si>
  <si>
    <t>E07000043</t>
  </si>
  <si>
    <t>E07000050</t>
  </si>
  <si>
    <t>E07000038</t>
  </si>
  <si>
    <t>E06000012</t>
  </si>
  <si>
    <t>E07000099</t>
  </si>
  <si>
    <t>E07000139</t>
  </si>
  <si>
    <t>E06000013</t>
  </si>
  <si>
    <t>E07000147</t>
  </si>
  <si>
    <t>E06000024</t>
  </si>
  <si>
    <t>E08000022</t>
  </si>
  <si>
    <t>E07000218</t>
  </si>
  <si>
    <t>Warw</t>
  </si>
  <si>
    <t>E07000134</t>
  </si>
  <si>
    <t>E07000154</t>
  </si>
  <si>
    <t>E06000048</t>
  </si>
  <si>
    <t>E07000148</t>
  </si>
  <si>
    <t>E06000018</t>
  </si>
  <si>
    <t>E07000219</t>
  </si>
  <si>
    <t>E07000135</t>
  </si>
  <si>
    <t>E08000004</t>
  </si>
  <si>
    <t>E07000178</t>
  </si>
  <si>
    <t>E07000122</t>
  </si>
  <si>
    <t>E06000031</t>
  </si>
  <si>
    <t>E06000026</t>
  </si>
  <si>
    <t>E06000029</t>
  </si>
  <si>
    <t>E06000044</t>
  </si>
  <si>
    <t>E07000123</t>
  </si>
  <si>
    <t>E07000051</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</si>
  <si>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</si>
  <si>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</si>
  <si>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</si>
  <si>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</si>
  <si>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</si>
  <si>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</si>
  <si>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</si>
  <si>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</si>
  <si>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</si>
  <si>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</si>
  <si>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</si>
  <si>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</si>
  <si>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</si>
  <si>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</si>
  <si>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</si>
  <si>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</si>
  <si>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</si>
  <si>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</si>
  <si>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</si>
  <si>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</si>
  <si>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</si>
  <si>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</si>
  <si>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</si>
  <si>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</si>
  <si>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</si>
  <si>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</si>
  <si>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</si>
  <si>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E07000112</t>
  </si>
  <si>
    <t>E06000051</t>
  </si>
  <si>
    <t>E06000039</t>
  </si>
  <si>
    <t>E08000029</t>
  </si>
  <si>
    <t>E07000006</t>
  </si>
  <si>
    <t>E07000012</t>
  </si>
  <si>
    <t>E07000039</t>
  </si>
  <si>
    <t>E06000025</t>
  </si>
  <si>
    <t>E07000044</t>
  </si>
  <si>
    <t>E07000140</t>
  </si>
  <si>
    <t>E07000141</t>
  </si>
  <si>
    <t>E07000031</t>
  </si>
  <si>
    <t>E07000149</t>
  </si>
  <si>
    <t>E07000155</t>
  </si>
  <si>
    <t>E07000179</t>
  </si>
  <si>
    <t>E07000126</t>
  </si>
  <si>
    <t>E07000189</t>
  </si>
  <si>
    <t>E07000196</t>
  </si>
  <si>
    <t>E08000023</t>
  </si>
  <si>
    <t>E06000045</t>
  </si>
  <si>
    <t>E06000033</t>
  </si>
  <si>
    <t>E09000028</t>
  </si>
  <si>
    <t>E07000213</t>
  </si>
  <si>
    <t>E07000100</t>
  </si>
  <si>
    <t>E07000204</t>
  </si>
  <si>
    <t>E08000013</t>
  </si>
  <si>
    <t>E07000197</t>
  </si>
  <si>
    <t>E07000198</t>
  </si>
  <si>
    <t>E07000101</t>
  </si>
  <si>
    <t>E08000007</t>
  </si>
  <si>
    <t>E06000004</t>
  </si>
  <si>
    <t>E06000021</t>
  </si>
  <si>
    <t>E07000221</t>
  </si>
  <si>
    <t>E07000082</t>
  </si>
  <si>
    <t>E07000205</t>
  </si>
  <si>
    <t>E08000024</t>
  </si>
  <si>
    <t>E07000214</t>
  </si>
  <si>
    <t>E09000029</t>
  </si>
  <si>
    <t>E07000113</t>
  </si>
  <si>
    <t>E06000030</t>
  </si>
  <si>
    <t>E08000008</t>
  </si>
  <si>
    <t>E07000199</t>
  </si>
  <si>
    <t>E07000215</t>
  </si>
  <si>
    <t>E07000190</t>
  </si>
  <si>
    <t>E07000045</t>
  </si>
  <si>
    <t>E06000020</t>
  </si>
  <si>
    <t>E07000076</t>
  </si>
  <si>
    <t>E07000093</t>
  </si>
  <si>
    <t>E07000083</t>
  </si>
  <si>
    <t>E07000114</t>
  </si>
  <si>
    <t>E07000102</t>
  </si>
  <si>
    <t>E06000034</t>
  </si>
  <si>
    <t>E07000115</t>
  </si>
  <si>
    <t>E06000027</t>
  </si>
  <si>
    <t>E07000046</t>
  </si>
  <si>
    <t>E09000030</t>
  </si>
  <si>
    <t>E08000009</t>
  </si>
  <si>
    <t>E07000116</t>
  </si>
  <si>
    <t>E07000077</t>
  </si>
  <si>
    <t>E07000180</t>
  </si>
  <si>
    <t>E08000036</t>
  </si>
  <si>
    <t>E08000030</t>
  </si>
  <si>
    <t>E09000031</t>
  </si>
  <si>
    <t>E09000032</t>
  </si>
  <si>
    <t>E06000007</t>
  </si>
  <si>
    <t>E07000222</t>
  </si>
  <si>
    <t>E07000103</t>
  </si>
  <si>
    <t>E07000206</t>
  </si>
  <si>
    <t>E07000216</t>
  </si>
  <si>
    <t>E07000065</t>
  </si>
  <si>
    <t>E07000156</t>
  </si>
  <si>
    <t>E07000104</t>
  </si>
  <si>
    <t>E06000037</t>
  </si>
  <si>
    <t>E07000047</t>
  </si>
  <si>
    <t>E07000052</t>
  </si>
  <si>
    <t>E07000127</t>
  </si>
  <si>
    <t>E07000142</t>
  </si>
  <si>
    <t>E07000181</t>
  </si>
  <si>
    <t>E07000191</t>
  </si>
  <si>
    <t>E09000033</t>
  </si>
  <si>
    <t>E07000053</t>
  </si>
  <si>
    <t>E08000010</t>
  </si>
  <si>
    <t>E06000054</t>
  </si>
  <si>
    <t>E07000094</t>
  </si>
  <si>
    <t>E06000040</t>
  </si>
  <si>
    <t>E08000015</t>
  </si>
  <si>
    <t>E07000217</t>
  </si>
  <si>
    <t>E06000041</t>
  </si>
  <si>
    <t>E08000031</t>
  </si>
  <si>
    <t>E07000237</t>
  </si>
  <si>
    <t>E07000229</t>
  </si>
  <si>
    <t>E07000238</t>
  </si>
  <si>
    <t>E07000007</t>
  </si>
  <si>
    <t>E07000128</t>
  </si>
  <si>
    <t>E07000239</t>
  </si>
  <si>
    <t>E06000014</t>
  </si>
  <si>
    <t>Lanc</t>
  </si>
  <si>
    <t>Year 7</t>
  </si>
  <si>
    <t>Line 18</t>
  </si>
  <si>
    <t>Payments for Year 7</t>
  </si>
  <si>
    <t>.. Converted into band D equivalents</t>
  </si>
  <si>
    <t>Total payment over 4 years:</t>
  </si>
  <si>
    <r>
      <t>Step 1.</t>
    </r>
    <r>
      <rPr>
        <sz val="14"/>
        <color indexed="21"/>
        <rFont val="Calibri"/>
        <family val="2"/>
      </rPr>
      <t xml:space="preserve"> Please select the method you wish to use to view bonus payments</t>
    </r>
  </si>
  <si>
    <r>
      <t>Step 2.</t>
    </r>
    <r>
      <rPr>
        <sz val="14"/>
        <color indexed="21"/>
        <rFont val="Calibri"/>
        <family val="2"/>
      </rPr>
      <t xml:space="preserve"> Select a local authority or county from the drop-down list</t>
    </r>
  </si>
  <si>
    <t xml:space="preserve">Analysis and Data Directorate, </t>
  </si>
  <si>
    <t>Department for Communities and Local Government</t>
  </si>
  <si>
    <t>newhomesbonus@communities.gsi.gov.uk</t>
  </si>
  <si>
    <t>Column1</t>
  </si>
  <si>
    <t>Total net additions</t>
  </si>
  <si>
    <t>Current year instalment:</t>
  </si>
  <si>
    <t>.. As % of stock in previous year</t>
  </si>
  <si>
    <t>National baseline (%)</t>
  </si>
  <si>
    <t>Units rewarded (above baseline)</t>
  </si>
  <si>
    <t>Affordable homes premium (£350 per unit)</t>
  </si>
  <si>
    <t>Total:</t>
  </si>
  <si>
    <t>Lower tier payment (%)</t>
  </si>
  <si>
    <t>Upper tier payment (%)</t>
  </si>
  <si>
    <t>Cumulative New Homes Bonus payments</t>
  </si>
  <si>
    <t>Illustrative Payments by Band</t>
  </si>
  <si>
    <t>Insert an estimate of housing delivery in the green boxes below:</t>
  </si>
  <si>
    <t>Payment for net additions (upper and lower tier authorities)</t>
  </si>
  <si>
    <t>Calculation process</t>
  </si>
  <si>
    <t>Worked example</t>
  </si>
  <si>
    <t>Council tax band</t>
  </si>
  <si>
    <t>Previous year dwelling stock</t>
  </si>
  <si>
    <t>Affordable homes</t>
  </si>
  <si>
    <t>6/9</t>
  </si>
  <si>
    <t>7/9</t>
  </si>
  <si>
    <t>8/9</t>
  </si>
  <si>
    <t>9/9</t>
  </si>
  <si>
    <t>11/9</t>
  </si>
  <si>
    <t>13/9</t>
  </si>
  <si>
    <t>15/9</t>
  </si>
  <si>
    <t>18/9</t>
  </si>
  <si>
    <t>Weighting (Band D equivalence)</t>
  </si>
  <si>
    <t>I</t>
  </si>
  <si>
    <t>National average Band D council tax rate</t>
  </si>
  <si>
    <t>Calculating the New Homes Bonus</t>
  </si>
  <si>
    <t>Growth in dwelling stock*</t>
  </si>
  <si>
    <t>II</t>
  </si>
  <si>
    <t>III</t>
  </si>
  <si>
    <t>IV</t>
  </si>
  <si>
    <t>V</t>
  </si>
  <si>
    <t>VI</t>
  </si>
  <si>
    <t>VII</t>
  </si>
  <si>
    <t>VIII</t>
  </si>
  <si>
    <t>IX</t>
  </si>
  <si>
    <t>X</t>
  </si>
  <si>
    <t>XI</t>
  </si>
  <si>
    <t>XII</t>
  </si>
  <si>
    <r>
      <t xml:space="preserve">…in band D equivalents </t>
    </r>
    <r>
      <rPr>
        <b/>
        <sz val="12"/>
        <rFont val="Calibri"/>
        <family val="2"/>
      </rPr>
      <t>(II x I)</t>
    </r>
  </si>
  <si>
    <r>
      <t xml:space="preserve">…in band D equivalents </t>
    </r>
    <r>
      <rPr>
        <b/>
        <sz val="12"/>
        <rFont val="Calibri"/>
        <family val="2"/>
      </rPr>
      <t>(IV x I)</t>
    </r>
  </si>
  <si>
    <r>
      <t xml:space="preserve">Baseline = 0.4% of band D equivalent stock </t>
    </r>
    <r>
      <rPr>
        <b/>
        <sz val="12"/>
        <rFont val="Calibri"/>
        <family val="2"/>
      </rPr>
      <t>(III x 0.4%)</t>
    </r>
  </si>
  <si>
    <r>
      <t xml:space="preserve">Units rewarded - Band D equivalents </t>
    </r>
    <r>
      <rPr>
        <b/>
        <sz val="12"/>
        <rFont val="Calibri"/>
        <family val="2"/>
      </rPr>
      <t>(V - VII)</t>
    </r>
  </si>
  <si>
    <r>
      <t xml:space="preserve">Payment for Band D equivalents </t>
    </r>
    <r>
      <rPr>
        <b/>
        <sz val="12"/>
        <rFont val="Calibri"/>
        <family val="2"/>
      </rPr>
      <t>(VIII x VI)</t>
    </r>
  </si>
  <si>
    <r>
      <t xml:space="preserve">Affordable homes payment </t>
    </r>
    <r>
      <rPr>
        <b/>
        <sz val="12"/>
        <rFont val="Calibri"/>
        <family val="2"/>
      </rPr>
      <t>(X x £350)</t>
    </r>
  </si>
  <si>
    <r>
      <t xml:space="preserve">Annual payment </t>
    </r>
    <r>
      <rPr>
        <b/>
        <sz val="12"/>
        <rFont val="Calibri"/>
        <family val="2"/>
      </rPr>
      <t>(XI + IX)</t>
    </r>
  </si>
  <si>
    <t>Current year payments only</t>
  </si>
  <si>
    <r>
      <t>1.</t>
    </r>
    <r>
      <rPr>
        <sz val="12"/>
        <rFont val="Calibri"/>
        <family val="2"/>
      </rPr>
      <t xml:space="preserve"> Net additional dwellings are calculated by subtracting effective stock (total stock less long-term empty homes, and demolitions) as recorded on the CTB in one year from the previous year: </t>
    </r>
    <r>
      <rPr>
        <sz val="12"/>
        <color theme="0" tint="-0.499984740745262"/>
        <rFont val="Calibri"/>
        <family val="2"/>
      </rPr>
      <t>See 'Calculating the New Homes Bonus' in the first page of this spreadsheet</t>
    </r>
  </si>
  <si>
    <r>
      <t xml:space="preserve">1. Net additional dwellings are calculated by subtracting effective stock (total stock less long-term empty homes, and demolitions) as recorded on the CTB in one year from the previous year: </t>
    </r>
    <r>
      <rPr>
        <sz val="12"/>
        <color theme="0" tint="-0.499984740745262"/>
        <rFont val="Calibri"/>
        <family val="2"/>
      </rPr>
      <t>See 'Calculating the New Homes Bonus' in the first page of this spreadsheet</t>
    </r>
  </si>
  <si>
    <t>Current housing stock (Oct 17):</t>
  </si>
  <si>
    <r>
      <t>Affordable housing supply (16/17)</t>
    </r>
    <r>
      <rPr>
        <vertAlign val="superscript"/>
        <sz val="12"/>
        <rFont val="Calibri"/>
        <family val="2"/>
      </rPr>
      <t>3</t>
    </r>
    <r>
      <rPr>
        <sz val="12"/>
        <rFont val="Calibri"/>
        <family val="2"/>
      </rPr>
      <t>:</t>
    </r>
  </si>
  <si>
    <t>Stock of empty homes (Oct 17):</t>
  </si>
  <si>
    <r>
      <t>2.</t>
    </r>
    <r>
      <rPr>
        <sz val="12"/>
        <rFont val="Calibri"/>
        <family val="2"/>
      </rPr>
      <t xml:space="preserve"> Data taken from the Council Tax Base form: </t>
    </r>
    <r>
      <rPr>
        <sz val="12"/>
        <color indexed="55"/>
        <rFont val="Calibri"/>
        <family val="2"/>
      </rPr>
      <t>https://www.gov.uk/government/statistics/council-taxbase-2017-in-england</t>
    </r>
  </si>
  <si>
    <r>
      <t>3.</t>
    </r>
    <r>
      <rPr>
        <sz val="12"/>
        <rFont val="Calibri"/>
        <family val="2"/>
      </rPr>
      <t xml:space="preserve"> Data taken from Live Table 1008 - Affordable housing supply in England: 2016 to 2017: </t>
    </r>
    <r>
      <rPr>
        <sz val="12"/>
        <color theme="0" tint="-0.499984740745262"/>
        <rFont val="Calibri"/>
        <family val="2"/>
      </rPr>
      <t>https://www.gov.uk/government/statistical-data-sets/live-tables-on-affordable-housing-supply</t>
    </r>
  </si>
  <si>
    <t>Year 8</t>
  </si>
  <si>
    <t>Payments for Year 8</t>
  </si>
  <si>
    <t>2018/19: Total Payments</t>
  </si>
  <si>
    <t>Net additions (Oct 16-17):</t>
  </si>
  <si>
    <r>
      <t>Dwelling stock:</t>
    </r>
    <r>
      <rPr>
        <sz val="14"/>
        <rFont val="Calibri"/>
        <family val="2"/>
      </rPr>
      <t xml:space="preserve">              </t>
    </r>
    <r>
      <rPr>
        <sz val="12"/>
        <rFont val="Calibri"/>
        <family val="2"/>
      </rPr>
      <t xml:space="preserve">(Oct 17) </t>
    </r>
  </si>
  <si>
    <r>
      <t>Council tax:</t>
    </r>
    <r>
      <rPr>
        <sz val="14"/>
        <rFont val="Calibri"/>
        <family val="2"/>
      </rPr>
      <t xml:space="preserve"> </t>
    </r>
    <r>
      <rPr>
        <sz val="12"/>
        <rFont val="Calibri"/>
        <family val="2"/>
      </rPr>
      <t>average national band (2017/18)</t>
    </r>
  </si>
  <si>
    <r>
      <t>3.</t>
    </r>
    <r>
      <rPr>
        <sz val="12"/>
        <rFont val="Calibri"/>
        <family val="2"/>
      </rPr>
      <t xml:space="preserve"> Data taken from Affordable housing supply in England: 2016 to 2017: </t>
    </r>
    <r>
      <rPr>
        <sz val="12"/>
        <color theme="0" tint="-0.499984740745262"/>
        <rFont val="Calibri"/>
        <family val="2"/>
      </rPr>
      <t>(https://www.gov.uk/government/statistical-data-sets/live-tables-on-affordable-housing-supply)</t>
    </r>
  </si>
  <si>
    <r>
      <t>4.</t>
    </r>
    <r>
      <rPr>
        <sz val="12"/>
        <rFont val="Calibri"/>
        <family val="2"/>
      </rPr>
      <t xml:space="preserve"> Long term empty homes are measured by Line 18 of the CTB 2017 form.  The number brought back into use is calculated by subtracting the stock of empty homes in the current year from the previous year to give the net change. If there is an increase in the number of empty homes, enter this as a negative figure.</t>
    </r>
  </si>
  <si>
    <t>Previous year stock - band D (Oct 16)</t>
  </si>
  <si>
    <t>Current stock (Oct 17)</t>
  </si>
  <si>
    <t>Stock of empty homes (Oct 17)</t>
  </si>
  <si>
    <t>Net change in effective stock: difference in stock on CTB form (Oct 17)</t>
  </si>
  <si>
    <t>Gross affordable housing supply (16/17) including caravan pitches</t>
  </si>
  <si>
    <t>Dwelling stock Oct 17 - CTB form Line 1: % of total stock</t>
  </si>
  <si>
    <t>Net additions: difference in stock on CTB form (Oct 16/17): Lines 1 - 3</t>
  </si>
  <si>
    <t>Difference in empty homes on CTB form Oct 16/17</t>
  </si>
  <si>
    <t>Payments for Year 7 (April 2017)</t>
  </si>
  <si>
    <t>Total Year 7 Payments               (inc. tier split)</t>
  </si>
  <si>
    <t>E07000242</t>
  </si>
  <si>
    <t>E08000037</t>
  </si>
  <si>
    <t>E06000057</t>
  </si>
  <si>
    <t>E07000240</t>
  </si>
  <si>
    <t>E07000243</t>
  </si>
  <si>
    <t>E07000241</t>
  </si>
  <si>
    <t>Legacy Payments (lower tier)</t>
  </si>
  <si>
    <t>Legacy Payments (upper tier)</t>
  </si>
  <si>
    <t>Total payments (lower tier)</t>
  </si>
  <si>
    <t>Total payments (upper tier)</t>
  </si>
  <si>
    <t>Dwelling stock Oct 17 - CTB form Line 1</t>
  </si>
  <si>
    <r>
      <t>Net change in stock (Oct 17)</t>
    </r>
    <r>
      <rPr>
        <vertAlign val="superscript"/>
        <sz val="12"/>
        <rFont val="Calibri"/>
        <family val="2"/>
      </rPr>
      <t>1,2</t>
    </r>
    <r>
      <rPr>
        <sz val="12"/>
        <rFont val="Calibri"/>
        <family val="2"/>
      </rPr>
      <t>:</t>
    </r>
  </si>
  <si>
    <t>In year: upper tier</t>
  </si>
  <si>
    <t>E10000002</t>
  </si>
  <si>
    <t>E10000003</t>
  </si>
  <si>
    <t>E10000006</t>
  </si>
  <si>
    <t>E10000007</t>
  </si>
  <si>
    <t>E10000008</t>
  </si>
  <si>
    <t>E10000009</t>
  </si>
  <si>
    <t>E10000011</t>
  </si>
  <si>
    <t>E10000012</t>
  </si>
  <si>
    <t>E10000013</t>
  </si>
  <si>
    <t>E10000014</t>
  </si>
  <si>
    <t>E10000015</t>
  </si>
  <si>
    <t>E10000016</t>
  </si>
  <si>
    <t>E10000017</t>
  </si>
  <si>
    <t>E10000018</t>
  </si>
  <si>
    <t>E10000019</t>
  </si>
  <si>
    <t>E10000020</t>
  </si>
  <si>
    <t>E10000023</t>
  </si>
  <si>
    <t>E10000021</t>
  </si>
  <si>
    <t>E10000024</t>
  </si>
  <si>
    <t>E10000025</t>
  </si>
  <si>
    <t>E10000027</t>
  </si>
  <si>
    <t>E10000028</t>
  </si>
  <si>
    <t>E10000029</t>
  </si>
  <si>
    <t>E10000030</t>
  </si>
  <si>
    <t>E10000031</t>
  </si>
  <si>
    <t>E10000032</t>
  </si>
  <si>
    <t>E10000034</t>
  </si>
  <si>
    <r>
      <t>3.</t>
    </r>
    <r>
      <rPr>
        <sz val="12"/>
        <rFont val="Calibri"/>
        <family val="2"/>
      </rPr>
      <t xml:space="preserve"> Data taken from Live Table 1008 - Affordable housing supply in England: 2016 to 2017:</t>
    </r>
    <r>
      <rPr>
        <sz val="12"/>
        <color theme="0" tint="-0.499984740745262"/>
        <rFont val="Calibri"/>
        <family val="2"/>
      </rPr>
      <t xml:space="preserve"> (https://www.gov.uk/government/statistical-data-sets/live-tables-on-affordable-housing-supply)</t>
    </r>
  </si>
  <si>
    <r>
      <t>Dwelling stock:</t>
    </r>
    <r>
      <rPr>
        <sz val="14"/>
        <rFont val="Calibri"/>
        <family val="2"/>
      </rPr>
      <t xml:space="preserve"> </t>
    </r>
    <r>
      <rPr>
        <sz val="12"/>
        <rFont val="Calibri"/>
        <family val="2"/>
      </rPr>
      <t xml:space="preserve">(Oct 17) </t>
    </r>
    <r>
      <rPr>
        <vertAlign val="superscript"/>
        <sz val="12"/>
        <rFont val="Calibri"/>
        <family val="2"/>
      </rPr>
      <t>2</t>
    </r>
  </si>
  <si>
    <t>Band D equivalents rewarded (baseline = 0.4%)</t>
  </si>
  <si>
    <r>
      <t xml:space="preserve">The worked example above shows the method for calculating the New Homes Bonus in a hypothetical local authority. 
The calculation shows the outcome following a 1% growth in the housing stock, evenly split across the council tax bands and 15 new affordable homes.  There is a baseline level of 0.4%, below which new homes are not rewarded with the Bonus and the national average Band D council tax rate of £1,591 is paid thereafter.
*In practice the growth in the dwelling stock is calculated from DCLG Council Taxbase (CTB) statistics with the effective stock (i.e. after accounting for demolished or long term empty property, Line 1 </t>
    </r>
    <r>
      <rPr>
        <i/>
        <sz val="12"/>
        <rFont val="Calibri"/>
        <family val="2"/>
        <scheme val="minor"/>
      </rPr>
      <t>minus</t>
    </r>
    <r>
      <rPr>
        <sz val="12"/>
        <rFont val="Calibri"/>
        <family val="2"/>
        <scheme val="minor"/>
      </rPr>
      <t xml:space="preserve"> Line 3 </t>
    </r>
    <r>
      <rPr>
        <i/>
        <sz val="12"/>
        <rFont val="Calibri"/>
        <family val="2"/>
        <scheme val="minor"/>
      </rPr>
      <t>minus</t>
    </r>
    <r>
      <rPr>
        <sz val="12"/>
        <rFont val="Calibri"/>
        <family val="2"/>
        <scheme val="minor"/>
      </rPr>
      <t xml:space="preserve"> Line 18 on the CTB form) in the previous year subtracted from the latest year.</t>
    </r>
  </si>
  <si>
    <t>Total Payments (2018/19)</t>
  </si>
  <si>
    <t>2021 / 22</t>
  </si>
  <si>
    <r>
      <t>Stock of empty homes (Oct 17)</t>
    </r>
    <r>
      <rPr>
        <vertAlign val="superscript"/>
        <sz val="12"/>
        <rFont val="Calibri"/>
        <family val="2"/>
      </rPr>
      <t>4</t>
    </r>
    <r>
      <rPr>
        <sz val="12"/>
        <rFont val="Calibri"/>
        <family val="2"/>
      </rPr>
      <t>:</t>
    </r>
  </si>
  <si>
    <r>
      <t>4.</t>
    </r>
    <r>
      <rPr>
        <sz val="12"/>
        <rFont val="Calibri"/>
        <family val="2"/>
      </rPr>
      <t xml:space="preserve"> Long term empty homes are measured by Line 18 of the CTB 2017 form. The number brought back into use is calculated by subtracting the stock of empty homes in the current year from the previous year to give the net change. A negative figure represents an increase in the number of empty homes.</t>
    </r>
  </si>
  <si>
    <r>
      <t>5.</t>
    </r>
    <r>
      <rPr>
        <sz val="12"/>
        <rFont val="Calibri"/>
        <family val="2"/>
      </rPr>
      <t xml:space="preserve"> Affordable units comprise of social rent, intermediate rent and low cost home ownership and include both new build and acquisitions as measured by DCLG statistics; and affordable traveller pitches that comprise of pitches owned and managed by local authorities or Registered Social Landlords.</t>
    </r>
  </si>
  <si>
    <r>
      <t>Gross affordable housing units, 2016/17</t>
    </r>
    <r>
      <rPr>
        <vertAlign val="superscript"/>
        <sz val="14"/>
        <rFont val="Calibri"/>
        <family val="2"/>
      </rPr>
      <t>5</t>
    </r>
    <r>
      <rPr>
        <sz val="14"/>
        <rFont val="Calibri"/>
        <family val="2"/>
      </rPr>
      <t>:</t>
    </r>
  </si>
  <si>
    <r>
      <t>.. Empty homes brought back into use</t>
    </r>
    <r>
      <rPr>
        <vertAlign val="superscript"/>
        <sz val="14"/>
        <rFont val="Calibri"/>
        <family val="2"/>
      </rPr>
      <t>4</t>
    </r>
    <r>
      <rPr>
        <sz val="14"/>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</si>
</sst>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quot;£&quot;#,##0_);[Red]\(&quot;£&quot;#,##0\)"/>
    <numFmt numFmtId="165" formatCode="_(&quot;£&quot;* #,##0.00_);_(&quot;£&quot;* \(#,##0.00\);_(&quot;£&quot;* &quot;-&quot;??_);_(@_)"/>
    <numFmt numFmtId="166" formatCode="_(* #,##0.00_);_(* \(#,##0.00\);_(* &quot;-&quot;??_);_(@_)"/>
    <numFmt numFmtId="167" formatCode="_-* #,##0_-;\-* #,##0_-;_-* &quot;-&quot;??_-;_-@_-"/>
    <numFmt numFmtId="168" formatCode="&quot;£&quot;#,##0.00"/>
    <numFmt numFmtId="169" formatCode="&quot;£&quot;#,##0"/>
    <numFmt numFmtId="170" formatCode="&quot;£&quot;#,##0_);\(&quot;£&quot;#,##0\)"/>
    <numFmt numFmtId="171" formatCode="_-&quot;£&quot;* #,##0_-;\-&quot;£&quot;* #,##0_-;_-&quot;£&quot;* &quot;-&quot;??_-;_-@_-"/>
    <numFmt numFmtId="172" formatCode="0000"/>
    <numFmt numFmtId="173" formatCode="#,##0_);;&quot;- &quot;_);@_)\ "/>
    <numFmt numFmtId="174" formatCode="_(General"/>
    <numFmt numFmtId="175" formatCode="_(* #,##0_);_(* \(#,##0\);_(* &quot;-&quot;??_);_(@_)"/>
    <numFmt numFmtId="176" formatCode="&quot;£&quot;#,##0.0000"/>
    <numFmt numFmtId="177" formatCode="_(&quot;£&quot;* #,##0_);_(&quot;£&quot;* \(#,##0\);_(&quot;£&quot;* &quot;-&quot;??_);_(@_)"/>
  </numFmts>
  <fonts count="110"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Calibri"/>
      <family val="2"/>
    </font>
    <font>
      <b/>
      <sz val="28"/>
      <color indexed="21"/>
      <name val="Calibri"/>
      <family val="2"/>
    </font>
    <font>
      <sz val="12"/>
      <color theme="0"/>
      <name val="Calibri"/>
      <family val="2"/>
    </font>
    <font>
      <sz val="14"/>
      <color theme="0"/>
      <name val="Calibri"/>
      <family val="2"/>
    </font>
    <font>
      <b/>
      <sz val="36"/>
      <color indexed="21"/>
      <name val="Calibri"/>
      <family val="2"/>
    </font>
    <font>
      <b/>
      <sz val="18"/>
      <color indexed="9"/>
      <name val="Calibri"/>
      <family val="2"/>
    </font>
    <font>
      <sz val="12"/>
      <name val="Calibri"/>
      <family val="2"/>
    </font>
    <font>
      <sz val="10"/>
      <name val="Arial"/>
      <family val="2"/>
    </font>
    <font>
      <b/>
      <sz val="20"/>
      <color indexed="12"/>
      <name val="Calibri"/>
      <family val="2"/>
    </font>
    <font>
      <sz val="16"/>
      <name val="Calibri"/>
      <family val="2"/>
    </font>
    <font>
      <vertAlign val="superscript"/>
      <sz val="12"/>
      <name val="Calibri"/>
      <family val="2"/>
    </font>
    <font>
      <u/>
      <sz val="10"/>
      <color indexed="12"/>
      <name val="Arial"/>
      <family val="2"/>
    </font>
    <font>
      <b/>
      <u/>
      <sz val="16"/>
      <color indexed="21"/>
      <name val="Calibri"/>
      <family val="2"/>
    </font>
    <font>
      <sz val="14"/>
      <name val="Calibri"/>
      <family val="2"/>
    </font>
    <font>
      <sz val="10"/>
      <color indexed="49"/>
      <name val="Calibri"/>
      <family val="2"/>
    </font>
    <font>
      <b/>
      <sz val="20"/>
      <color indexed="49"/>
      <name val="Calibri"/>
      <family val="2"/>
    </font>
    <font>
      <b/>
      <sz val="10"/>
      <name val="Calibri"/>
      <family val="2"/>
    </font>
    <font>
      <b/>
      <sz val="20"/>
      <color indexed="21"/>
      <name val="Calibri"/>
      <family val="2"/>
    </font>
    <font>
      <sz val="14"/>
      <color indexed="21"/>
      <name val="Calibri"/>
      <family val="2"/>
    </font>
    <font>
      <b/>
      <sz val="14"/>
      <name val="Calibri"/>
      <family val="2"/>
    </font>
    <font>
      <b/>
      <sz val="18"/>
      <color indexed="21"/>
      <name val="Calibri"/>
      <family val="2"/>
    </font>
    <font>
      <b/>
      <sz val="12"/>
      <name val="Calibri"/>
      <family val="2"/>
    </font>
    <font>
      <b/>
      <sz val="20"/>
      <name val="Calibri"/>
      <family val="2"/>
    </font>
    <font>
      <b/>
      <sz val="20"/>
      <color indexed="9"/>
      <name val="Calibri"/>
      <family val="2"/>
    </font>
    <font>
      <b/>
      <sz val="16"/>
      <name val="Calibri"/>
      <family val="2"/>
    </font>
    <font>
      <sz val="12"/>
      <color indexed="55"/>
      <name val="Calibri"/>
      <family val="2"/>
    </font>
    <font>
      <sz val="12"/>
      <color theme="0" tint="-0.499984740745262"/>
      <name val="Calibri"/>
      <family val="2"/>
    </font>
    <font>
      <b/>
      <sz val="18"/>
      <color indexed="81"/>
      <name val="Calibri"/>
      <family val="2"/>
    </font>
    <font>
      <sz val="18"/>
      <name val="Calibri"/>
      <family val="2"/>
    </font>
    <font>
      <b/>
      <sz val="22"/>
      <color indexed="21"/>
      <name val="Calibri"/>
      <family val="2"/>
    </font>
    <font>
      <b/>
      <u/>
      <sz val="14"/>
      <name val="Calibri"/>
      <family val="2"/>
    </font>
    <font>
      <vertAlign val="superscript"/>
      <sz val="14"/>
      <name val="Calibri"/>
      <family val="2"/>
    </font>
    <font>
      <sz val="12"/>
      <color indexed="9"/>
      <name val="Calibri"/>
      <family val="2"/>
    </font>
    <font>
      <b/>
      <sz val="14"/>
      <color indexed="21"/>
      <name val="Calibri"/>
      <family val="2"/>
    </font>
    <font>
      <sz val="18"/>
      <color indexed="81"/>
      <name val="Calibri"/>
      <family val="2"/>
    </font>
    <font>
      <b/>
      <sz val="20"/>
      <color theme="0"/>
      <name val="Calibri"/>
      <family val="2"/>
    </font>
    <font>
      <b/>
      <sz val="18"/>
      <color theme="0"/>
      <name val="Calibri"/>
      <family val="2"/>
    </font>
    <font>
      <b/>
      <sz val="18"/>
      <name val="Calibri"/>
      <family val="2"/>
    </font>
    <font>
      <b/>
      <u/>
      <sz val="16"/>
      <name val="Calibri"/>
      <family val="2"/>
    </font>
    <font>
      <sz val="14"/>
      <name val="Arial"/>
      <family val="2"/>
    </font>
    <font>
      <b/>
      <vertAlign val="superscript"/>
      <sz val="14"/>
      <name val="Calibri"/>
      <family val="2"/>
    </font>
    <font>
      <sz val="10"/>
      <color indexed="9"/>
      <name val="Calibri"/>
      <family val="2"/>
    </font>
    <font>
      <sz val="10"/>
      <color theme="0"/>
      <name val="Calibri"/>
      <family val="2"/>
    </font>
    <font>
      <sz val="11"/>
      <name val="Calibri"/>
      <family val="2"/>
    </font>
    <font>
      <b/>
      <sz val="10"/>
      <color indexed="12"/>
      <name val="Arial"/>
      <family val="2"/>
    </font>
    <font>
      <b/>
      <sz val="16"/>
      <color indexed="10"/>
      <name val="Arial"/>
      <family val="2"/>
    </font>
    <font>
      <b/>
      <sz val="10"/>
      <name val="Arial"/>
      <family val="2"/>
    </font>
    <font>
      <sz val="8"/>
      <name val="Arial"/>
      <family val="2"/>
    </font>
    <font>
      <b/>
      <sz val="14"/>
      <color indexed="12"/>
      <name val="Arial"/>
      <family val="2"/>
    </font>
    <font>
      <b/>
      <i/>
      <sz val="10"/>
      <name val="Arial"/>
      <family val="2"/>
    </font>
    <font>
      <sz val="10"/>
      <color indexed="8"/>
      <name val="Arial"/>
      <family val="2"/>
    </font>
    <font>
      <sz val="11"/>
      <color theme="1"/>
      <name val="Calibri"/>
      <family val="2"/>
      <scheme val="minor"/>
    </font>
    <font>
      <sz val="11"/>
      <color theme="0"/>
      <name val="Calibri"/>
      <family val="2"/>
      <scheme val="minor"/>
    </font>
    <font>
      <b/>
      <sz val="18"/>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Verdana"/>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b/>
      <sz val="11"/>
      <color rgb="FF3F3F3F"/>
      <name val="Calibri"/>
      <family val="2"/>
      <scheme val="minor"/>
    </font>
    <font>
      <b/>
      <sz val="8"/>
      <color rgb="FF000000"/>
      <name val="Arial"/>
      <family val="2"/>
    </font>
    <font>
      <sz val="11"/>
      <name val="Times New Roman"/>
      <family val="1"/>
    </font>
    <font>
      <b/>
      <sz val="11"/>
      <name val="Times New Roman"/>
      <family val="1"/>
    </font>
    <font>
      <b/>
      <sz val="12"/>
      <name val="Times New Roman"/>
      <family val="1"/>
    </font>
    <font>
      <b/>
      <sz val="18"/>
      <color indexed="56"/>
      <name val="Cambria"/>
      <family val="2"/>
    </font>
    <font>
      <b/>
      <sz val="11"/>
      <color theme="1"/>
      <name val="Calibri"/>
      <family val="2"/>
      <scheme val="minor"/>
    </font>
    <font>
      <sz val="11"/>
      <color rgb="FFFF0000"/>
      <name val="Calibri"/>
      <family val="2"/>
      <scheme val="minor"/>
    </font>
    <font>
      <b/>
      <sz val="10"/>
      <color rgb="FF0000CC"/>
      <name val="Arial"/>
      <family val="2"/>
    </font>
    <font>
      <b/>
      <sz val="22"/>
      <color indexed="10"/>
      <name val="Calibri"/>
      <family val="2"/>
    </font>
    <font>
      <sz val="14"/>
      <color indexed="10"/>
      <name val="Calibri"/>
      <family val="2"/>
    </font>
    <font>
      <sz val="10"/>
      <color indexed="21"/>
      <name val="Arial"/>
      <family val="2"/>
    </font>
    <font>
      <u/>
      <sz val="12"/>
      <color indexed="12"/>
      <name val="Calibri"/>
      <family val="2"/>
    </font>
    <font>
      <sz val="10"/>
      <color indexed="21"/>
      <name val="Calibri"/>
      <family val="2"/>
    </font>
    <font>
      <u/>
      <sz val="16"/>
      <color indexed="9"/>
      <name val="Calibri"/>
      <family val="2"/>
    </font>
    <font>
      <sz val="16"/>
      <color indexed="9"/>
      <name val="Calibri"/>
      <family val="2"/>
    </font>
    <font>
      <sz val="16"/>
      <color indexed="21"/>
      <name val="Calibri"/>
      <family val="2"/>
    </font>
    <font>
      <sz val="14"/>
      <color indexed="9"/>
      <name val="Calibri"/>
      <family val="2"/>
    </font>
    <font>
      <sz val="10"/>
      <name val="Arial"/>
      <family val="2"/>
    </font>
    <font>
      <b/>
      <u/>
      <sz val="14"/>
      <color theme="0"/>
      <name val="Calibri"/>
      <family val="2"/>
    </font>
    <font>
      <sz val="10"/>
      <color theme="0"/>
      <name val="Arial"/>
      <family val="2"/>
    </font>
    <font>
      <b/>
      <sz val="22"/>
      <color theme="0"/>
      <name val="Calibri"/>
      <family val="2"/>
    </font>
    <font>
      <sz val="12"/>
      <name val="Times New Roman"/>
      <family val="1"/>
    </font>
    <font>
      <u/>
      <sz val="12"/>
      <color indexed="12"/>
      <name val="Calibri"/>
      <family val="2"/>
      <scheme val="minor"/>
    </font>
    <font>
      <sz val="12"/>
      <name val="Calibri"/>
      <family val="2"/>
      <scheme val="minor"/>
    </font>
    <font>
      <sz val="12"/>
      <color theme="0" tint="-0.14999847407452621"/>
      <name val="Calibri"/>
      <family val="2"/>
    </font>
    <font>
      <i/>
      <sz val="12"/>
      <name val="Calibri"/>
      <family val="2"/>
      <scheme val="minor"/>
    </font>
    <font>
      <u/>
      <sz val="16"/>
      <color theme="0"/>
      <name val="Calibri"/>
      <family val="2"/>
      <scheme val="minor"/>
    </font>
    <font>
      <sz val="10"/>
      <name val="Arial"/>
    </font>
    <font>
      <u/>
      <sz val="7.5"/>
      <color indexed="12"/>
      <name val="Arial"/>
      <family val="2"/>
    </font>
    <font>
      <b/>
      <sz val="12"/>
      <name val="Arial"/>
      <family val="2"/>
    </font>
    <font>
      <u/>
      <sz val="12"/>
      <color indexed="12"/>
      <name val="Arial"/>
      <family val="2"/>
    </font>
    <font>
      <sz val="10"/>
      <name val="Tahoma"/>
      <family val="2"/>
    </font>
    <font>
      <sz val="16"/>
      <color theme="0"/>
      <name val="Calibri"/>
      <family val="2"/>
    </font>
    <font>
      <u/>
      <sz val="16"/>
      <color theme="0"/>
      <name val="Calibri"/>
      <family val="2"/>
    </font>
    <font>
      <b/>
      <sz val="10"/>
      <color theme="3"/>
      <name val="Arial"/>
      <family val="2"/>
    </font>
  </fonts>
  <fills count="42">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theme="0"/>
        <bgColor indexed="64"/>
      </patternFill>
    </fill>
    <fill>
      <patternFill patternType="solid">
        <fgColor theme="0" tint="-0.24994659260841701"/>
        <bgColor indexed="64"/>
      </patternFill>
    </fill>
    <fill>
      <patternFill patternType="solid">
        <fgColor indexed="47"/>
        <bgColor indexed="64"/>
      </patternFill>
    </fill>
    <fill>
      <patternFill patternType="solid">
        <fgColor indexed="43"/>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9"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double">
        <color indexed="64"/>
      </bottom>
      <diagonal/>
    </border>
  </borders>
  <cellStyleXfs count="178">
    <xf numFmtId="0" fontId="0" fillId="0" borderId="0"/>
    <xf numFmtId="166" fontId="13" fillId="0" borderId="0" applyFont="0" applyFill="0" applyBorder="0" applyAlignment="0" applyProtection="0"/>
    <xf numFmtId="9" fontId="13" fillId="0" borderId="0" applyFont="0" applyFill="0" applyBorder="0" applyAlignment="0" applyProtection="0"/>
    <xf numFmtId="0" fontId="17" fillId="0" borderId="0" applyNumberFormat="0" applyFill="0" applyBorder="0" applyAlignment="0" applyProtection="0">
      <alignment vertical="top"/>
      <protection locked="0"/>
    </xf>
    <xf numFmtId="165" fontId="13" fillId="0" borderId="0" applyFont="0" applyFill="0" applyBorder="0" applyAlignment="0" applyProtection="0"/>
    <xf numFmtId="0" fontId="13" fillId="0" borderId="0"/>
    <xf numFmtId="0" fontId="57" fillId="17"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18" borderId="0" applyNumberFormat="0" applyBorder="0" applyAlignment="0" applyProtection="0"/>
    <xf numFmtId="0" fontId="57" fillId="22" borderId="0" applyNumberFormat="0" applyBorder="0" applyAlignment="0" applyProtection="0"/>
    <xf numFmtId="0" fontId="57" fillId="26" borderId="0" applyNumberFormat="0" applyBorder="0" applyAlignment="0" applyProtection="0"/>
    <xf numFmtId="0" fontId="57" fillId="30" borderId="0" applyNumberFormat="0" applyBorder="0" applyAlignment="0" applyProtection="0"/>
    <xf numFmtId="0" fontId="57" fillId="34" borderId="0" applyNumberFormat="0" applyBorder="0" applyAlignment="0" applyProtection="0"/>
    <xf numFmtId="0" fontId="57" fillId="38" borderId="0" applyNumberFormat="0" applyBorder="0" applyAlignment="0" applyProtection="0"/>
    <xf numFmtId="0" fontId="58" fillId="19" borderId="0" applyNumberFormat="0" applyBorder="0" applyAlignment="0" applyProtection="0"/>
    <xf numFmtId="0" fontId="58" fillId="23" borderId="0" applyNumberFormat="0" applyBorder="0" applyAlignment="0" applyProtection="0"/>
    <xf numFmtId="0" fontId="58" fillId="27" borderId="0" applyNumberFormat="0" applyBorder="0" applyAlignment="0" applyProtection="0"/>
    <xf numFmtId="0" fontId="58" fillId="31" borderId="0" applyNumberFormat="0" applyBorder="0" applyAlignment="0" applyProtection="0"/>
    <xf numFmtId="0" fontId="58" fillId="35" borderId="0" applyNumberFormat="0" applyBorder="0" applyAlignment="0" applyProtection="0"/>
    <xf numFmtId="0" fontId="58" fillId="39" borderId="0" applyNumberFormat="0" applyBorder="0" applyAlignment="0" applyProtection="0"/>
    <xf numFmtId="0" fontId="58" fillId="16"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8" borderId="0" applyNumberFormat="0" applyBorder="0" applyAlignment="0" applyProtection="0"/>
    <xf numFmtId="0" fontId="58" fillId="32" borderId="0" applyNumberFormat="0" applyBorder="0" applyAlignment="0" applyProtection="0"/>
    <xf numFmtId="0" fontId="58" fillId="36" borderId="0" applyNumberFormat="0" applyBorder="0" applyAlignment="0" applyProtection="0"/>
    <xf numFmtId="0" fontId="59" fillId="0" borderId="0" applyNumberFormat="0" applyFont="0" applyBorder="0" applyAlignment="0">
      <alignment horizontal="left" vertical="center"/>
    </xf>
    <xf numFmtId="0" fontId="60" fillId="10" borderId="0" applyNumberFormat="0" applyBorder="0" applyAlignment="0" applyProtection="0"/>
    <xf numFmtId="0" fontId="61" fillId="13" borderId="19" applyNumberFormat="0" applyAlignment="0" applyProtection="0"/>
    <xf numFmtId="172" fontId="13" fillId="2" borderId="25">
      <alignment horizontal="right" vertical="top"/>
    </xf>
    <xf numFmtId="0" fontId="13" fillId="2" borderId="25">
      <alignment horizontal="left" indent="5"/>
    </xf>
    <xf numFmtId="172" fontId="13" fillId="2" borderId="1" applyNumberFormat="0">
      <alignment horizontal="right" vertical="top"/>
    </xf>
    <xf numFmtId="0" fontId="13" fillId="2" borderId="1">
      <alignment horizontal="left" indent="3"/>
    </xf>
    <xf numFmtId="172" fontId="52" fillId="2" borderId="1" applyNumberFormat="0">
      <alignment horizontal="right" vertical="top"/>
    </xf>
    <xf numFmtId="0" fontId="52" fillId="2" borderId="1">
      <alignment horizontal="left" indent="1"/>
    </xf>
    <xf numFmtId="0" fontId="52" fillId="2" borderId="1">
      <alignment horizontal="right" vertical="top"/>
    </xf>
    <xf numFmtId="0" fontId="52" fillId="2" borderId="1">
      <alignment horizontal="left" indent="2"/>
    </xf>
    <xf numFmtId="172" fontId="13" fillId="2" borderId="1" applyNumberFormat="0">
      <alignment horizontal="right" vertical="top"/>
    </xf>
    <xf numFmtId="0" fontId="13" fillId="2" borderId="1">
      <alignment horizontal="left" indent="3"/>
    </xf>
    <xf numFmtId="0" fontId="62" fillId="14" borderId="22" applyNumberFormat="0" applyAlignment="0" applyProtection="0"/>
    <xf numFmtId="166" fontId="13" fillId="0" borderId="0" applyFont="0" applyFill="0" applyBorder="0" applyAlignment="0" applyProtection="0"/>
    <xf numFmtId="166" fontId="5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5" fillId="0" borderId="0" applyFont="0" applyFill="0" applyBorder="0" applyAlignment="0" applyProtection="0"/>
    <xf numFmtId="166" fontId="5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63" fillId="0" borderId="0" applyFont="0" applyFill="0" applyBorder="0" applyAlignment="0" applyProtection="0"/>
    <xf numFmtId="0" fontId="64" fillId="0" borderId="0" applyNumberFormat="0" applyFill="0" applyBorder="0" applyAlignment="0" applyProtection="0"/>
    <xf numFmtId="0" fontId="65" fillId="9" borderId="0" applyNumberFormat="0" applyBorder="0" applyAlignment="0" applyProtection="0"/>
    <xf numFmtId="0" fontId="66" fillId="0" borderId="16" applyNumberFormat="0" applyFill="0" applyAlignment="0" applyProtection="0"/>
    <xf numFmtId="0" fontId="67" fillId="0" borderId="17" applyNumberFormat="0" applyFill="0" applyAlignment="0" applyProtection="0"/>
    <xf numFmtId="0" fontId="68" fillId="0" borderId="18"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alignment vertical="top"/>
      <protection locked="0"/>
    </xf>
    <xf numFmtId="0" fontId="70" fillId="12" borderId="19" applyNumberFormat="0" applyAlignment="0" applyProtection="0"/>
    <xf numFmtId="0" fontId="71" fillId="0" borderId="21" applyNumberFormat="0" applyFill="0" applyAlignment="0" applyProtection="0"/>
    <xf numFmtId="0" fontId="72" fillId="11" borderId="0" applyNumberFormat="0" applyBorder="0" applyAlignment="0" applyProtection="0"/>
    <xf numFmtId="0" fontId="5" fillId="0" borderId="0"/>
    <xf numFmtId="0" fontId="5" fillId="0" borderId="0"/>
    <xf numFmtId="0" fontId="5" fillId="0" borderId="0"/>
    <xf numFmtId="0" fontId="63" fillId="0" borderId="0"/>
    <xf numFmtId="0" fontId="5" fillId="0" borderId="0"/>
    <xf numFmtId="0" fontId="73" fillId="0" borderId="0"/>
    <xf numFmtId="0" fontId="13" fillId="0" borderId="0"/>
    <xf numFmtId="0" fontId="13" fillId="0" borderId="0"/>
    <xf numFmtId="0" fontId="13" fillId="0" borderId="0"/>
    <xf numFmtId="0" fontId="73" fillId="0" borderId="0"/>
    <xf numFmtId="0" fontId="13" fillId="0" borderId="0">
      <alignment horizontal="left" wrapText="1"/>
    </xf>
    <xf numFmtId="0" fontId="5" fillId="0" borderId="0"/>
    <xf numFmtId="0" fontId="5" fillId="0" borderId="0"/>
    <xf numFmtId="0" fontId="56" fillId="0" borderId="0"/>
    <xf numFmtId="0" fontId="13" fillId="0" borderId="0"/>
    <xf numFmtId="0" fontId="5" fillId="0" borderId="0"/>
    <xf numFmtId="0" fontId="57" fillId="15" borderId="23" applyNumberFormat="0" applyFont="0" applyAlignment="0" applyProtection="0"/>
    <xf numFmtId="0" fontId="74" fillId="13" borderId="20" applyNumberFormat="0" applyAlignment="0" applyProtection="0"/>
    <xf numFmtId="9" fontId="13"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63" fillId="0" borderId="0" applyFont="0" applyFill="0" applyBorder="0" applyAlignment="0" applyProtection="0"/>
    <xf numFmtId="9" fontId="5" fillId="0" borderId="0" applyFont="0" applyFill="0" applyBorder="0" applyAlignment="0" applyProtection="0"/>
    <xf numFmtId="0" fontId="75" fillId="0" borderId="0" applyNumberFormat="0" applyBorder="0" applyProtection="0">
      <alignment horizontal="left"/>
    </xf>
    <xf numFmtId="173" fontId="76" fillId="0" borderId="26" applyFill="0" applyBorder="0" applyProtection="0">
      <alignment horizontal="right"/>
    </xf>
    <xf numFmtId="0" fontId="77" fillId="0" borderId="0" applyNumberFormat="0" applyFill="0" applyBorder="0" applyProtection="0">
      <alignment horizontal="center" vertical="center" wrapText="1"/>
    </xf>
    <xf numFmtId="1" fontId="78" fillId="0" borderId="0" applyNumberFormat="0" applyFill="0" applyBorder="0" applyProtection="0">
      <alignment horizontal="right" vertical="top"/>
    </xf>
    <xf numFmtId="174" fontId="76" fillId="0" borderId="0" applyNumberFormat="0" applyFill="0" applyBorder="0" applyProtection="0">
      <alignment horizontal="left"/>
    </xf>
    <xf numFmtId="0" fontId="78" fillId="0" borderId="0" applyNumberFormat="0" applyFill="0" applyBorder="0" applyProtection="0">
      <alignment horizontal="left" vertical="top"/>
    </xf>
    <xf numFmtId="0" fontId="79" fillId="0" borderId="0" applyNumberFormat="0" applyFill="0" applyBorder="0" applyAlignment="0" applyProtection="0"/>
    <xf numFmtId="0" fontId="80" fillId="0" borderId="24" applyNumberFormat="0" applyFill="0" applyAlignment="0" applyProtection="0"/>
    <xf numFmtId="0" fontId="81" fillId="0" borderId="0" applyNumberFormat="0" applyFill="0" applyBorder="0" applyAlignment="0" applyProtection="0"/>
    <xf numFmtId="165" fontId="92" fillId="0" borderId="0" applyFont="0" applyFill="0" applyBorder="0" applyAlignment="0" applyProtection="0"/>
    <xf numFmtId="0" fontId="103" fillId="0" borderId="0" applyNumberFormat="0" applyFill="0" applyBorder="0" applyAlignment="0" applyProtection="0">
      <alignment vertical="top"/>
      <protection locked="0"/>
    </xf>
    <xf numFmtId="0" fontId="4" fillId="0" borderId="0"/>
    <xf numFmtId="9" fontId="102" fillId="0" borderId="0" applyFont="0" applyFill="0" applyBorder="0" applyAlignment="0" applyProtection="0"/>
    <xf numFmtId="165" fontId="102" fillId="0" borderId="0" applyFont="0" applyFill="0" applyBorder="0" applyAlignment="0" applyProtection="0"/>
    <xf numFmtId="0" fontId="4" fillId="0" borderId="0"/>
    <xf numFmtId="0" fontId="13" fillId="0" borderId="0">
      <alignment textRotation="90"/>
    </xf>
    <xf numFmtId="0" fontId="4" fillId="0" borderId="0"/>
    <xf numFmtId="166" fontId="13" fillId="0" borderId="0" applyFont="0" applyFill="0" applyBorder="0" applyAlignment="0" applyProtection="0"/>
    <xf numFmtId="9" fontId="102" fillId="0" borderId="0" applyFont="0" applyFill="0" applyBorder="0" applyAlignment="0" applyProtection="0"/>
    <xf numFmtId="166" fontId="13" fillId="0" borderId="0" applyFont="0" applyFill="0" applyBorder="0" applyAlignment="0" applyProtection="0"/>
    <xf numFmtId="166" fontId="4" fillId="0" borderId="0" applyFont="0" applyFill="0" applyBorder="0" applyAlignment="0" applyProtection="0"/>
    <xf numFmtId="0" fontId="13" fillId="0" borderId="0"/>
    <xf numFmtId="166" fontId="13" fillId="0" borderId="0" applyFont="0" applyFill="0" applyBorder="0" applyAlignment="0" applyProtection="0"/>
    <xf numFmtId="9" fontId="13" fillId="0" borderId="0" applyFont="0" applyFill="0" applyBorder="0" applyAlignment="0" applyProtection="0"/>
    <xf numFmtId="0" fontId="52" fillId="0" borderId="0"/>
    <xf numFmtId="0" fontId="106" fillId="2" borderId="0"/>
    <xf numFmtId="0" fontId="52" fillId="0" borderId="0"/>
    <xf numFmtId="0" fontId="52" fillId="0" borderId="0"/>
    <xf numFmtId="0" fontId="105" fillId="0" borderId="0" applyNumberFormat="0" applyFill="0" applyBorder="0" applyAlignment="0" applyProtection="0">
      <alignment vertical="top"/>
      <protection locked="0"/>
    </xf>
    <xf numFmtId="0" fontId="104" fillId="0" borderId="0"/>
    <xf numFmtId="0" fontId="13" fillId="0" borderId="0"/>
    <xf numFmtId="0" fontId="63" fillId="0" borderId="0"/>
    <xf numFmtId="0" fontId="57" fillId="0" borderId="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63" fillId="0" borderId="0"/>
    <xf numFmtId="0" fontId="13" fillId="0" borderId="0"/>
    <xf numFmtId="165" fontId="13" fillId="0" borderId="0" applyFont="0" applyFill="0" applyBorder="0" applyAlignment="0" applyProtection="0"/>
    <xf numFmtId="165" fontId="102" fillId="0" borderId="0" applyFont="0" applyFill="0" applyBorder="0" applyAlignment="0" applyProtection="0"/>
    <xf numFmtId="0" fontId="102" fillId="0" borderId="0"/>
    <xf numFmtId="166" fontId="4" fillId="0" borderId="0" applyFont="0" applyFill="0" applyBorder="0" applyAlignment="0" applyProtection="0"/>
    <xf numFmtId="166" fontId="56" fillId="0" borderId="0" applyFont="0" applyFill="0" applyBorder="0" applyAlignment="0" applyProtection="0"/>
    <xf numFmtId="166" fontId="4" fillId="0" borderId="0" applyFont="0" applyFill="0" applyBorder="0" applyAlignment="0" applyProtection="0"/>
    <xf numFmtId="166" fontId="63" fillId="0" borderId="0" applyFont="0" applyFill="0" applyBorder="0" applyAlignment="0" applyProtection="0"/>
    <xf numFmtId="0" fontId="69" fillId="0" borderId="0" applyNumberFormat="0" applyFill="0" applyBorder="0" applyAlignment="0" applyProtection="0"/>
    <xf numFmtId="0" fontId="4" fillId="0" borderId="0"/>
    <xf numFmtId="0" fontId="4" fillId="0" borderId="0"/>
    <xf numFmtId="0" fontId="4" fillId="0" borderId="0"/>
    <xf numFmtId="0" fontId="4" fillId="0" borderId="0"/>
    <xf numFmtId="0" fontId="73" fillId="0" borderId="0"/>
    <xf numFmtId="0" fontId="13" fillId="0" borderId="0">
      <alignment horizontal="left" wrapText="1"/>
    </xf>
    <xf numFmtId="0" fontId="4" fillId="0" borderId="0"/>
    <xf numFmtId="0" fontId="4" fillId="0" borderId="0"/>
    <xf numFmtId="9" fontId="4" fillId="0" borderId="0" applyFont="0" applyFill="0" applyBorder="0" applyAlignment="0" applyProtection="0"/>
    <xf numFmtId="9" fontId="5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13"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cellStyleXfs>
  <cellXfs count="451">
    <xf numFmtId="0" fontId="0" fillId="0" borderId="0" xfId="0"/>
    <xf numFmtId="0" fontId="6" fillId="2" borderId="0" xfId="0" applyFont="1" applyFill="1" applyProtection="1"/>
    <xf numFmtId="0" fontId="7" fillId="2" borderId="0" xfId="0" applyFont="1" applyFill="1" applyAlignment="1" applyProtection="1">
      <alignment horizontal="center"/>
    </xf>
    <xf numFmtId="0" fontId="8" fillId="2" borderId="0" xfId="0" applyFont="1" applyFill="1" applyAlignment="1" applyProtection="1">
      <alignment horizontal="righ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xf>
    <xf numFmtId="0" fontId="15" fillId="2" borderId="0" xfId="0" applyFont="1" applyFill="1" applyProtection="1"/>
    <xf numFmtId="0" fontId="6" fillId="2" borderId="0" xfId="0" applyFont="1" applyFill="1" applyBorder="1" applyProtection="1"/>
    <xf numFmtId="0" fontId="18" fillId="2" borderId="0" xfId="3" applyFont="1" applyFill="1" applyBorder="1" applyAlignment="1" applyProtection="1">
      <alignment horizontal="left" vertical="center"/>
      <protection locked="0"/>
    </xf>
    <xf numFmtId="0" fontId="19" fillId="2" borderId="0" xfId="0" applyFont="1" applyFill="1" applyAlignment="1" applyProtection="1">
      <alignment horizontal="center"/>
    </xf>
    <xf numFmtId="0" fontId="14" fillId="2" borderId="0" xfId="0" applyFont="1" applyFill="1" applyBorder="1" applyAlignment="1" applyProtection="1">
      <alignment horizontal="right"/>
    </xf>
    <xf numFmtId="0" fontId="20" fillId="2" borderId="0" xfId="0" applyFont="1" applyFill="1" applyBorder="1" applyProtection="1"/>
    <xf numFmtId="0" fontId="21" fillId="2" borderId="0" xfId="0" applyFont="1" applyFill="1" applyBorder="1" applyAlignment="1" applyProtection="1">
      <alignment horizontal="right"/>
    </xf>
    <xf numFmtId="2" fontId="22" fillId="2" borderId="0" xfId="0" applyNumberFormat="1" applyFont="1" applyFill="1" applyProtection="1"/>
    <xf numFmtId="0" fontId="15" fillId="4" borderId="0" xfId="0" applyFont="1" applyFill="1" applyAlignment="1" applyProtection="1">
      <alignment vertical="center" wrapText="1"/>
    </xf>
    <xf numFmtId="167" fontId="6" fillId="2" borderId="0" xfId="1" applyNumberFormat="1" applyFont="1" applyFill="1" applyProtection="1"/>
    <xf numFmtId="0" fontId="23" fillId="2" borderId="0" xfId="0" applyFont="1" applyFill="1" applyBorder="1" applyProtection="1"/>
    <xf numFmtId="164" fontId="23" fillId="0" borderId="0" xfId="0" applyNumberFormat="1" applyFont="1" applyFill="1" applyBorder="1" applyProtection="1"/>
    <xf numFmtId="168" fontId="12" fillId="2" borderId="0" xfId="1" applyNumberFormat="1" applyFont="1" applyFill="1" applyAlignment="1" applyProtection="1">
      <alignment horizontal="center"/>
    </xf>
    <xf numFmtId="168" fontId="24" fillId="2" borderId="0" xfId="1" applyNumberFormat="1" applyFont="1" applyFill="1" applyAlignment="1" applyProtection="1">
      <alignment horizontal="center"/>
    </xf>
    <xf numFmtId="0" fontId="12" fillId="2" borderId="0" xfId="0" applyFont="1" applyFill="1" applyAlignment="1" applyProtection="1">
      <alignment horizontal="center"/>
    </xf>
    <xf numFmtId="0" fontId="6" fillId="2" borderId="0" xfId="0" applyFont="1" applyFill="1" applyBorder="1" applyAlignment="1" applyProtection="1"/>
    <xf numFmtId="0" fontId="25" fillId="2" borderId="0" xfId="0" applyFont="1" applyFill="1" applyBorder="1" applyAlignment="1" applyProtection="1">
      <alignment wrapText="1"/>
    </xf>
    <xf numFmtId="0" fontId="26" fillId="2" borderId="0" xfId="0" applyFont="1" applyFill="1" applyBorder="1" applyAlignment="1" applyProtection="1"/>
    <xf numFmtId="0" fontId="25" fillId="0" borderId="1" xfId="0" applyFont="1" applyFill="1" applyBorder="1" applyAlignment="1" applyProtection="1">
      <alignment horizontal="center" vertical="center"/>
    </xf>
    <xf numFmtId="169" fontId="12" fillId="2" borderId="1" xfId="2" applyNumberFormat="1" applyFont="1" applyFill="1" applyBorder="1" applyAlignment="1" applyProtection="1">
      <alignment horizontal="center" vertical="center"/>
    </xf>
    <xf numFmtId="168" fontId="12" fillId="5" borderId="2" xfId="1" applyNumberFormat="1" applyFont="1" applyFill="1" applyBorder="1" applyAlignment="1" applyProtection="1">
      <alignment horizontal="center" vertical="center"/>
    </xf>
    <xf numFmtId="168" fontId="12" fillId="5" borderId="3" xfId="1" applyNumberFormat="1" applyFont="1" applyFill="1" applyBorder="1" applyAlignment="1" applyProtection="1">
      <alignment horizontal="center" vertical="center"/>
    </xf>
    <xf numFmtId="0" fontId="25" fillId="2" borderId="0" xfId="0" applyFont="1" applyFill="1" applyBorder="1" applyAlignment="1" applyProtection="1">
      <alignment vertical="justify" wrapText="1"/>
    </xf>
    <xf numFmtId="168" fontId="12" fillId="5" borderId="1" xfId="1" applyNumberFormat="1" applyFont="1" applyFill="1" applyBorder="1" applyAlignment="1" applyProtection="1">
      <alignment horizontal="center" vertical="center"/>
    </xf>
    <xf numFmtId="168" fontId="24" fillId="2" borderId="0" xfId="1" applyNumberFormat="1" applyFont="1" applyFill="1" applyAlignment="1" applyProtection="1">
      <alignment horizontal="left"/>
    </xf>
    <xf numFmtId="168" fontId="12" fillId="5" borderId="4" xfId="1" applyNumberFormat="1" applyFont="1" applyFill="1" applyBorder="1" applyAlignment="1" applyProtection="1">
      <alignment horizontal="center" vertical="center"/>
    </xf>
    <xf numFmtId="168" fontId="12" fillId="5" borderId="5" xfId="1" applyNumberFormat="1" applyFont="1" applyFill="1" applyBorder="1" applyAlignment="1" applyProtection="1">
      <alignment horizontal="center" vertical="center"/>
    </xf>
    <xf numFmtId="168" fontId="12" fillId="5" borderId="6" xfId="1" applyNumberFormat="1" applyFont="1" applyFill="1" applyBorder="1" applyAlignment="1" applyProtection="1">
      <alignment horizontal="center" vertical="center"/>
    </xf>
    <xf numFmtId="168" fontId="12" fillId="2" borderId="0" xfId="1" applyNumberFormat="1" applyFont="1" applyFill="1" applyBorder="1" applyAlignment="1" applyProtection="1">
      <alignment horizontal="center" vertical="justify"/>
    </xf>
    <xf numFmtId="169" fontId="12" fillId="2" borderId="0" xfId="1" applyNumberFormat="1" applyFont="1" applyFill="1" applyBorder="1" applyAlignment="1" applyProtection="1">
      <alignment horizontal="center" vertical="justify"/>
    </xf>
    <xf numFmtId="0" fontId="27" fillId="2" borderId="0" xfId="0" applyFont="1" applyFill="1" applyAlignment="1" applyProtection="1">
      <alignment horizontal="center"/>
    </xf>
    <xf numFmtId="170" fontId="23" fillId="2" borderId="0" xfId="0" applyNumberFormat="1" applyFont="1" applyFill="1" applyBorder="1" applyAlignment="1" applyProtection="1">
      <alignment horizontal="center"/>
    </xf>
    <xf numFmtId="169" fontId="23" fillId="2" borderId="0" xfId="0" applyNumberFormat="1" applyFont="1" applyFill="1" applyBorder="1" applyAlignment="1" applyProtection="1">
      <alignment horizontal="center"/>
    </xf>
    <xf numFmtId="0" fontId="28" fillId="2" borderId="0" xfId="0" applyFont="1" applyFill="1" applyBorder="1" applyAlignment="1" applyProtection="1">
      <alignment horizontal="center" vertical="justify" wrapText="1"/>
    </xf>
    <xf numFmtId="0" fontId="28" fillId="2" borderId="0" xfId="0" applyFont="1" applyFill="1" applyBorder="1" applyAlignment="1" applyProtection="1">
      <alignment vertical="justify" wrapText="1"/>
    </xf>
    <xf numFmtId="169" fontId="28" fillId="2" borderId="0" xfId="0" applyNumberFormat="1" applyFont="1" applyFill="1" applyBorder="1" applyAlignment="1" applyProtection="1">
      <alignment horizontal="center" vertical="justify" wrapText="1"/>
    </xf>
    <xf numFmtId="170" fontId="29" fillId="3" borderId="0" xfId="0" applyNumberFormat="1" applyFont="1" applyFill="1" applyBorder="1" applyAlignment="1" applyProtection="1">
      <alignment horizontal="left" vertical="center"/>
    </xf>
    <xf numFmtId="0" fontId="29" fillId="3" borderId="0" xfId="0" applyFont="1" applyFill="1" applyBorder="1" applyAlignment="1" applyProtection="1">
      <alignment horizontal="center" vertical="center"/>
    </xf>
    <xf numFmtId="170" fontId="29" fillId="3" borderId="0" xfId="0" applyNumberFormat="1" applyFont="1" applyFill="1" applyBorder="1" applyAlignment="1" applyProtection="1">
      <alignment horizontal="center" vertical="center"/>
    </xf>
    <xf numFmtId="0" fontId="25" fillId="2" borderId="0" xfId="0" applyFont="1" applyFill="1" applyBorder="1" applyProtection="1"/>
    <xf numFmtId="0" fontId="6" fillId="0" borderId="0" xfId="0" applyFont="1" applyFill="1" applyProtection="1"/>
    <xf numFmtId="0" fontId="28" fillId="2" borderId="0" xfId="0" applyFont="1" applyFill="1" applyBorder="1" applyProtection="1"/>
    <xf numFmtId="0" fontId="15" fillId="2" borderId="0" xfId="0" applyFont="1" applyFill="1" applyBorder="1" applyProtection="1"/>
    <xf numFmtId="0" fontId="22" fillId="2" borderId="0" xfId="0" applyFont="1" applyFill="1" applyProtection="1"/>
    <xf numFmtId="0" fontId="30" fillId="2" borderId="0" xfId="0" applyFont="1" applyFill="1" applyBorder="1" applyProtection="1"/>
    <xf numFmtId="167" fontId="15" fillId="2" borderId="0" xfId="1" applyNumberFormat="1" applyFont="1" applyFill="1" applyBorder="1" applyProtection="1"/>
    <xf numFmtId="167" fontId="6" fillId="2" borderId="0" xfId="1" applyNumberFormat="1" applyFont="1" applyFill="1" applyBorder="1" applyProtection="1"/>
    <xf numFmtId="0" fontId="13" fillId="0" borderId="0" xfId="0" applyFont="1" applyProtection="1"/>
    <xf numFmtId="0" fontId="13" fillId="0" borderId="0" xfId="0" applyFont="1"/>
    <xf numFmtId="0" fontId="0" fillId="0" borderId="0" xfId="0" applyFill="1"/>
    <xf numFmtId="0" fontId="7" fillId="2" borderId="0" xfId="0" applyFont="1" applyFill="1" applyAlignment="1" applyProtection="1"/>
    <xf numFmtId="0" fontId="6" fillId="2" borderId="0" xfId="0" applyFont="1" applyFill="1" applyAlignment="1" applyProtection="1">
      <alignment horizontal="center"/>
    </xf>
    <xf numFmtId="3" fontId="12" fillId="2" borderId="0" xfId="1" applyNumberFormat="1" applyFont="1" applyFill="1" applyAlignment="1" applyProtection="1">
      <alignment horizontal="center"/>
    </xf>
    <xf numFmtId="0" fontId="34" fillId="2" borderId="0" xfId="0" applyFont="1" applyFill="1" applyProtection="1"/>
    <xf numFmtId="3" fontId="6" fillId="2" borderId="0" xfId="0" applyNumberFormat="1" applyFont="1" applyFill="1" applyProtection="1"/>
    <xf numFmtId="0" fontId="34" fillId="2" borderId="0" xfId="0" applyFont="1" applyFill="1" applyAlignment="1" applyProtection="1"/>
    <xf numFmtId="3" fontId="12" fillId="2" borderId="0" xfId="0" applyNumberFormat="1" applyFont="1" applyFill="1" applyAlignment="1">
      <alignment horizontal="center"/>
    </xf>
    <xf numFmtId="0" fontId="0" fillId="2" borderId="0" xfId="0" applyFill="1" applyAlignment="1"/>
    <xf numFmtId="0" fontId="23" fillId="0" borderId="0" xfId="0" applyFont="1" applyFill="1" applyProtection="1"/>
    <xf numFmtId="0" fontId="6" fillId="2" borderId="4" xfId="0" applyFont="1" applyFill="1" applyBorder="1" applyProtection="1"/>
    <xf numFmtId="0" fontId="21" fillId="2" borderId="0" xfId="0" applyFont="1" applyFill="1" applyBorder="1" applyAlignment="1" applyProtection="1">
      <alignment horizontal="left"/>
    </xf>
    <xf numFmtId="0" fontId="25" fillId="4" borderId="1" xfId="0" applyFont="1" applyFill="1" applyBorder="1" applyAlignment="1" applyProtection="1">
      <alignment horizontal="center" vertical="center" wrapText="1"/>
    </xf>
    <xf numFmtId="0" fontId="30" fillId="2" borderId="0" xfId="0" applyFont="1" applyFill="1" applyBorder="1" applyAlignment="1" applyProtection="1">
      <alignment horizontal="center"/>
    </xf>
    <xf numFmtId="0" fontId="12" fillId="2" borderId="0" xfId="0" applyFont="1" applyFill="1" applyAlignment="1" applyProtection="1">
      <alignment horizontal="center" vertical="center"/>
    </xf>
    <xf numFmtId="170" fontId="23" fillId="2" borderId="0" xfId="0" applyNumberFormat="1" applyFont="1" applyFill="1" applyAlignment="1" applyProtection="1">
      <alignment horizontal="center"/>
    </xf>
    <xf numFmtId="0" fontId="36" fillId="2" borderId="0" xfId="0" applyFont="1" applyFill="1" applyProtection="1"/>
    <xf numFmtId="0" fontId="19" fillId="2" borderId="0" xfId="0" applyFont="1" applyFill="1" applyBorder="1" applyAlignment="1" applyProtection="1">
      <alignment wrapText="1"/>
    </xf>
    <xf numFmtId="169" fontId="12" fillId="2" borderId="0" xfId="1" applyNumberFormat="1" applyFont="1" applyFill="1" applyAlignment="1" applyProtection="1">
      <alignment horizontal="center"/>
    </xf>
    <xf numFmtId="0" fontId="26" fillId="2" borderId="0" xfId="0" applyFont="1" applyFill="1" applyBorder="1" applyAlignment="1" applyProtection="1">
      <alignment wrapText="1"/>
    </xf>
    <xf numFmtId="169" fontId="23" fillId="2" borderId="0" xfId="1" applyNumberFormat="1" applyFont="1" applyFill="1" applyBorder="1" applyAlignment="1" applyProtection="1">
      <alignment horizontal="center"/>
    </xf>
    <xf numFmtId="2" fontId="23" fillId="2" borderId="0" xfId="1" applyNumberFormat="1" applyFont="1" applyFill="1" applyBorder="1" applyAlignment="1" applyProtection="1">
      <alignment horizontal="center"/>
    </xf>
    <xf numFmtId="0" fontId="19" fillId="2" borderId="0" xfId="0" applyFont="1" applyFill="1" applyProtection="1"/>
    <xf numFmtId="0" fontId="6" fillId="2" borderId="0" xfId="0" applyFont="1" applyFill="1" applyAlignment="1" applyProtection="1">
      <alignment horizontal="left"/>
    </xf>
    <xf numFmtId="0" fontId="6" fillId="2" borderId="0" xfId="0" applyFont="1" applyFill="1" applyBorder="1" applyAlignment="1" applyProtection="1">
      <alignment horizontal="left"/>
    </xf>
    <xf numFmtId="0" fontId="0" fillId="2" borderId="0" xfId="0" applyFill="1" applyBorder="1" applyProtection="1"/>
    <xf numFmtId="2" fontId="6" fillId="2" borderId="0" xfId="0" applyNumberFormat="1" applyFont="1" applyFill="1" applyProtection="1"/>
    <xf numFmtId="0" fontId="27" fillId="2" borderId="0" xfId="0" applyFont="1" applyFill="1" applyAlignment="1" applyProtection="1">
      <alignment horizontal="left" wrapText="1"/>
    </xf>
    <xf numFmtId="0" fontId="12" fillId="0" borderId="0" xfId="0" applyFont="1" applyFill="1" applyAlignment="1" applyProtection="1">
      <alignment wrapText="1"/>
    </xf>
    <xf numFmtId="0" fontId="12" fillId="2" borderId="0" xfId="0" applyFont="1" applyFill="1" applyAlignment="1" applyProtection="1">
      <alignment horizontal="left" wrapText="1"/>
    </xf>
    <xf numFmtId="0" fontId="7" fillId="2" borderId="0" xfId="0" applyFont="1" applyFill="1" applyAlignment="1" applyProtection="1">
      <alignment horizontal="left"/>
    </xf>
    <xf numFmtId="0" fontId="19" fillId="2" borderId="0" xfId="0" applyFont="1" applyFill="1" applyAlignment="1" applyProtection="1"/>
    <xf numFmtId="0" fontId="14" fillId="2" borderId="0" xfId="0" applyFont="1" applyFill="1" applyBorder="1" applyProtection="1"/>
    <xf numFmtId="170" fontId="28" fillId="2" borderId="0" xfId="0" applyNumberFormat="1" applyFont="1" applyFill="1" applyAlignment="1" applyProtection="1">
      <alignment horizontal="center"/>
    </xf>
    <xf numFmtId="169" fontId="28" fillId="2" borderId="0" xfId="0" applyNumberFormat="1" applyFont="1" applyFill="1" applyBorder="1" applyAlignment="1" applyProtection="1">
      <alignment horizontal="center"/>
    </xf>
    <xf numFmtId="0" fontId="42" fillId="2" borderId="0" xfId="0" applyFont="1" applyFill="1" applyBorder="1" applyAlignment="1" applyProtection="1">
      <alignment wrapText="1"/>
    </xf>
    <xf numFmtId="169" fontId="41" fillId="2" borderId="0" xfId="0" applyNumberFormat="1" applyFont="1" applyFill="1" applyBorder="1" applyAlignment="1" applyProtection="1">
      <alignment horizontal="center" wrapText="1"/>
    </xf>
    <xf numFmtId="0" fontId="43" fillId="2" borderId="0" xfId="0" applyFont="1" applyFill="1" applyBorder="1" applyAlignment="1" applyProtection="1">
      <alignment wrapText="1"/>
    </xf>
    <xf numFmtId="0" fontId="6" fillId="2" borderId="0" xfId="0" applyFont="1" applyFill="1" applyBorder="1" applyAlignment="1" applyProtection="1">
      <alignment wrapText="1"/>
    </xf>
    <xf numFmtId="0" fontId="45" fillId="2" borderId="0" xfId="0" applyFont="1" applyFill="1" applyBorder="1" applyAlignment="1" applyProtection="1">
      <alignment wrapText="1"/>
    </xf>
    <xf numFmtId="0" fontId="0" fillId="2" borderId="0" xfId="0" applyFill="1" applyBorder="1" applyAlignment="1" applyProtection="1"/>
    <xf numFmtId="0" fontId="26" fillId="2" borderId="0" xfId="0" applyFont="1" applyFill="1" applyBorder="1" applyAlignment="1" applyProtection="1">
      <alignment horizontal="center"/>
    </xf>
    <xf numFmtId="0" fontId="45" fillId="0" borderId="0" xfId="0" applyFont="1" applyAlignment="1" applyProtection="1">
      <alignment wrapText="1"/>
    </xf>
    <xf numFmtId="0" fontId="47" fillId="2" borderId="0" xfId="0" applyFont="1" applyFill="1" applyProtection="1"/>
    <xf numFmtId="0" fontId="48" fillId="2" borderId="0" xfId="0" applyFont="1" applyFill="1" applyBorder="1" applyAlignment="1" applyProtection="1">
      <alignment wrapText="1"/>
    </xf>
    <xf numFmtId="169" fontId="41" fillId="2" borderId="0" xfId="1" applyNumberFormat="1" applyFont="1" applyFill="1" applyBorder="1" applyAlignment="1" applyProtection="1">
      <alignment horizontal="center"/>
    </xf>
    <xf numFmtId="0" fontId="36" fillId="2" borderId="0" xfId="0" applyFont="1" applyFill="1" applyBorder="1" applyProtection="1"/>
    <xf numFmtId="0" fontId="49" fillId="2" borderId="0" xfId="0" applyFont="1" applyFill="1" applyBorder="1" applyAlignment="1" applyProtection="1"/>
    <xf numFmtId="169" fontId="12" fillId="2" borderId="0" xfId="1" applyNumberFormat="1" applyFont="1" applyFill="1" applyBorder="1" applyAlignment="1" applyProtection="1"/>
    <xf numFmtId="0" fontId="12" fillId="2" borderId="0" xfId="0" applyFont="1" applyFill="1" applyBorder="1" applyAlignment="1" applyProtection="1">
      <alignment horizontal="center"/>
    </xf>
    <xf numFmtId="0" fontId="47" fillId="2" borderId="0" xfId="0" applyFont="1" applyFill="1" applyBorder="1" applyProtection="1"/>
    <xf numFmtId="9" fontId="42" fillId="2" borderId="0" xfId="0" applyNumberFormat="1" applyFont="1" applyFill="1" applyBorder="1" applyAlignment="1" applyProtection="1">
      <alignment horizontal="center" wrapText="1"/>
    </xf>
    <xf numFmtId="0" fontId="43" fillId="2" borderId="0" xfId="0" applyFont="1" applyFill="1" applyBorder="1" applyAlignment="1" applyProtection="1">
      <alignment horizontal="center" wrapText="1"/>
    </xf>
    <xf numFmtId="167" fontId="38" fillId="2" borderId="0" xfId="1" applyNumberFormat="1" applyFont="1" applyFill="1" applyBorder="1" applyAlignment="1" applyProtection="1"/>
    <xf numFmtId="0" fontId="42" fillId="2" borderId="0" xfId="0" applyFont="1" applyFill="1" applyBorder="1" applyAlignment="1" applyProtection="1">
      <alignment horizontal="center" wrapText="1"/>
    </xf>
    <xf numFmtId="0" fontId="21" fillId="2" borderId="0" xfId="0" applyFont="1" applyFill="1" applyBorder="1" applyProtection="1"/>
    <xf numFmtId="0" fontId="12" fillId="2" borderId="0" xfId="0" applyFont="1" applyFill="1" applyProtection="1"/>
    <xf numFmtId="0" fontId="12" fillId="2" borderId="0" xfId="0" applyFont="1" applyFill="1" applyAlignment="1" applyProtection="1">
      <alignment wrapText="1"/>
    </xf>
    <xf numFmtId="0" fontId="50" fillId="0" borderId="0" xfId="0" applyFont="1"/>
    <xf numFmtId="0" fontId="17" fillId="0" borderId="0" xfId="3" applyFill="1" applyAlignment="1" applyProtection="1"/>
    <xf numFmtId="167" fontId="0" fillId="0" borderId="0" xfId="1" applyNumberFormat="1" applyFont="1"/>
    <xf numFmtId="0" fontId="27" fillId="0" borderId="0" xfId="0" applyFont="1" applyFill="1" applyAlignment="1">
      <alignment horizontal="center"/>
    </xf>
    <xf numFmtId="0" fontId="27" fillId="0" borderId="0" xfId="0" applyFont="1" applyFill="1"/>
    <xf numFmtId="0" fontId="0" fillId="7" borderId="10" xfId="0" applyFill="1" applyBorder="1"/>
    <xf numFmtId="0" fontId="0" fillId="0" borderId="10" xfId="0" applyFill="1" applyBorder="1"/>
    <xf numFmtId="0" fontId="0" fillId="0" borderId="0" xfId="0" applyFill="1" applyBorder="1"/>
    <xf numFmtId="0" fontId="52" fillId="0" borderId="0" xfId="0" applyFont="1"/>
    <xf numFmtId="0" fontId="52" fillId="6" borderId="0" xfId="0" applyFont="1" applyFill="1" applyAlignment="1">
      <alignment wrapText="1"/>
    </xf>
    <xf numFmtId="0" fontId="0" fillId="0" borderId="0" xfId="0" applyAlignment="1"/>
    <xf numFmtId="0" fontId="54" fillId="0" borderId="0" xfId="0" applyFont="1" applyFill="1"/>
    <xf numFmtId="0" fontId="52" fillId="7" borderId="10" xfId="0" applyFont="1" applyFill="1" applyBorder="1" applyAlignment="1">
      <alignment horizontal="center" wrapText="1"/>
    </xf>
    <xf numFmtId="0" fontId="13" fillId="0" borderId="0" xfId="0" applyFont="1" applyFill="1"/>
    <xf numFmtId="0" fontId="13" fillId="6" borderId="0" xfId="0" applyFont="1" applyFill="1"/>
    <xf numFmtId="167" fontId="13" fillId="0" borderId="0" xfId="1" applyNumberFormat="1" applyFont="1"/>
    <xf numFmtId="0" fontId="13" fillId="7" borderId="10" xfId="0" applyFont="1" applyFill="1" applyBorder="1"/>
    <xf numFmtId="0" fontId="13" fillId="0" borderId="0" xfId="0" applyFont="1" applyFill="1" applyBorder="1"/>
    <xf numFmtId="0" fontId="13" fillId="0" borderId="10" xfId="0" applyFont="1" applyFill="1" applyBorder="1"/>
    <xf numFmtId="3" fontId="0" fillId="0" borderId="0" xfId="0" applyNumberFormat="1"/>
    <xf numFmtId="0" fontId="0" fillId="0" borderId="0" xfId="0" applyAlignment="1" applyProtection="1">
      <alignment horizontal="left"/>
    </xf>
    <xf numFmtId="167" fontId="0" fillId="0" borderId="0" xfId="1" applyNumberFormat="1" applyFont="1" applyFill="1"/>
    <xf numFmtId="9" fontId="0" fillId="0" borderId="0" xfId="0" applyNumberFormat="1" applyFill="1"/>
    <xf numFmtId="10" fontId="0" fillId="0" borderId="0" xfId="0" applyNumberFormat="1" applyFill="1"/>
    <xf numFmtId="169" fontId="0" fillId="7" borderId="10" xfId="0" applyNumberFormat="1" applyFill="1" applyBorder="1"/>
    <xf numFmtId="169" fontId="0" fillId="0" borderId="0" xfId="0" applyNumberFormat="1" applyFill="1" applyBorder="1"/>
    <xf numFmtId="3" fontId="0" fillId="0" borderId="0" xfId="0" applyNumberFormat="1" applyFill="1" applyBorder="1" applyAlignment="1">
      <alignment horizontal="center"/>
    </xf>
    <xf numFmtId="0" fontId="0" fillId="0" borderId="0" xfId="0" applyBorder="1"/>
    <xf numFmtId="167" fontId="13" fillId="0" borderId="12" xfId="1" applyNumberFormat="1" applyFont="1" applyFill="1" applyBorder="1"/>
    <xf numFmtId="168" fontId="52" fillId="0" borderId="0" xfId="0" applyNumberFormat="1" applyFont="1" applyFill="1" applyBorder="1"/>
    <xf numFmtId="168" fontId="50" fillId="8" borderId="0" xfId="0" applyNumberFormat="1" applyFont="1" applyFill="1" applyBorder="1"/>
    <xf numFmtId="0" fontId="13" fillId="0" borderId="2" xfId="0" applyFont="1" applyBorder="1"/>
    <xf numFmtId="0" fontId="52" fillId="0" borderId="13" xfId="0" applyFont="1" applyBorder="1"/>
    <xf numFmtId="0" fontId="13" fillId="0" borderId="11" xfId="0" applyFont="1" applyBorder="1"/>
    <xf numFmtId="0" fontId="52" fillId="0" borderId="10" xfId="0" applyFont="1" applyBorder="1"/>
    <xf numFmtId="0" fontId="52" fillId="0" borderId="15" xfId="0" applyFont="1" applyBorder="1"/>
    <xf numFmtId="0" fontId="0" fillId="0" borderId="0" xfId="0" applyFill="1" applyAlignment="1" applyProtection="1">
      <alignment horizontal="left"/>
    </xf>
    <xf numFmtId="171" fontId="55" fillId="0" borderId="0" xfId="4" applyNumberFormat="1" applyFont="1" applyFill="1"/>
    <xf numFmtId="0" fontId="0" fillId="0" borderId="11" xfId="0" applyFill="1" applyBorder="1"/>
    <xf numFmtId="164" fontId="0" fillId="7" borderId="10" xfId="0" applyNumberFormat="1" applyFill="1" applyBorder="1"/>
    <xf numFmtId="3" fontId="0" fillId="0" borderId="0" xfId="0" applyNumberFormat="1" applyFill="1"/>
    <xf numFmtId="9" fontId="0" fillId="0" borderId="0" xfId="2" applyFont="1"/>
    <xf numFmtId="171" fontId="0" fillId="0" borderId="0" xfId="0" applyNumberFormat="1" applyFill="1"/>
    <xf numFmtId="171" fontId="56" fillId="0" borderId="0" xfId="0" applyNumberFormat="1" applyFont="1" applyFill="1" applyBorder="1"/>
    <xf numFmtId="167" fontId="0" fillId="0" borderId="0" xfId="0" applyNumberFormat="1" applyFill="1"/>
    <xf numFmtId="167" fontId="50" fillId="0" borderId="0" xfId="1" applyNumberFormat="1" applyFont="1" applyFill="1"/>
    <xf numFmtId="0" fontId="0" fillId="2" borderId="0" xfId="0" applyFill="1" applyAlignment="1">
      <alignment horizontal="left"/>
    </xf>
    <xf numFmtId="169" fontId="12" fillId="40" borderId="1" xfId="2" applyNumberFormat="1" applyFont="1" applyFill="1" applyBorder="1" applyAlignment="1" applyProtection="1">
      <alignment horizontal="center" vertical="center"/>
    </xf>
    <xf numFmtId="169" fontId="27" fillId="40" borderId="5" xfId="1" applyNumberFormat="1" applyFont="1" applyFill="1" applyBorder="1" applyAlignment="1" applyProtection="1">
      <alignment horizontal="center" vertical="center"/>
    </xf>
    <xf numFmtId="169" fontId="12" fillId="40" borderId="3" xfId="2" applyNumberFormat="1" applyFont="1" applyFill="1" applyBorder="1" applyAlignment="1" applyProtection="1">
      <alignment horizontal="center" vertical="center"/>
    </xf>
    <xf numFmtId="175" fontId="82" fillId="0" borderId="0" xfId="1" applyNumberFormat="1" applyFont="1" applyFill="1" applyAlignment="1" applyProtection="1">
      <alignment horizontal="right"/>
    </xf>
    <xf numFmtId="166" fontId="0" fillId="0" borderId="0" xfId="0" applyNumberFormat="1"/>
    <xf numFmtId="176" fontId="52" fillId="0" borderId="0" xfId="0" applyNumberFormat="1" applyFont="1" applyFill="1" applyBorder="1"/>
    <xf numFmtId="168" fontId="0" fillId="0" borderId="0" xfId="0" applyNumberFormat="1"/>
    <xf numFmtId="169" fontId="41" fillId="4" borderId="0" xfId="1" applyNumberFormat="1" applyFont="1" applyFill="1" applyBorder="1" applyAlignment="1" applyProtection="1">
      <alignment horizontal="center"/>
    </xf>
    <xf numFmtId="0" fontId="0" fillId="4" borderId="0" xfId="0" applyFill="1"/>
    <xf numFmtId="0" fontId="86" fillId="0" borderId="0" xfId="3" applyFont="1" applyAlignment="1" applyProtection="1"/>
    <xf numFmtId="0" fontId="0" fillId="2" borderId="0" xfId="0" applyFill="1" applyProtection="1"/>
    <xf numFmtId="0" fontId="83" fillId="2" borderId="0" xfId="0" applyFont="1" applyFill="1" applyAlignment="1" applyProtection="1">
      <alignment textRotation="135"/>
    </xf>
    <xf numFmtId="0" fontId="84" fillId="2" borderId="0" xfId="0" applyFont="1" applyFill="1" applyProtection="1"/>
    <xf numFmtId="0" fontId="49" fillId="2" borderId="0" xfId="0" applyFont="1" applyFill="1" applyProtection="1"/>
    <xf numFmtId="0" fontId="85" fillId="2" borderId="0" xfId="0" applyFont="1" applyFill="1" applyProtection="1"/>
    <xf numFmtId="0" fontId="47" fillId="3" borderId="0" xfId="0" applyFont="1" applyFill="1" applyProtection="1"/>
    <xf numFmtId="0" fontId="87" fillId="3" borderId="0" xfId="0" applyFont="1" applyFill="1" applyProtection="1"/>
    <xf numFmtId="0" fontId="89" fillId="3" borderId="0" xfId="0" applyFont="1" applyFill="1" applyProtection="1"/>
    <xf numFmtId="0" fontId="90" fillId="3" borderId="0" xfId="0" applyFont="1" applyFill="1" applyProtection="1"/>
    <xf numFmtId="0" fontId="90" fillId="2" borderId="0" xfId="0" applyFont="1" applyFill="1" applyProtection="1"/>
    <xf numFmtId="0" fontId="87" fillId="2" borderId="0" xfId="0" applyFont="1" applyFill="1" applyProtection="1"/>
    <xf numFmtId="0" fontId="0" fillId="2" borderId="0" xfId="0" applyFill="1" applyAlignment="1" applyProtection="1">
      <alignment textRotation="132"/>
    </xf>
    <xf numFmtId="0" fontId="91" fillId="3" borderId="0" xfId="0" applyFont="1" applyFill="1" applyProtection="1"/>
    <xf numFmtId="0" fontId="6" fillId="4" borderId="0" xfId="0" applyFont="1" applyFill="1" applyBorder="1" applyProtection="1"/>
    <xf numFmtId="0" fontId="0" fillId="4" borderId="0" xfId="0" applyFill="1" applyBorder="1"/>
    <xf numFmtId="3" fontId="82" fillId="6" borderId="0" xfId="0" applyNumberFormat="1" applyFont="1" applyFill="1"/>
    <xf numFmtId="0" fontId="25" fillId="2" borderId="1" xfId="0" applyFont="1" applyFill="1" applyBorder="1" applyAlignment="1" applyProtection="1">
      <alignment horizontal="center" vertical="center" wrapText="1"/>
    </xf>
    <xf numFmtId="0" fontId="30" fillId="2" borderId="0" xfId="0" applyFont="1" applyFill="1" applyProtection="1"/>
    <xf numFmtId="0" fontId="15" fillId="2" borderId="0" xfId="0" applyFont="1" applyFill="1" applyAlignment="1" applyProtection="1">
      <alignment horizontal="left"/>
    </xf>
    <xf numFmtId="0" fontId="15" fillId="2" borderId="0" xfId="0" applyFont="1" applyFill="1" applyBorder="1" applyAlignment="1" applyProtection="1">
      <alignment horizontal="left"/>
    </xf>
    <xf numFmtId="0" fontId="25" fillId="4" borderId="4" xfId="0" applyFont="1" applyFill="1" applyBorder="1" applyAlignment="1" applyProtection="1">
      <alignment horizontal="center" vertical="center" wrapText="1"/>
    </xf>
    <xf numFmtId="0" fontId="25" fillId="0" borderId="4" xfId="0" applyFont="1" applyFill="1" applyBorder="1" applyAlignment="1" applyProtection="1">
      <alignment horizontal="center" vertical="center"/>
    </xf>
    <xf numFmtId="168" fontId="12" fillId="2" borderId="1" xfId="1" applyNumberFormat="1"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167" fontId="12" fillId="2" borderId="15" xfId="1" applyNumberFormat="1" applyFont="1" applyFill="1" applyBorder="1" applyAlignment="1" applyProtection="1">
      <alignment horizontal="center" vertical="center"/>
    </xf>
    <xf numFmtId="169" fontId="8" fillId="2" borderId="0" xfId="1" applyNumberFormat="1" applyFont="1" applyFill="1" applyBorder="1" applyAlignment="1" applyProtection="1">
      <alignment horizontal="center" vertical="justify"/>
    </xf>
    <xf numFmtId="3" fontId="12" fillId="2" borderId="8" xfId="1" applyNumberFormat="1" applyFont="1" applyFill="1" applyBorder="1" applyAlignment="1" applyProtection="1">
      <alignment horizontal="center" vertical="center"/>
    </xf>
    <xf numFmtId="169" fontId="12" fillId="2" borderId="0" xfId="1" applyNumberFormat="1" applyFont="1" applyFill="1" applyAlignment="1" applyProtection="1">
      <alignment horizontal="center" vertical="center"/>
    </xf>
    <xf numFmtId="3" fontId="12" fillId="2" borderId="9" xfId="1" applyNumberFormat="1" applyFont="1" applyFill="1" applyBorder="1" applyAlignment="1" applyProtection="1">
      <alignment horizontal="center" vertical="center"/>
    </xf>
    <xf numFmtId="3" fontId="12" fillId="0" borderId="9" xfId="1" applyNumberFormat="1" applyFont="1" applyFill="1" applyBorder="1" applyAlignment="1" applyProtection="1">
      <alignment horizontal="center" vertical="center"/>
    </xf>
    <xf numFmtId="3" fontId="6" fillId="2" borderId="27" xfId="0" applyNumberFormat="1" applyFont="1" applyFill="1" applyBorder="1" applyAlignment="1" applyProtection="1">
      <alignment vertical="center"/>
    </xf>
    <xf numFmtId="3" fontId="12" fillId="2" borderId="27" xfId="0" applyNumberFormat="1" applyFont="1" applyFill="1" applyBorder="1" applyAlignment="1" applyProtection="1">
      <alignment horizontal="center" vertical="center"/>
    </xf>
    <xf numFmtId="0" fontId="6" fillId="2" borderId="4" xfId="0" applyFont="1" applyFill="1" applyBorder="1" applyAlignment="1" applyProtection="1">
      <alignment vertical="center"/>
    </xf>
    <xf numFmtId="0" fontId="35" fillId="2" borderId="5" xfId="0" applyFont="1" applyFill="1" applyBorder="1" applyAlignment="1" applyProtection="1">
      <alignment horizontal="center" vertical="center"/>
    </xf>
    <xf numFmtId="0" fontId="21" fillId="2" borderId="6" xfId="0" applyFont="1" applyFill="1" applyBorder="1" applyAlignment="1" applyProtection="1">
      <alignment vertical="center"/>
    </xf>
    <xf numFmtId="169" fontId="39" fillId="4" borderId="0" xfId="0" applyNumberFormat="1" applyFont="1" applyFill="1" applyBorder="1" applyAlignment="1" applyProtection="1">
      <alignment wrapText="1"/>
    </xf>
    <xf numFmtId="0" fontId="0" fillId="4" borderId="0" xfId="0" applyFill="1" applyAlignment="1" applyProtection="1">
      <alignment wrapText="1"/>
    </xf>
    <xf numFmtId="0" fontId="6" fillId="4" borderId="0" xfId="0" applyFont="1" applyFill="1" applyProtection="1"/>
    <xf numFmtId="2" fontId="23" fillId="4" borderId="0" xfId="1" applyNumberFormat="1" applyFont="1" applyFill="1" applyBorder="1" applyAlignment="1" applyProtection="1">
      <alignment horizontal="center"/>
    </xf>
    <xf numFmtId="1" fontId="12" fillId="4" borderId="0" xfId="0" applyNumberFormat="1" applyFont="1" applyFill="1" applyBorder="1" applyAlignment="1" applyProtection="1">
      <alignment vertical="center"/>
    </xf>
    <xf numFmtId="1" fontId="12" fillId="4" borderId="7" xfId="0" applyNumberFormat="1" applyFont="1" applyFill="1" applyBorder="1" applyAlignment="1" applyProtection="1">
      <alignment vertical="center"/>
    </xf>
    <xf numFmtId="169" fontId="23" fillId="4" borderId="0" xfId="1" applyNumberFormat="1" applyFont="1" applyFill="1" applyBorder="1" applyAlignment="1" applyProtection="1">
      <alignment horizontal="center"/>
    </xf>
    <xf numFmtId="10" fontId="12" fillId="4" borderId="0" xfId="2" applyNumberFormat="1" applyFont="1" applyFill="1" applyBorder="1" applyAlignment="1" applyProtection="1">
      <alignment horizontal="center" vertical="center"/>
    </xf>
    <xf numFmtId="171" fontId="12" fillId="4" borderId="0" xfId="101" applyNumberFormat="1" applyFont="1" applyFill="1" applyBorder="1" applyAlignment="1" applyProtection="1">
      <alignment horizontal="center" vertical="center"/>
    </xf>
    <xf numFmtId="0" fontId="38" fillId="4" borderId="0" xfId="1" applyNumberFormat="1" applyFont="1" applyFill="1" applyBorder="1" applyAlignment="1" applyProtection="1">
      <alignment horizontal="center" vertical="center"/>
    </xf>
    <xf numFmtId="167" fontId="12" fillId="4" borderId="0" xfId="1" applyNumberFormat="1" applyFont="1" applyFill="1" applyAlignment="1" applyProtection="1">
      <alignment horizontal="center" vertical="center"/>
    </xf>
    <xf numFmtId="0" fontId="30" fillId="4" borderId="0" xfId="0" applyFont="1" applyFill="1" applyBorder="1" applyAlignment="1" applyProtection="1">
      <alignment vertical="center" wrapText="1"/>
    </xf>
    <xf numFmtId="0" fontId="30" fillId="4" borderId="0" xfId="0" applyFont="1" applyFill="1" applyBorder="1" applyAlignment="1" applyProtection="1">
      <alignment horizontal="center" wrapText="1"/>
    </xf>
    <xf numFmtId="3" fontId="12" fillId="4" borderId="28" xfId="0" applyNumberFormat="1" applyFont="1" applyFill="1" applyBorder="1" applyAlignment="1" applyProtection="1">
      <alignment horizontal="center" vertical="center"/>
    </xf>
    <xf numFmtId="3" fontId="12" fillId="4" borderId="9" xfId="1" applyNumberFormat="1" applyFont="1" applyFill="1" applyBorder="1" applyAlignment="1" applyProtection="1">
      <alignment horizontal="center" vertical="center"/>
    </xf>
    <xf numFmtId="10" fontId="12" fillId="4" borderId="9" xfId="2" applyNumberFormat="1" applyFont="1" applyFill="1" applyBorder="1" applyAlignment="1" applyProtection="1">
      <alignment horizontal="center" vertical="center"/>
    </xf>
    <xf numFmtId="1" fontId="12" fillId="4" borderId="9" xfId="1" applyNumberFormat="1" applyFont="1" applyFill="1" applyBorder="1" applyAlignment="1" applyProtection="1">
      <alignment horizontal="center" vertical="center"/>
    </xf>
    <xf numFmtId="0" fontId="19" fillId="4" borderId="0" xfId="0" applyFont="1" applyFill="1" applyBorder="1" applyAlignment="1" applyProtection="1">
      <alignment horizontal="left" vertical="center"/>
    </xf>
    <xf numFmtId="0" fontId="19" fillId="4" borderId="0" xfId="0" applyFont="1" applyFill="1" applyAlignment="1" applyProtection="1">
      <alignment horizontal="left" vertical="center"/>
    </xf>
    <xf numFmtId="0" fontId="19" fillId="4" borderId="0" xfId="0" applyFont="1" applyFill="1" applyBorder="1" applyAlignment="1" applyProtection="1">
      <alignment vertical="center" wrapText="1"/>
    </xf>
    <xf numFmtId="0" fontId="25" fillId="4" borderId="0" xfId="0" applyFont="1" applyFill="1" applyBorder="1" applyAlignment="1" applyProtection="1">
      <alignment vertical="center" wrapText="1"/>
    </xf>
    <xf numFmtId="9" fontId="12" fillId="2" borderId="34" xfId="2" applyFont="1" applyFill="1" applyBorder="1" applyAlignment="1" applyProtection="1">
      <alignment horizontal="center" vertical="center"/>
    </xf>
    <xf numFmtId="168" fontId="12" fillId="2" borderId="4" xfId="1" applyNumberFormat="1" applyFont="1" applyFill="1" applyBorder="1" applyAlignment="1" applyProtection="1">
      <alignment horizontal="center" vertical="center"/>
    </xf>
    <xf numFmtId="168" fontId="12" fillId="2" borderId="5" xfId="1" applyNumberFormat="1" applyFont="1" applyFill="1" applyBorder="1" applyAlignment="1" applyProtection="1">
      <alignment horizontal="center" vertical="center"/>
    </xf>
    <xf numFmtId="168" fontId="12" fillId="2" borderId="6" xfId="1" applyNumberFormat="1" applyFont="1" applyFill="1" applyBorder="1" applyAlignment="1" applyProtection="1">
      <alignment horizontal="center" vertical="center"/>
    </xf>
    <xf numFmtId="9" fontId="12" fillId="2" borderId="1" xfId="2" applyFont="1" applyFill="1" applyBorder="1" applyAlignment="1" applyProtection="1">
      <alignment horizontal="center" vertical="center"/>
    </xf>
    <xf numFmtId="167" fontId="12" fillId="2" borderId="1" xfId="2" applyNumberFormat="1"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6" fillId="2" borderId="5" xfId="0" applyFont="1" applyFill="1" applyBorder="1" applyProtection="1"/>
    <xf numFmtId="0" fontId="6" fillId="2" borderId="6" xfId="0" applyFont="1" applyFill="1" applyBorder="1" applyAlignment="1" applyProtection="1">
      <alignment vertical="center"/>
    </xf>
    <xf numFmtId="0" fontId="21" fillId="2" borderId="6" xfId="0" applyFont="1" applyFill="1" applyBorder="1" applyAlignment="1" applyProtection="1">
      <alignment horizontal="center" vertical="center"/>
    </xf>
    <xf numFmtId="3" fontId="38" fillId="3" borderId="9" xfId="1" applyNumberFormat="1" applyFont="1" applyFill="1" applyBorder="1" applyAlignment="1" applyProtection="1">
      <alignment horizontal="center" vertical="center"/>
      <protection locked="0"/>
    </xf>
    <xf numFmtId="3" fontId="12" fillId="2" borderId="0" xfId="1" applyNumberFormat="1" applyFont="1" applyFill="1" applyAlignment="1" applyProtection="1">
      <alignment horizontal="center" vertical="center"/>
    </xf>
    <xf numFmtId="3" fontId="12" fillId="2" borderId="0" xfId="0" applyNumberFormat="1" applyFont="1" applyFill="1" applyAlignment="1" applyProtection="1">
      <alignment horizontal="center" vertical="center"/>
    </xf>
    <xf numFmtId="3" fontId="6" fillId="2" borderId="0" xfId="0" applyNumberFormat="1" applyFont="1" applyFill="1" applyAlignment="1" applyProtection="1">
      <alignment horizontal="center" vertical="center"/>
    </xf>
    <xf numFmtId="3" fontId="38" fillId="2" borderId="0" xfId="1" applyNumberFormat="1" applyFont="1" applyFill="1" applyBorder="1" applyAlignment="1" applyProtection="1">
      <alignment horizontal="center" vertical="center"/>
    </xf>
    <xf numFmtId="171" fontId="6" fillId="4" borderId="0" xfId="0" applyNumberFormat="1" applyFont="1" applyFill="1" applyProtection="1"/>
    <xf numFmtId="170" fontId="6" fillId="4" borderId="0" xfId="0" applyNumberFormat="1" applyFont="1" applyFill="1" applyBorder="1" applyProtection="1"/>
    <xf numFmtId="171" fontId="6" fillId="2" borderId="0" xfId="0" applyNumberFormat="1" applyFont="1" applyFill="1" applyProtection="1"/>
    <xf numFmtId="9" fontId="12" fillId="2" borderId="1" xfId="2" applyNumberFormat="1" applyFont="1" applyFill="1" applyBorder="1" applyAlignment="1" applyProtection="1">
      <alignment horizontal="center" vertical="center"/>
    </xf>
    <xf numFmtId="10" fontId="0" fillId="0" borderId="0" xfId="2" applyNumberFormat="1" applyFont="1"/>
    <xf numFmtId="3" fontId="41" fillId="4" borderId="0" xfId="1" applyNumberFormat="1" applyFont="1" applyFill="1" applyBorder="1" applyAlignment="1" applyProtection="1">
      <alignment horizontal="center"/>
    </xf>
    <xf numFmtId="170" fontId="41" fillId="2" borderId="0" xfId="1" applyNumberFormat="1" applyFont="1" applyFill="1" applyBorder="1" applyAlignment="1" applyProtection="1">
      <alignment horizontal="center"/>
    </xf>
    <xf numFmtId="0" fontId="93" fillId="2" borderId="0" xfId="0" applyFont="1" applyFill="1" applyBorder="1" applyProtection="1"/>
    <xf numFmtId="0" fontId="9" fillId="2" borderId="0" xfId="0" applyFont="1" applyFill="1" applyBorder="1" applyAlignment="1" applyProtection="1">
      <alignment wrapText="1"/>
    </xf>
    <xf numFmtId="167" fontId="94" fillId="2" borderId="0" xfId="1" applyNumberFormat="1" applyFont="1" applyFill="1" applyBorder="1"/>
    <xf numFmtId="0" fontId="8" fillId="2" borderId="0" xfId="0" applyFont="1" applyFill="1" applyBorder="1" applyAlignment="1" applyProtection="1">
      <alignment horizontal="center"/>
    </xf>
    <xf numFmtId="0" fontId="48" fillId="2" borderId="0" xfId="0" applyFont="1" applyFill="1" applyBorder="1" applyProtection="1"/>
    <xf numFmtId="0" fontId="95" fillId="2" borderId="0" xfId="0" applyFont="1" applyFill="1" applyBorder="1" applyAlignment="1" applyProtection="1">
      <alignment horizontal="center" vertical="center"/>
    </xf>
    <xf numFmtId="168" fontId="8" fillId="4" borderId="5" xfId="1" applyNumberFormat="1" applyFont="1" applyFill="1" applyBorder="1" applyAlignment="1" applyProtection="1">
      <alignment horizontal="center" vertical="center"/>
    </xf>
    <xf numFmtId="0" fontId="52" fillId="0" borderId="11" xfId="0" applyFont="1" applyFill="1" applyBorder="1" applyAlignment="1"/>
    <xf numFmtId="0" fontId="52" fillId="0" borderId="0" xfId="0" applyFont="1" applyFill="1" applyAlignment="1"/>
    <xf numFmtId="3" fontId="41" fillId="4" borderId="0" xfId="0" applyNumberFormat="1" applyFont="1" applyFill="1" applyBorder="1" applyProtection="1"/>
    <xf numFmtId="0" fontId="13" fillId="0" borderId="0" xfId="0" applyFont="1" applyAlignment="1">
      <alignment wrapText="1"/>
    </xf>
    <xf numFmtId="9" fontId="23" fillId="4" borderId="0" xfId="2" applyFont="1" applyFill="1" applyBorder="1" applyAlignment="1" applyProtection="1">
      <alignment horizontal="center"/>
    </xf>
    <xf numFmtId="0" fontId="27" fillId="4" borderId="0" xfId="0" applyFont="1" applyFill="1" applyAlignment="1">
      <alignment vertical="center"/>
    </xf>
    <xf numFmtId="0" fontId="27" fillId="4" borderId="9" xfId="0" applyFont="1" applyFill="1" applyBorder="1" applyAlignment="1">
      <alignment vertical="center" wrapText="1"/>
    </xf>
    <xf numFmtId="0" fontId="96" fillId="4" borderId="0" xfId="0" applyFont="1" applyFill="1" applyAlignment="1">
      <alignment vertical="center"/>
    </xf>
    <xf numFmtId="0" fontId="27" fillId="4" borderId="0" xfId="0" applyFont="1" applyFill="1" applyBorder="1" applyAlignment="1">
      <alignment vertical="center" wrapText="1"/>
    </xf>
    <xf numFmtId="0" fontId="12" fillId="4" borderId="1" xfId="0" applyFont="1" applyFill="1" applyBorder="1" applyAlignment="1">
      <alignment vertical="center" wrapText="1"/>
    </xf>
    <xf numFmtId="3" fontId="12" fillId="4" borderId="1" xfId="0" applyNumberFormat="1" applyFont="1" applyFill="1" applyBorder="1" applyAlignment="1">
      <alignment vertical="center" wrapText="1"/>
    </xf>
    <xf numFmtId="0" fontId="12" fillId="4" borderId="39" xfId="0" applyFont="1" applyFill="1" applyBorder="1" applyAlignment="1">
      <alignment vertical="center" wrapText="1"/>
    </xf>
    <xf numFmtId="3" fontId="12" fillId="4" borderId="39" xfId="0" applyNumberFormat="1" applyFont="1" applyFill="1" applyBorder="1" applyAlignment="1">
      <alignment vertical="center" wrapText="1"/>
    </xf>
    <xf numFmtId="16" fontId="12" fillId="4" borderId="32" xfId="0" quotePrefix="1" applyNumberFormat="1" applyFont="1" applyFill="1" applyBorder="1" applyAlignment="1">
      <alignment horizontal="center" vertical="center" wrapText="1"/>
    </xf>
    <xf numFmtId="16" fontId="12" fillId="4" borderId="41" xfId="0" quotePrefix="1" applyNumberFormat="1" applyFont="1" applyFill="1" applyBorder="1" applyAlignment="1">
      <alignment horizontal="center" vertical="center" wrapText="1"/>
    </xf>
    <xf numFmtId="16" fontId="12" fillId="4" borderId="15" xfId="0" quotePrefix="1" applyNumberFormat="1" applyFont="1" applyFill="1" applyBorder="1" applyAlignment="1">
      <alignment horizontal="center" vertical="center" wrapText="1"/>
    </xf>
    <xf numFmtId="3" fontId="12" fillId="4" borderId="6" xfId="0" applyNumberFormat="1" applyFont="1" applyFill="1" applyBorder="1" applyAlignment="1">
      <alignment vertical="center" wrapText="1"/>
    </xf>
    <xf numFmtId="0" fontId="12" fillId="4" borderId="6" xfId="0" applyFont="1" applyFill="1" applyBorder="1" applyAlignment="1">
      <alignment vertical="center" wrapText="1"/>
    </xf>
    <xf numFmtId="0" fontId="12" fillId="4" borderId="46" xfId="0" applyFont="1" applyFill="1" applyBorder="1" applyAlignment="1">
      <alignment vertical="center" wrapText="1"/>
    </xf>
    <xf numFmtId="3" fontId="12" fillId="4" borderId="47" xfId="0" applyNumberFormat="1" applyFont="1" applyFill="1" applyBorder="1" applyAlignment="1">
      <alignment horizontal="right" vertical="center" wrapText="1"/>
    </xf>
    <xf numFmtId="0" fontId="12" fillId="4" borderId="47" xfId="0" applyFont="1" applyFill="1" applyBorder="1" applyAlignment="1">
      <alignment horizontal="right" vertical="center" wrapText="1"/>
    </xf>
    <xf numFmtId="0" fontId="27" fillId="4" borderId="46" xfId="0" applyFont="1" applyFill="1" applyBorder="1" applyAlignment="1">
      <alignment horizontal="right" vertical="center" wrapText="1"/>
    </xf>
    <xf numFmtId="169" fontId="27" fillId="4" borderId="40" xfId="0" applyNumberFormat="1" applyFont="1" applyFill="1" applyBorder="1" applyAlignment="1">
      <alignment vertical="center" wrapText="1"/>
    </xf>
    <xf numFmtId="0" fontId="27" fillId="4" borderId="44" xfId="0" applyFont="1" applyFill="1" applyBorder="1" applyAlignment="1">
      <alignment horizontal="center" vertical="center" wrapText="1"/>
    </xf>
    <xf numFmtId="0" fontId="27" fillId="4" borderId="42" xfId="0" applyFont="1" applyFill="1" applyBorder="1" applyAlignment="1">
      <alignment horizontal="center" vertical="center" wrapText="1"/>
    </xf>
    <xf numFmtId="0" fontId="27" fillId="4" borderId="43" xfId="0" applyFont="1" applyFill="1" applyBorder="1" applyAlignment="1">
      <alignment horizontal="center" vertical="center" wrapText="1"/>
    </xf>
    <xf numFmtId="164" fontId="12" fillId="4" borderId="47" xfId="0" applyNumberFormat="1" applyFont="1" applyFill="1" applyBorder="1" applyAlignment="1">
      <alignment horizontal="right" vertical="center" wrapText="1"/>
    </xf>
    <xf numFmtId="164" fontId="12" fillId="4" borderId="48" xfId="0" applyNumberFormat="1" applyFont="1" applyFill="1" applyBorder="1" applyAlignment="1">
      <alignment horizontal="right" vertical="center" wrapText="1"/>
    </xf>
    <xf numFmtId="0" fontId="12" fillId="4" borderId="49" xfId="0" applyFont="1" applyFill="1" applyBorder="1" applyAlignment="1">
      <alignment horizontal="right" vertical="center" wrapText="1"/>
    </xf>
    <xf numFmtId="0" fontId="12" fillId="4" borderId="13" xfId="0" applyFont="1" applyFill="1" applyBorder="1" applyAlignment="1">
      <alignment vertical="center" wrapText="1"/>
    </xf>
    <xf numFmtId="0" fontId="12" fillId="4" borderId="3" xfId="0" applyFont="1" applyFill="1" applyBorder="1" applyAlignment="1">
      <alignment vertical="center" wrapText="1"/>
    </xf>
    <xf numFmtId="0" fontId="12" fillId="4" borderId="50" xfId="0" applyFont="1" applyFill="1" applyBorder="1" applyAlignment="1">
      <alignment vertical="center" wrapText="1"/>
    </xf>
    <xf numFmtId="0" fontId="27" fillId="4" borderId="27" xfId="0" applyFont="1" applyFill="1" applyBorder="1" applyAlignment="1">
      <alignment vertical="center" wrapText="1"/>
    </xf>
    <xf numFmtId="0" fontId="12" fillId="4" borderId="12" xfId="0" applyFont="1" applyFill="1" applyBorder="1" applyAlignment="1">
      <alignment vertical="center" wrapText="1"/>
    </xf>
    <xf numFmtId="0" fontId="12" fillId="4" borderId="5" xfId="0" applyFont="1" applyFill="1" applyBorder="1" applyAlignment="1">
      <alignment vertical="center" wrapText="1"/>
    </xf>
    <xf numFmtId="0" fontId="12" fillId="4" borderId="26" xfId="0" applyFont="1" applyFill="1" applyBorder="1" applyAlignment="1">
      <alignment vertical="center" wrapText="1"/>
    </xf>
    <xf numFmtId="0" fontId="97" fillId="4" borderId="51" xfId="3" applyFont="1" applyFill="1" applyBorder="1" applyAlignment="1" applyProtection="1">
      <alignment vertical="center" wrapText="1"/>
    </xf>
    <xf numFmtId="0" fontId="97" fillId="4" borderId="5" xfId="3" applyFont="1" applyFill="1" applyBorder="1" applyAlignment="1" applyProtection="1">
      <alignment vertical="center" wrapText="1"/>
    </xf>
    <xf numFmtId="0" fontId="12" fillId="4" borderId="51" xfId="0" applyFont="1" applyFill="1" applyBorder="1" applyAlignment="1">
      <alignment vertical="center" wrapText="1"/>
    </xf>
    <xf numFmtId="0" fontId="0" fillId="4" borderId="52" xfId="0" applyFill="1" applyBorder="1"/>
    <xf numFmtId="0" fontId="13" fillId="4" borderId="47" xfId="0" applyFont="1" applyFill="1" applyBorder="1" applyAlignment="1">
      <alignment horizontal="center"/>
    </xf>
    <xf numFmtId="0" fontId="13" fillId="4" borderId="48" xfId="0" applyFont="1" applyFill="1" applyBorder="1" applyAlignment="1">
      <alignment horizontal="center"/>
    </xf>
    <xf numFmtId="169" fontId="99" fillId="4" borderId="45" xfId="0" applyNumberFormat="1" applyFont="1" applyFill="1" applyBorder="1" applyAlignment="1">
      <alignment vertical="center" wrapText="1"/>
    </xf>
    <xf numFmtId="0" fontId="17" fillId="4" borderId="0" xfId="3" applyFill="1" applyAlignment="1" applyProtection="1"/>
    <xf numFmtId="0" fontId="30" fillId="2" borderId="0" xfId="0" applyFont="1" applyFill="1" applyBorder="1" applyAlignment="1" applyProtection="1">
      <alignment horizontal="left" vertical="top" wrapText="1"/>
    </xf>
    <xf numFmtId="0" fontId="27" fillId="4" borderId="0" xfId="0" applyFont="1" applyFill="1" applyAlignment="1" applyProtection="1">
      <alignment horizontal="left"/>
    </xf>
    <xf numFmtId="0" fontId="0" fillId="4" borderId="0" xfId="0" applyFill="1" applyAlignment="1">
      <alignment horizontal="left"/>
    </xf>
    <xf numFmtId="0" fontId="0" fillId="4" borderId="0" xfId="0" applyFill="1" applyAlignment="1">
      <alignment horizontal="left" wrapText="1"/>
    </xf>
    <xf numFmtId="0" fontId="12" fillId="4" borderId="0" xfId="0" applyFont="1" applyFill="1" applyAlignment="1" applyProtection="1">
      <alignment horizontal="left" wrapText="1"/>
    </xf>
    <xf numFmtId="169" fontId="27" fillId="4" borderId="45" xfId="0" applyNumberFormat="1" applyFont="1" applyFill="1" applyBorder="1" applyAlignment="1">
      <alignment vertical="center" wrapText="1"/>
    </xf>
    <xf numFmtId="0" fontId="52" fillId="4" borderId="0" xfId="0" applyFont="1" applyFill="1"/>
    <xf numFmtId="0" fontId="0" fillId="0" borderId="0" xfId="0" applyFill="1" applyBorder="1" applyAlignment="1"/>
    <xf numFmtId="177" fontId="50" fillId="0" borderId="0" xfId="101" applyNumberFormat="1" applyFont="1"/>
    <xf numFmtId="164" fontId="0" fillId="0" borderId="0" xfId="0" applyNumberFormat="1" applyFill="1" applyBorder="1"/>
    <xf numFmtId="0" fontId="52" fillId="0" borderId="10" xfId="0" applyFont="1" applyFill="1" applyBorder="1" applyAlignment="1"/>
    <xf numFmtId="3" fontId="13" fillId="0" borderId="0" xfId="0" applyNumberFormat="1" applyFont="1"/>
    <xf numFmtId="0" fontId="0" fillId="0" borderId="10" xfId="0" applyFill="1" applyBorder="1"/>
    <xf numFmtId="0" fontId="0" fillId="0" borderId="0" xfId="0" applyFill="1" applyBorder="1"/>
    <xf numFmtId="3" fontId="13" fillId="0" borderId="0" xfId="0" applyNumberFormat="1" applyFont="1"/>
    <xf numFmtId="177" fontId="13" fillId="0" borderId="0" xfId="101" applyNumberFormat="1" applyFont="1" applyFill="1" applyBorder="1"/>
    <xf numFmtId="177" fontId="52" fillId="0" borderId="11" xfId="101" applyNumberFormat="1" applyFont="1" applyFill="1" applyBorder="1" applyAlignment="1"/>
    <xf numFmtId="0" fontId="50" fillId="0" borderId="0" xfId="0" applyFont="1" applyFill="1"/>
    <xf numFmtId="0" fontId="50" fillId="0" borderId="10" xfId="0" applyFont="1" applyBorder="1"/>
    <xf numFmtId="171" fontId="56" fillId="0" borderId="10" xfId="0" applyNumberFormat="1" applyFont="1" applyFill="1" applyBorder="1"/>
    <xf numFmtId="177" fontId="0" fillId="0" borderId="0" xfId="101" applyNumberFormat="1" applyFont="1" applyFill="1" applyBorder="1"/>
    <xf numFmtId="168" fontId="8" fillId="2" borderId="0" xfId="1" applyNumberFormat="1" applyFont="1" applyFill="1" applyAlignment="1" applyProtection="1">
      <alignment horizontal="center"/>
    </xf>
    <xf numFmtId="0" fontId="27" fillId="2" borderId="0" xfId="0" applyFont="1" applyFill="1" applyProtection="1"/>
    <xf numFmtId="0" fontId="52" fillId="0" borderId="0" xfId="0" applyFont="1" applyBorder="1"/>
    <xf numFmtId="0" fontId="13" fillId="0" borderId="14" xfId="0" applyFont="1" applyBorder="1"/>
    <xf numFmtId="0" fontId="52" fillId="0" borderId="0" xfId="0" applyFont="1" applyFill="1" applyBorder="1" applyAlignment="1">
      <alignment wrapText="1"/>
    </xf>
    <xf numFmtId="0" fontId="50" fillId="0" borderId="0" xfId="0" applyFont="1" applyFill="1" applyBorder="1"/>
    <xf numFmtId="165" fontId="13" fillId="0" borderId="0" xfId="101" applyFont="1" applyBorder="1"/>
    <xf numFmtId="167" fontId="13" fillId="0" borderId="0" xfId="1" applyNumberFormat="1" applyFont="1" applyFill="1" applyBorder="1"/>
    <xf numFmtId="177" fontId="52" fillId="0" borderId="0" xfId="101" applyNumberFormat="1" applyFont="1" applyFill="1" applyBorder="1" applyAlignment="1">
      <alignment horizontal="center" wrapText="1"/>
    </xf>
    <xf numFmtId="166" fontId="0" fillId="0" borderId="0" xfId="0" applyNumberFormat="1" applyFill="1" applyBorder="1"/>
    <xf numFmtId="0" fontId="107" fillId="3" borderId="0" xfId="0" applyFont="1" applyFill="1" applyProtection="1"/>
    <xf numFmtId="3" fontId="73" fillId="0" borderId="53" xfId="0" applyNumberFormat="1" applyFont="1" applyBorder="1"/>
    <xf numFmtId="0" fontId="13" fillId="0" borderId="0" xfId="0" applyFont="1" applyBorder="1"/>
    <xf numFmtId="177" fontId="0" fillId="0" borderId="0" xfId="0" applyNumberFormat="1" applyBorder="1"/>
    <xf numFmtId="0" fontId="50" fillId="0" borderId="0" xfId="0" applyFont="1" applyBorder="1"/>
    <xf numFmtId="0" fontId="52" fillId="0" borderId="0" xfId="0" applyFont="1" applyFill="1" applyBorder="1" applyAlignment="1">
      <alignment horizontal="center" wrapText="1"/>
    </xf>
    <xf numFmtId="3" fontId="13" fillId="0" borderId="0" xfId="1" applyNumberFormat="1" applyFont="1" applyFill="1" applyBorder="1"/>
    <xf numFmtId="165" fontId="0" fillId="0" borderId="0" xfId="101" applyFont="1" applyBorder="1"/>
    <xf numFmtId="3" fontId="73" fillId="0" borderId="0" xfId="0" applyNumberFormat="1" applyFont="1"/>
    <xf numFmtId="0" fontId="51" fillId="0" borderId="0" xfId="0" applyFont="1" applyBorder="1"/>
    <xf numFmtId="164" fontId="0" fillId="0" borderId="0" xfId="0" applyNumberFormat="1" applyBorder="1"/>
    <xf numFmtId="0" fontId="13" fillId="2" borderId="0" xfId="0" applyFont="1" applyFill="1" applyBorder="1" applyProtection="1"/>
    <xf numFmtId="177" fontId="50" fillId="0" borderId="0" xfId="101" applyNumberFormat="1" applyFont="1" applyBorder="1"/>
    <xf numFmtId="0" fontId="0" fillId="0" borderId="0" xfId="0"/>
    <xf numFmtId="0" fontId="13" fillId="0" borderId="0" xfId="0" applyFont="1"/>
    <xf numFmtId="0" fontId="0" fillId="0" borderId="0" xfId="0" applyFill="1"/>
    <xf numFmtId="0" fontId="0" fillId="0" borderId="0" xfId="0" applyBorder="1"/>
    <xf numFmtId="3" fontId="0" fillId="0" borderId="0" xfId="0" applyNumberFormat="1" applyBorder="1"/>
    <xf numFmtId="3" fontId="0" fillId="0" borderId="0" xfId="0" applyNumberFormat="1" applyFill="1" applyBorder="1"/>
    <xf numFmtId="167" fontId="13" fillId="0" borderId="0" xfId="1" applyNumberFormat="1" applyFont="1" applyFill="1"/>
    <xf numFmtId="0" fontId="0" fillId="0" borderId="0" xfId="0" applyFill="1" applyBorder="1"/>
    <xf numFmtId="169" fontId="23" fillId="2" borderId="0" xfId="0" applyNumberFormat="1" applyFont="1" applyFill="1" applyAlignment="1" applyProtection="1">
      <alignment horizontal="center"/>
    </xf>
    <xf numFmtId="167" fontId="0" fillId="0" borderId="0" xfId="0" applyNumberFormat="1"/>
    <xf numFmtId="167" fontId="109" fillId="0" borderId="0" xfId="1" applyNumberFormat="1" applyFont="1" applyFill="1"/>
    <xf numFmtId="167" fontId="109" fillId="0" borderId="0" xfId="1" applyNumberFormat="1" applyFont="1" applyFill="1"/>
    <xf numFmtId="167" fontId="13" fillId="0" borderId="0" xfId="1" applyNumberFormat="1" applyFont="1" applyFill="1"/>
    <xf numFmtId="167" fontId="13" fillId="0" borderId="0" xfId="1" applyNumberFormat="1" applyFont="1" applyFill="1"/>
    <xf numFmtId="0" fontId="52" fillId="0" borderId="0" xfId="0" applyFont="1" applyFill="1" applyAlignment="1">
      <alignment horizontal="center"/>
    </xf>
    <xf numFmtId="171" fontId="12" fillId="4" borderId="29" xfId="101" applyNumberFormat="1" applyFont="1" applyFill="1" applyBorder="1" applyAlignment="1" applyProtection="1">
      <alignment horizontal="center" vertical="center" wrapText="1"/>
    </xf>
    <xf numFmtId="177" fontId="12" fillId="4" borderId="29" xfId="101" applyNumberFormat="1" applyFont="1" applyFill="1" applyBorder="1" applyAlignment="1" applyProtection="1">
      <alignment horizontal="center" vertical="center"/>
    </xf>
    <xf numFmtId="169" fontId="12" fillId="2" borderId="3" xfId="2" applyNumberFormat="1" applyFont="1" applyFill="1" applyBorder="1" applyAlignment="1" applyProtection="1">
      <alignment horizontal="center" vertical="center"/>
    </xf>
    <xf numFmtId="169" fontId="27" fillId="4" borderId="6" xfId="1" applyNumberFormat="1" applyFont="1" applyFill="1" applyBorder="1" applyAlignment="1" applyProtection="1">
      <alignment horizontal="center" vertical="center"/>
    </xf>
    <xf numFmtId="169" fontId="27" fillId="40" borderId="6" xfId="1" applyNumberFormat="1" applyFont="1" applyFill="1" applyBorder="1" applyAlignment="1" applyProtection="1">
      <alignment horizontal="center" vertical="center"/>
    </xf>
    <xf numFmtId="0" fontId="52" fillId="41" borderId="0" xfId="0" applyFont="1" applyFill="1" applyAlignment="1">
      <alignment horizontal="center" wrapText="1"/>
    </xf>
    <xf numFmtId="3" fontId="0" fillId="41" borderId="0" xfId="0" applyNumberFormat="1" applyFill="1"/>
    <xf numFmtId="0" fontId="73" fillId="41" borderId="0" xfId="106" applyFont="1" applyFill="1"/>
    <xf numFmtId="167" fontId="0" fillId="41" borderId="0" xfId="104" applyNumberFormat="1" applyFont="1" applyFill="1"/>
    <xf numFmtId="167" fontId="13" fillId="41" borderId="0" xfId="0" applyNumberFormat="1" applyFont="1" applyFill="1"/>
    <xf numFmtId="3" fontId="13" fillId="41" borderId="0" xfId="0" applyNumberFormat="1" applyFont="1" applyFill="1"/>
    <xf numFmtId="3" fontId="82" fillId="41" borderId="0" xfId="0" applyNumberFormat="1" applyFont="1" applyFill="1"/>
    <xf numFmtId="171" fontId="50" fillId="41" borderId="0" xfId="4" applyNumberFormat="1" applyFont="1" applyFill="1"/>
    <xf numFmtId="0" fontId="0" fillId="41" borderId="0" xfId="0" applyFill="1" applyAlignment="1">
      <alignment horizontal="center" wrapText="1"/>
    </xf>
    <xf numFmtId="169" fontId="50" fillId="41" borderId="0" xfId="0" applyNumberFormat="1" applyFont="1" applyFill="1" applyBorder="1"/>
    <xf numFmtId="169" fontId="50" fillId="41" borderId="11" xfId="0" applyNumberFormat="1" applyFont="1" applyFill="1" applyBorder="1"/>
    <xf numFmtId="167" fontId="50" fillId="41" borderId="0" xfId="0" applyNumberFormat="1" applyFont="1" applyFill="1"/>
    <xf numFmtId="177" fontId="0" fillId="41" borderId="0" xfId="101" applyNumberFormat="1" applyFont="1" applyFill="1" applyAlignment="1">
      <alignment horizontal="center" wrapText="1"/>
    </xf>
    <xf numFmtId="169" fontId="82" fillId="41" borderId="0" xfId="0" applyNumberFormat="1" applyFont="1" applyFill="1" applyBorder="1"/>
    <xf numFmtId="177" fontId="82" fillId="41" borderId="0" xfId="101" applyNumberFormat="1" applyFont="1" applyFill="1"/>
    <xf numFmtId="167" fontId="82" fillId="41" borderId="0" xfId="1" applyNumberFormat="1" applyFont="1" applyFill="1"/>
    <xf numFmtId="169" fontId="0" fillId="8" borderId="10" xfId="0" applyNumberFormat="1" applyFill="1" applyBorder="1"/>
    <xf numFmtId="169" fontId="13" fillId="8" borderId="10" xfId="0" applyNumberFormat="1" applyFont="1" applyFill="1" applyBorder="1"/>
    <xf numFmtId="0" fontId="52" fillId="8" borderId="0" xfId="0" applyFont="1" applyFill="1" applyAlignment="1">
      <alignment horizontal="center" wrapText="1"/>
    </xf>
    <xf numFmtId="3" fontId="0" fillId="8" borderId="0" xfId="0" applyNumberFormat="1" applyFill="1"/>
    <xf numFmtId="175" fontId="82" fillId="8" borderId="0" xfId="1" applyNumberFormat="1" applyFont="1" applyFill="1" applyAlignment="1" applyProtection="1">
      <alignment horizontal="right"/>
    </xf>
    <xf numFmtId="9" fontId="82" fillId="8" borderId="0" xfId="2" applyFont="1" applyFill="1" applyAlignment="1" applyProtection="1">
      <alignment horizontal="right"/>
    </xf>
    <xf numFmtId="9" fontId="0" fillId="8" borderId="0" xfId="0" applyNumberFormat="1" applyFill="1"/>
    <xf numFmtId="10" fontId="0" fillId="8" borderId="0" xfId="0" applyNumberFormat="1" applyFill="1"/>
    <xf numFmtId="167" fontId="0" fillId="8" borderId="0" xfId="1" applyNumberFormat="1" applyFont="1" applyFill="1"/>
    <xf numFmtId="0" fontId="13" fillId="8" borderId="0" xfId="0" applyFont="1" applyFill="1"/>
    <xf numFmtId="0" fontId="0" fillId="8" borderId="0" xfId="0" applyFill="1"/>
    <xf numFmtId="0" fontId="50" fillId="41" borderId="0" xfId="0" applyFont="1" applyFill="1"/>
    <xf numFmtId="0" fontId="51" fillId="0" borderId="0" xfId="0" applyFont="1" applyFill="1"/>
    <xf numFmtId="167" fontId="52" fillId="0" borderId="0" xfId="1" applyNumberFormat="1" applyFont="1" applyFill="1" applyAlignment="1">
      <alignment horizontal="center"/>
    </xf>
    <xf numFmtId="0" fontId="53" fillId="0" borderId="10" xfId="0" applyFont="1" applyFill="1" applyBorder="1" applyAlignment="1">
      <alignment wrapText="1"/>
    </xf>
    <xf numFmtId="0" fontId="30" fillId="2" borderId="0" xfId="0" applyFont="1" applyFill="1" applyBorder="1" applyAlignment="1" applyProtection="1">
      <alignment horizontal="left" vertical="top" wrapText="1"/>
    </xf>
    <xf numFmtId="0" fontId="88" fillId="3" borderId="0" xfId="3" applyFont="1" applyFill="1" applyAlignment="1" applyProtection="1">
      <alignment horizontal="center"/>
      <protection locked="0"/>
    </xf>
    <xf numFmtId="0" fontId="7" fillId="2" borderId="0" xfId="0" applyFont="1" applyFill="1" applyAlignment="1" applyProtection="1">
      <alignment horizontal="center"/>
    </xf>
    <xf numFmtId="0" fontId="101" fillId="3" borderId="0" xfId="3" applyFont="1" applyFill="1" applyAlignment="1" applyProtection="1">
      <alignment horizontal="center"/>
    </xf>
    <xf numFmtId="0" fontId="108" fillId="3" borderId="0" xfId="3" applyFont="1" applyFill="1" applyAlignment="1" applyProtection="1">
      <alignment horizontal="center"/>
    </xf>
    <xf numFmtId="0" fontId="98" fillId="4" borderId="33" xfId="0" applyFont="1" applyFill="1" applyBorder="1" applyAlignment="1">
      <alignment horizontal="left" vertical="center" wrapText="1"/>
    </xf>
    <xf numFmtId="0" fontId="98" fillId="4" borderId="31" xfId="0" applyFont="1" applyFill="1" applyBorder="1" applyAlignment="1">
      <alignment horizontal="left" vertical="center" wrapText="1"/>
    </xf>
    <xf numFmtId="0" fontId="98" fillId="4" borderId="30" xfId="0" applyFont="1" applyFill="1" applyBorder="1" applyAlignment="1">
      <alignment horizontal="left" vertical="center" wrapText="1"/>
    </xf>
    <xf numFmtId="0" fontId="98" fillId="4" borderId="37" xfId="0" applyFont="1" applyFill="1" applyBorder="1" applyAlignment="1">
      <alignment horizontal="left" vertical="center" wrapText="1"/>
    </xf>
    <xf numFmtId="0" fontId="98" fillId="4" borderId="0" xfId="0" applyFont="1" applyFill="1" applyBorder="1" applyAlignment="1">
      <alignment horizontal="left" vertical="center" wrapText="1"/>
    </xf>
    <xf numFmtId="0" fontId="98" fillId="4" borderId="7" xfId="0" applyFont="1" applyFill="1" applyBorder="1" applyAlignment="1">
      <alignment horizontal="left" vertical="center" wrapText="1"/>
    </xf>
    <xf numFmtId="0" fontId="98" fillId="4" borderId="38" xfId="0" applyFont="1" applyFill="1" applyBorder="1" applyAlignment="1">
      <alignment horizontal="left" vertical="center" wrapText="1"/>
    </xf>
    <xf numFmtId="0" fontId="98" fillId="4" borderId="35" xfId="0" applyFont="1" applyFill="1" applyBorder="1" applyAlignment="1">
      <alignment horizontal="left" vertical="center" wrapText="1"/>
    </xf>
    <xf numFmtId="0" fontId="98" fillId="4" borderId="36" xfId="0" applyFont="1" applyFill="1" applyBorder="1" applyAlignment="1">
      <alignment horizontal="left" vertical="center" wrapText="1"/>
    </xf>
    <xf numFmtId="0" fontId="18" fillId="2" borderId="0" xfId="3" applyFont="1" applyFill="1" applyBorder="1" applyAlignment="1" applyProtection="1">
      <alignment horizontal="center" vertical="center"/>
      <protection locked="0"/>
    </xf>
    <xf numFmtId="0" fontId="27" fillId="4" borderId="0" xfId="0" applyFont="1" applyFill="1" applyAlignment="1" applyProtection="1">
      <alignment horizontal="left" wrapText="1"/>
    </xf>
    <xf numFmtId="0" fontId="27" fillId="0" borderId="0" xfId="0" applyFont="1" applyFill="1" applyAlignment="1" applyProtection="1">
      <alignment horizontal="left" wrapText="1"/>
    </xf>
    <xf numFmtId="0" fontId="25" fillId="2" borderId="1" xfId="0" applyFont="1" applyFill="1" applyBorder="1" applyAlignment="1" applyProtection="1">
      <alignment horizontal="center" vertical="center" wrapText="1"/>
    </xf>
    <xf numFmtId="0" fontId="25" fillId="2" borderId="4" xfId="0" applyFont="1" applyFill="1" applyBorder="1" applyAlignment="1" applyProtection="1">
      <alignment horizontal="center" vertical="center" wrapText="1"/>
    </xf>
    <xf numFmtId="0" fontId="26" fillId="4" borderId="0" xfId="0" applyFont="1" applyFill="1" applyBorder="1" applyAlignment="1" applyProtection="1">
      <alignment horizontal="center" vertical="center"/>
    </xf>
    <xf numFmtId="0" fontId="25" fillId="2" borderId="6" xfId="0" applyFont="1" applyFill="1" applyBorder="1" applyAlignment="1" applyProtection="1">
      <alignment horizontal="center" vertical="center" wrapText="1"/>
    </xf>
    <xf numFmtId="169" fontId="28" fillId="2" borderId="0" xfId="0" applyNumberFormat="1" applyFont="1" applyFill="1" applyBorder="1" applyAlignment="1" applyProtection="1">
      <alignment horizontal="center"/>
    </xf>
    <xf numFmtId="0" fontId="7" fillId="2" borderId="0" xfId="0" applyFont="1" applyFill="1" applyAlignment="1" applyProtection="1">
      <alignment horizontal="left"/>
    </xf>
    <xf numFmtId="0" fontId="11" fillId="3" borderId="0" xfId="0" applyFont="1" applyFill="1" applyAlignment="1" applyProtection="1">
      <alignment horizontal="center" vertical="center"/>
      <protection locked="0"/>
    </xf>
    <xf numFmtId="0" fontId="12" fillId="4" borderId="0" xfId="0" applyFont="1" applyFill="1" applyAlignment="1" applyProtection="1">
      <alignment horizontal="center"/>
    </xf>
    <xf numFmtId="0" fontId="12" fillId="4" borderId="0" xfId="0" applyFont="1" applyFill="1" applyAlignment="1" applyProtection="1">
      <alignment horizontal="center" vertical="center"/>
    </xf>
    <xf numFmtId="0" fontId="26" fillId="0" borderId="1" xfId="0" applyFont="1" applyFill="1" applyBorder="1" applyAlignment="1" applyProtection="1">
      <alignment horizontal="center" vertical="center"/>
    </xf>
    <xf numFmtId="0" fontId="27" fillId="4" borderId="0" xfId="0" applyFont="1" applyFill="1" applyAlignment="1" applyProtection="1">
      <alignment horizontal="left"/>
    </xf>
    <xf numFmtId="0" fontId="0" fillId="4" borderId="0" xfId="0" applyFill="1" applyAlignment="1">
      <alignment horizontal="left"/>
    </xf>
    <xf numFmtId="0" fontId="0" fillId="4" borderId="0" xfId="0" applyFill="1" applyAlignment="1">
      <alignment horizontal="left" wrapText="1"/>
    </xf>
    <xf numFmtId="0" fontId="12" fillId="4" borderId="0" xfId="0" applyFont="1" applyFill="1" applyAlignment="1" applyProtection="1">
      <alignment horizontal="left" wrapText="1"/>
    </xf>
    <xf numFmtId="0" fontId="19" fillId="4" borderId="0" xfId="0" applyFont="1" applyFill="1" applyBorder="1" applyAlignment="1" applyProtection="1">
      <alignment horizontal="left" vertical="center" wrapText="1"/>
    </xf>
    <xf numFmtId="0" fontId="19" fillId="4" borderId="0" xfId="0" applyFont="1" applyFill="1" applyAlignment="1">
      <alignment horizontal="left" vertical="top" wrapText="1"/>
    </xf>
    <xf numFmtId="0" fontId="19" fillId="4" borderId="7" xfId="0" applyFont="1" applyFill="1" applyBorder="1" applyAlignment="1">
      <alignment horizontal="left" vertical="top" wrapText="1"/>
    </xf>
    <xf numFmtId="0" fontId="19" fillId="4" borderId="0" xfId="0" applyFont="1" applyFill="1" applyAlignment="1" applyProtection="1">
      <alignment horizontal="left" vertical="center"/>
    </xf>
    <xf numFmtId="0" fontId="12" fillId="0" borderId="0" xfId="0" applyFont="1" applyFill="1" applyAlignment="1" applyProtection="1">
      <alignment horizontal="left" wrapText="1"/>
    </xf>
    <xf numFmtId="0" fontId="36" fillId="4" borderId="0" xfId="0" applyFont="1" applyFill="1" applyAlignment="1" applyProtection="1">
      <alignment horizontal="left" vertical="center" wrapText="1"/>
    </xf>
    <xf numFmtId="0" fontId="0" fillId="4" borderId="7" xfId="0" applyFill="1" applyBorder="1" applyAlignment="1">
      <alignment horizontal="left" vertical="center" wrapText="1"/>
    </xf>
    <xf numFmtId="0" fontId="19" fillId="0" borderId="0" xfId="0" applyFont="1" applyAlignment="1">
      <alignment horizontal="left" vertical="top" wrapText="1"/>
    </xf>
    <xf numFmtId="0" fontId="19" fillId="0" borderId="7" xfId="0" applyFont="1" applyBorder="1" applyAlignment="1">
      <alignment horizontal="left" vertical="top" wrapText="1"/>
    </xf>
    <xf numFmtId="0" fontId="19" fillId="2" borderId="0" xfId="0" applyFont="1" applyFill="1" applyAlignment="1" applyProtection="1">
      <alignment horizontal="left" vertical="center" wrapText="1"/>
    </xf>
    <xf numFmtId="0" fontId="19" fillId="2" borderId="7" xfId="0" applyFont="1" applyFill="1" applyBorder="1" applyAlignment="1" applyProtection="1">
      <alignment horizontal="left" vertical="center" wrapText="1"/>
    </xf>
    <xf numFmtId="0" fontId="14" fillId="2" borderId="0" xfId="0" applyFont="1" applyFill="1" applyBorder="1" applyAlignment="1" applyProtection="1">
      <alignment horizontal="center"/>
    </xf>
    <xf numFmtId="0" fontId="11" fillId="3" borderId="0" xfId="0" applyNumberFormat="1" applyFont="1" applyFill="1" applyAlignment="1" applyProtection="1">
      <alignment horizontal="center"/>
      <protection locked="0"/>
    </xf>
    <xf numFmtId="0" fontId="44" fillId="2" borderId="0" xfId="0" applyFont="1" applyFill="1" applyAlignment="1" applyProtection="1">
      <alignment horizontal="center" wrapText="1"/>
    </xf>
    <xf numFmtId="0" fontId="44" fillId="2" borderId="0" xfId="0" applyFont="1" applyFill="1" applyBorder="1" applyAlignment="1" applyProtection="1">
      <alignment horizontal="center" wrapText="1"/>
    </xf>
    <xf numFmtId="0" fontId="0" fillId="0" borderId="0" xfId="0" applyAlignment="1" applyProtection="1">
      <alignment wrapText="1"/>
    </xf>
    <xf numFmtId="0" fontId="25" fillId="2" borderId="0" xfId="0" applyFont="1" applyFill="1" applyBorder="1" applyAlignment="1" applyProtection="1">
      <alignment horizontal="center" wrapText="1"/>
    </xf>
    <xf numFmtId="0" fontId="25" fillId="2" borderId="7" xfId="0" applyFont="1" applyFill="1" applyBorder="1" applyAlignment="1" applyProtection="1">
      <alignment horizontal="center" wrapText="1"/>
    </xf>
    <xf numFmtId="0" fontId="25" fillId="2" borderId="0" xfId="0" applyFont="1" applyFill="1" applyAlignment="1" applyProtection="1">
      <alignment horizontal="center" wrapText="1"/>
    </xf>
    <xf numFmtId="0" fontId="25" fillId="2" borderId="0" xfId="0" applyFont="1" applyFill="1" applyAlignment="1" applyProtection="1">
      <alignment horizontal="center"/>
    </xf>
    <xf numFmtId="0" fontId="25" fillId="2" borderId="7" xfId="0" applyFont="1" applyFill="1" applyBorder="1" applyAlignment="1" applyProtection="1">
      <alignment horizontal="center"/>
    </xf>
    <xf numFmtId="1" fontId="12" fillId="2" borderId="35" xfId="1" applyNumberFormat="1" applyFont="1" applyFill="1" applyBorder="1" applyAlignment="1" applyProtection="1">
      <alignment horizontal="center" vertical="center"/>
    </xf>
    <xf numFmtId="167" fontId="52" fillId="6" borderId="0" xfId="1" applyNumberFormat="1" applyFont="1" applyFill="1" applyAlignment="1">
      <alignment horizontal="center"/>
    </xf>
    <xf numFmtId="0" fontId="52" fillId="8" borderId="0" xfId="0" applyFont="1" applyFill="1" applyAlignment="1">
      <alignment horizontal="center"/>
    </xf>
    <xf numFmtId="0" fontId="52" fillId="6" borderId="0" xfId="0" applyFont="1" applyFill="1" applyAlignment="1">
      <alignment horizontal="center"/>
    </xf>
    <xf numFmtId="0" fontId="52" fillId="0" borderId="0" xfId="0" applyFont="1" applyAlignment="1">
      <alignment horizontal="center"/>
    </xf>
  </cellXfs>
  <cellStyles count="178">
    <cellStyle name="%" xfId="5"/>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avt31l" xfId="30"/>
    <cellStyle name="Bad 2" xfId="31"/>
    <cellStyle name="Calculation 2" xfId="32"/>
    <cellStyle name="CellBACode" xfId="33"/>
    <cellStyle name="CellBAName" xfId="34"/>
    <cellStyle name="CellMCCode" xfId="35"/>
    <cellStyle name="CellMCName" xfId="36"/>
    <cellStyle name="CellNationCode" xfId="37"/>
    <cellStyle name="CellNationName" xfId="38"/>
    <cellStyle name="CellRegionCode" xfId="39"/>
    <cellStyle name="CellRegionName" xfId="40"/>
    <cellStyle name="CellUACode" xfId="41"/>
    <cellStyle name="CellUAName" xfId="42"/>
    <cellStyle name="Check Cell 2" xfId="43"/>
    <cellStyle name="Comma" xfId="1" builtinId="3"/>
    <cellStyle name="Comma 2" xfId="44"/>
    <cellStyle name="Comma 2 2" xfId="45"/>
    <cellStyle name="Comma 3" xfId="46"/>
    <cellStyle name="Comma 4" xfId="47"/>
    <cellStyle name="Comma 5" xfId="48"/>
    <cellStyle name="Comma 5 2" xfId="111"/>
    <cellStyle name="Comma 5 3" xfId="134"/>
    <cellStyle name="Comma 6" xfId="49"/>
    <cellStyle name="Comma 6 2" xfId="114"/>
    <cellStyle name="Comma 6 3" xfId="135"/>
    <cellStyle name="Comma 7" xfId="50"/>
    <cellStyle name="Comma 7 2" xfId="112"/>
    <cellStyle name="Comma 7 3" xfId="157"/>
    <cellStyle name="Comma 7 4" xfId="165"/>
    <cellStyle name="Comma 7 5" xfId="173"/>
    <cellStyle name="Comma 8" xfId="51"/>
    <cellStyle name="Comma 8 2" xfId="52"/>
    <cellStyle name="Comma 8 2 2" xfId="136"/>
    <cellStyle name="Comma 8 3" xfId="127"/>
    <cellStyle name="Comma 8 4" xfId="160"/>
    <cellStyle name="Comma 8 5" xfId="168"/>
    <cellStyle name="Comma 8 6" xfId="176"/>
    <cellStyle name="Comma 9" xfId="53"/>
    <cellStyle name="Comma 9 2" xfId="137"/>
    <cellStyle name="Comma 9 3" xfId="109"/>
    <cellStyle name="Currency" xfId="101" builtinId="4"/>
    <cellStyle name="Currency 2" xfId="4"/>
    <cellStyle name="Currency 2 2" xfId="131"/>
    <cellStyle name="Currency 2 3" xfId="132"/>
    <cellStyle name="Currency 3" xfId="105"/>
    <cellStyle name="Currency 4" xfId="153"/>
    <cellStyle name="Data_Total" xfId="119"/>
    <cellStyle name="Explanatory Text 2" xfId="54"/>
    <cellStyle name="Good 2" xfId="55"/>
    <cellStyle name="Heading 1 2" xfId="56"/>
    <cellStyle name="Heading 2 2" xfId="57"/>
    <cellStyle name="Heading 3 2" xfId="58"/>
    <cellStyle name="Heading 4 2" xfId="59"/>
    <cellStyle name="Headings" xfId="118"/>
    <cellStyle name="Hyperlink" xfId="3" builtinId="8"/>
    <cellStyle name="Hyperlink 2" xfId="60"/>
    <cellStyle name="Hyperlink 2 2" xfId="120"/>
    <cellStyle name="Hyperlink 2 3" xfId="138"/>
    <cellStyle name="Hyperlink 3" xfId="61"/>
    <cellStyle name="Hyperlink 4" xfId="102"/>
    <cellStyle name="Input 2" xfId="62"/>
    <cellStyle name="Linked Cell 2" xfId="63"/>
    <cellStyle name="Neutral 2" xfId="64"/>
    <cellStyle name="Normal" xfId="0" builtinId="0"/>
    <cellStyle name="Normal 10" xfId="65"/>
    <cellStyle name="Normal 10 2" xfId="139"/>
    <cellStyle name="Normal 11" xfId="66"/>
    <cellStyle name="Normal 11 2" xfId="67"/>
    <cellStyle name="Normal 11 2 2" xfId="141"/>
    <cellStyle name="Normal 11 3" xfId="140"/>
    <cellStyle name="Normal 12" xfId="68"/>
    <cellStyle name="Normal 13" xfId="69"/>
    <cellStyle name="Normal 13 2" xfId="142"/>
    <cellStyle name="Normal 14" xfId="130"/>
    <cellStyle name="Normal 16" xfId="70"/>
    <cellStyle name="Normal 2" xfId="71"/>
    <cellStyle name="Normal 2 2" xfId="72"/>
    <cellStyle name="Normal 2 2 2" xfId="124"/>
    <cellStyle name="Normal 2 3" xfId="108"/>
    <cellStyle name="Normal 2 3 2" xfId="156"/>
    <cellStyle name="Normal 2 3 3" xfId="164"/>
    <cellStyle name="Normal 2 3 4" xfId="172"/>
    <cellStyle name="Normal 2 4" xfId="126"/>
    <cellStyle name="Normal 2 4 2" xfId="159"/>
    <cellStyle name="Normal 2 4 3" xfId="167"/>
    <cellStyle name="Normal 2 4 4" xfId="175"/>
    <cellStyle name="Normal 2 5" xfId="103"/>
    <cellStyle name="Normal 2 6" xfId="154"/>
    <cellStyle name="Normal 2 7" xfId="162"/>
    <cellStyle name="Normal 2 8" xfId="170"/>
    <cellStyle name="Normal 3" xfId="73"/>
    <cellStyle name="Normal 3 2" xfId="74"/>
    <cellStyle name="Normal 3 2 2" xfId="123"/>
    <cellStyle name="Normal 3 2 3" xfId="143"/>
    <cellStyle name="Normal 3 3" xfId="129"/>
    <cellStyle name="Normal 4" xfId="75"/>
    <cellStyle name="Normal 4 2" xfId="113"/>
    <cellStyle name="Normal 4 3" xfId="106"/>
    <cellStyle name="Normal 4 4" xfId="144"/>
    <cellStyle name="Normal 4 5" xfId="155"/>
    <cellStyle name="Normal 4 6" xfId="163"/>
    <cellStyle name="Normal 4 7" xfId="171"/>
    <cellStyle name="Normal 5" xfId="76"/>
    <cellStyle name="Normal 5 2" xfId="125"/>
    <cellStyle name="Normal 5 3" xfId="158"/>
    <cellStyle name="Normal 5 4" xfId="166"/>
    <cellStyle name="Normal 5 5" xfId="174"/>
    <cellStyle name="Normal 6" xfId="77"/>
    <cellStyle name="Normal 6 2" xfId="145"/>
    <cellStyle name="Normal 6 3" xfId="133"/>
    <cellStyle name="Normal 7" xfId="78"/>
    <cellStyle name="Normal 8" xfId="79"/>
    <cellStyle name="Normal 9" xfId="80"/>
    <cellStyle name="Normal 9 2" xfId="146"/>
    <cellStyle name="Note 2" xfId="81"/>
    <cellStyle name="Output 2" xfId="82"/>
    <cellStyle name="Percent" xfId="2" builtinId="5"/>
    <cellStyle name="Percent 10" xfId="104"/>
    <cellStyle name="Percent 2" xfId="83"/>
    <cellStyle name="Percent 3" xfId="84"/>
    <cellStyle name="Percent 3 2" xfId="115"/>
    <cellStyle name="Percent 3 3" xfId="147"/>
    <cellStyle name="Percent 4" xfId="85"/>
    <cellStyle name="Percent 4 2" xfId="128"/>
    <cellStyle name="Percent 4 3" xfId="148"/>
    <cellStyle name="Percent 4 4" xfId="161"/>
    <cellStyle name="Percent 4 5" xfId="169"/>
    <cellStyle name="Percent 4 6" xfId="177"/>
    <cellStyle name="Percent 5" xfId="86"/>
    <cellStyle name="Percent 5 2" xfId="149"/>
    <cellStyle name="Percent 5 3" xfId="110"/>
    <cellStyle name="Percent 6" xfId="87"/>
    <cellStyle name="Percent 6 2" xfId="88"/>
    <cellStyle name="Percent 6 2 2" xfId="151"/>
    <cellStyle name="Percent 6 3" xfId="150"/>
    <cellStyle name="Percent 7" xfId="89"/>
    <cellStyle name="Percent 8" xfId="90"/>
    <cellStyle name="Percent 9" xfId="91"/>
    <cellStyle name="Percent 9 2" xfId="152"/>
    <cellStyle name="Row_CategoryHeadings" xfId="107"/>
    <cellStyle name="Source" xfId="122"/>
    <cellStyle name="Style1" xfId="92"/>
    <cellStyle name="Style4" xfId="117"/>
    <cellStyle name="Table Cells" xfId="93"/>
    <cellStyle name="Table Column Headings" xfId="94"/>
    <cellStyle name="Table Number" xfId="95"/>
    <cellStyle name="Table Row Headings" xfId="96"/>
    <cellStyle name="Table Title" xfId="97"/>
    <cellStyle name="Table_Name" xfId="121"/>
    <cellStyle name="Title 2" xfId="98"/>
    <cellStyle name="Total 2" xfId="99"/>
    <cellStyle name="Warning Text 2" xfId="100"/>
    <cellStyle name="Warnings" xfId="116"/>
  </cellStyles>
  <dxfs count="3">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0"/>
        <color auto="1"/>
        <name val="Calibri"/>
        <scheme val="none"/>
      </font>
      <fill>
        <patternFill patternType="solid">
          <fgColor indexed="64"/>
          <bgColor indexed="9"/>
        </patternFill>
      </fill>
      <protection locked="1" hidden="0"/>
    </dxf>
  </dxfs>
  <tableStyles count="0" defaultTableStyle="TableStyleMedium2" defaultPivotStyle="PivotStyleLight16"/>
  <colors>
    <mruColors>
      <color rgb="FFFFFF00"/>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25" b="1" i="0" u="none" strike="noStrike" baseline="0">
                <a:solidFill>
                  <a:srgbClr val="008080"/>
                </a:solidFill>
                <a:latin typeface="Calibri"/>
                <a:ea typeface="Calibri"/>
                <a:cs typeface="Calibri"/>
              </a:defRPr>
            </a:pPr>
            <a:r>
              <a:rPr lang="en-GB"/>
              <a:t>Total New Homes Bonus Payments</a:t>
            </a:r>
          </a:p>
        </c:rich>
      </c:tx>
      <c:layout>
        <c:manualLayout>
          <c:xMode val="edge"/>
          <c:yMode val="edge"/>
          <c:x val="0.28912821381198317"/>
          <c:y val="3.39943342776204E-2"/>
        </c:manualLayout>
      </c:layout>
      <c:overlay val="0"/>
      <c:spPr>
        <a:solidFill>
          <a:srgbClr val="FFFFFF"/>
        </a:solidFill>
        <a:ln w="25400">
          <a:noFill/>
        </a:ln>
      </c:spPr>
    </c:title>
    <c:autoTitleDeleted val="0"/>
    <c:plotArea>
      <c:layout>
        <c:manualLayout>
          <c:layoutTarget val="inner"/>
          <c:xMode val="edge"/>
          <c:yMode val="edge"/>
          <c:x val="0.13869165817646784"/>
          <c:y val="0.17107408788266582"/>
          <c:w val="0.81552012714586175"/>
          <c:h val="0.56830259701926122"/>
        </c:manualLayout>
      </c:layout>
      <c:barChart>
        <c:barDir val="col"/>
        <c:grouping val="stacked"/>
        <c:varyColors val="0"/>
        <c:ser>
          <c:idx val="5"/>
          <c:order val="0"/>
          <c:tx>
            <c:v>Legacy Payments</c:v>
          </c:tx>
          <c:spPr>
            <a:solidFill>
              <a:schemeClr val="bg1">
                <a:lumMod val="75000"/>
              </a:schemeClr>
            </a:solidFill>
          </c:spPr>
          <c:invertIfNegative val="0"/>
          <c:cat>
            <c:strRef>
              <c:f>'Cumulative Payments'!$E$10:$L$10</c:f>
              <c:strCache>
                <c:ptCount val="8"/>
                <c:pt idx="0">
                  <c:v>2011 / 12</c:v>
                </c:pt>
                <c:pt idx="1">
                  <c:v>2012 / 13</c:v>
                </c:pt>
                <c:pt idx="2">
                  <c:v>2013 / 14</c:v>
                </c:pt>
                <c:pt idx="3">
                  <c:v>2014 / 15</c:v>
                </c:pt>
                <c:pt idx="4">
                  <c:v>2015 / 16</c:v>
                </c:pt>
                <c:pt idx="5">
                  <c:v>2016 / 17</c:v>
                </c:pt>
                <c:pt idx="6">
                  <c:v>2017 / 18</c:v>
                </c:pt>
                <c:pt idx="7">
                  <c:v>2018 / 19</c:v>
                </c:pt>
              </c:strCache>
            </c:strRef>
          </c:cat>
          <c:val>
            <c:numRef>
              <c:f>'Cumulative Payments'!$E$20:$L$20</c:f>
              <c:numCache>
                <c:formatCode>"£"#,##0</c:formatCode>
                <c:ptCount val="8"/>
                <c:pt idx="1">
                  <c:v>0</c:v>
                </c:pt>
                <c:pt idx="2">
                  <c:v>0</c:v>
                </c:pt>
                <c:pt idx="3">
                  <c:v>0</c:v>
                </c:pt>
                <c:pt idx="4">
                  <c:v>0</c:v>
                </c:pt>
                <c:pt idx="5">
                  <c:v>0</c:v>
                </c:pt>
                <c:pt idx="6">
                  <c:v>0</c:v>
                </c:pt>
                <c:pt idx="7" formatCode="&quot;£&quot;#,##0.00">
                  <c:v>0</c:v>
                </c:pt>
              </c:numCache>
            </c:numRef>
          </c:val>
        </c:ser>
        <c:ser>
          <c:idx val="0"/>
          <c:order val="1"/>
          <c:tx>
            <c:v>In year payment</c:v>
          </c:tx>
          <c:spPr>
            <a:solidFill>
              <a:schemeClr val="accent1">
                <a:lumMod val="75000"/>
              </a:schemeClr>
            </a:solidFill>
          </c:spPr>
          <c:invertIfNegative val="0"/>
          <c:cat>
            <c:strRef>
              <c:f>'Cumulative Payments'!$E$10:$L$10</c:f>
              <c:strCache>
                <c:ptCount val="8"/>
                <c:pt idx="0">
                  <c:v>2011 / 12</c:v>
                </c:pt>
                <c:pt idx="1">
                  <c:v>2012 / 13</c:v>
                </c:pt>
                <c:pt idx="2">
                  <c:v>2013 / 14</c:v>
                </c:pt>
                <c:pt idx="3">
                  <c:v>2014 / 15</c:v>
                </c:pt>
                <c:pt idx="4">
                  <c:v>2015 / 16</c:v>
                </c:pt>
                <c:pt idx="5">
                  <c:v>2016 / 17</c:v>
                </c:pt>
                <c:pt idx="6">
                  <c:v>2017 / 18</c:v>
                </c:pt>
                <c:pt idx="7">
                  <c:v>2018 / 19</c:v>
                </c:pt>
              </c:strCache>
            </c:strRef>
          </c:cat>
          <c:val>
            <c:numRef>
              <c:f>('Cumulative Payments'!$E$11,'Cumulative Payments'!$F$12,'Cumulative Payments'!$G$13,'Cumulative Payments'!$H$14,'Cumulative Payments'!$I$15,'Cumulative Payments'!$J$16,'Cumulative Payments'!$K$17)</c:f>
              <c:numCache>
                <c:formatCode>"£"#,##0</c:formatCode>
                <c:ptCount val="7"/>
                <c:pt idx="0">
                  <c:v>0</c:v>
                </c:pt>
                <c:pt idx="1">
                  <c:v>0</c:v>
                </c:pt>
                <c:pt idx="2">
                  <c:v>0</c:v>
                </c:pt>
                <c:pt idx="3">
                  <c:v>0</c:v>
                </c:pt>
                <c:pt idx="4">
                  <c:v>0</c:v>
                </c:pt>
                <c:pt idx="5">
                  <c:v>0</c:v>
                </c:pt>
                <c:pt idx="6">
                  <c:v>0</c:v>
                </c:pt>
              </c:numCache>
            </c:numRef>
          </c:val>
        </c:ser>
        <c:ser>
          <c:idx val="6"/>
          <c:order val="2"/>
          <c:tx>
            <c:strRef>
              <c:f>'Cumulative Payments'!$C$18:$D$18</c:f>
              <c:strCache>
                <c:ptCount val="1"/>
                <c:pt idx="0">
                  <c:v>Payments for Year 8</c:v>
                </c:pt>
              </c:strCache>
            </c:strRef>
          </c:tx>
          <c:spPr>
            <a:solidFill>
              <a:schemeClr val="accent1">
                <a:lumMod val="75000"/>
              </a:schemeClr>
            </a:solidFill>
          </c:spPr>
          <c:invertIfNegative val="0"/>
          <c:cat>
            <c:strRef>
              <c:f>'Cumulative Payments'!$E$10:$L$10</c:f>
              <c:strCache>
                <c:ptCount val="8"/>
                <c:pt idx="0">
                  <c:v>2011 / 12</c:v>
                </c:pt>
                <c:pt idx="1">
                  <c:v>2012 / 13</c:v>
                </c:pt>
                <c:pt idx="2">
                  <c:v>2013 / 14</c:v>
                </c:pt>
                <c:pt idx="3">
                  <c:v>2014 / 15</c:v>
                </c:pt>
                <c:pt idx="4">
                  <c:v>2015 / 16</c:v>
                </c:pt>
                <c:pt idx="5">
                  <c:v>2016 / 17</c:v>
                </c:pt>
                <c:pt idx="6">
                  <c:v>2017 / 18</c:v>
                </c:pt>
                <c:pt idx="7">
                  <c:v>2018 / 19</c:v>
                </c:pt>
              </c:strCache>
            </c:strRef>
          </c:cat>
          <c:val>
            <c:numRef>
              <c:f>'Cumulative Payments'!$E$18:$L$18</c:f>
              <c:numCache>
                <c:formatCode>"£"#,##0.00</c:formatCode>
                <c:ptCount val="8"/>
                <c:pt idx="7" formatCode="&quot;£&quot;#,##0">
                  <c:v>0</c:v>
                </c:pt>
              </c:numCache>
            </c:numRef>
          </c:val>
        </c:ser>
        <c:dLbls>
          <c:showLegendKey val="0"/>
          <c:showVal val="0"/>
          <c:showCatName val="0"/>
          <c:showSerName val="0"/>
          <c:showPercent val="0"/>
          <c:showBubbleSize val="0"/>
        </c:dLbls>
        <c:gapWidth val="44"/>
        <c:overlap val="100"/>
        <c:axId val="244234880"/>
        <c:axId val="244248960"/>
      </c:barChart>
      <c:catAx>
        <c:axId val="244234880"/>
        <c:scaling>
          <c:orientation val="minMax"/>
        </c:scaling>
        <c:delete val="0"/>
        <c:axPos val="b"/>
        <c:numFmt formatCode="General" sourceLinked="1"/>
        <c:majorTickMark val="out"/>
        <c:minorTickMark val="none"/>
        <c:tickLblPos val="nextTo"/>
        <c:spPr>
          <a:ln w="3175">
            <a:solidFill>
              <a:srgbClr val="969696"/>
            </a:solidFill>
            <a:prstDash val="solid"/>
          </a:ln>
        </c:spPr>
        <c:txPr>
          <a:bodyPr rot="0" vert="horz"/>
          <a:lstStyle/>
          <a:p>
            <a:pPr>
              <a:defRPr sz="1400" b="1" i="0" u="none" strike="noStrike" baseline="0">
                <a:solidFill>
                  <a:srgbClr val="000000"/>
                </a:solidFill>
                <a:latin typeface="Calibri"/>
                <a:ea typeface="Calibri"/>
                <a:cs typeface="Calibri"/>
              </a:defRPr>
            </a:pPr>
            <a:endParaRPr lang="en-US"/>
          </a:p>
        </c:txPr>
        <c:crossAx val="244248960"/>
        <c:crosses val="autoZero"/>
        <c:auto val="1"/>
        <c:lblAlgn val="ctr"/>
        <c:lblOffset val="100"/>
        <c:tickLblSkip val="1"/>
        <c:tickMarkSkip val="1"/>
        <c:noMultiLvlLbl val="0"/>
      </c:catAx>
      <c:valAx>
        <c:axId val="244248960"/>
        <c:scaling>
          <c:orientation val="minMax"/>
          <c:min val="0"/>
        </c:scaling>
        <c:delete val="0"/>
        <c:axPos val="l"/>
        <c:majorGridlines>
          <c:spPr>
            <a:ln w="3175">
              <a:solidFill>
                <a:srgbClr val="C0C0C0"/>
              </a:solidFill>
              <a:prstDash val="sysDash"/>
            </a:ln>
          </c:spPr>
        </c:majorGridlines>
        <c:numFmt formatCode="&quot;£&quot;#,##0.00" sourceLinked="0"/>
        <c:majorTickMark val="out"/>
        <c:minorTickMark val="none"/>
        <c:tickLblPos val="nextTo"/>
        <c:spPr>
          <a:ln w="3175">
            <a:solidFill>
              <a:srgbClr val="969696"/>
            </a:solidFill>
            <a:prstDash val="solid"/>
          </a:ln>
        </c:spPr>
        <c:txPr>
          <a:bodyPr rot="0" vert="horz"/>
          <a:lstStyle/>
          <a:p>
            <a:pPr>
              <a:defRPr sz="1650" b="1" i="0" u="none" strike="noStrike" baseline="0">
                <a:solidFill>
                  <a:srgbClr val="000000"/>
                </a:solidFill>
                <a:latin typeface="Calibri"/>
                <a:ea typeface="Calibri"/>
                <a:cs typeface="Calibri"/>
              </a:defRPr>
            </a:pPr>
            <a:endParaRPr lang="en-US"/>
          </a:p>
        </c:txPr>
        <c:crossAx val="244234880"/>
        <c:crosses val="autoZero"/>
        <c:crossBetween val="between"/>
        <c:dispUnits>
          <c:builtInUnit val="millions"/>
          <c:dispUnitsLbl/>
        </c:dispUnits>
      </c:valAx>
      <c:spPr>
        <a:noFill/>
        <a:ln w="25400">
          <a:noFill/>
        </a:ln>
      </c:spPr>
    </c:plotArea>
    <c:legend>
      <c:legendPos val="b"/>
      <c:layout>
        <c:manualLayout>
          <c:xMode val="edge"/>
          <c:yMode val="edge"/>
          <c:x val="0.2336045965365772"/>
          <c:y val="0.85494722473657836"/>
          <c:w val="0.50217522154249994"/>
          <c:h val="5.6266363270788912E-2"/>
        </c:manualLayout>
      </c:layout>
      <c:overlay val="0"/>
      <c:spPr>
        <a:solidFill>
          <a:srgbClr val="FFFFFF"/>
        </a:solidFill>
        <a:ln w="25400">
          <a:noFill/>
        </a:ln>
      </c:spPr>
      <c:txPr>
        <a:bodyPr/>
        <a:lstStyle/>
        <a:p>
          <a:pPr>
            <a:defRPr sz="118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13</xdr:col>
      <xdr:colOff>581025</xdr:colOff>
      <xdr:row>2</xdr:row>
      <xdr:rowOff>38100</xdr:rowOff>
    </xdr:from>
    <xdr:to>
      <xdr:col>17</xdr:col>
      <xdr:colOff>514350</xdr:colOff>
      <xdr:row>8</xdr:row>
      <xdr:rowOff>57150</xdr:rowOff>
    </xdr:to>
    <xdr:pic>
      <xdr:nvPicPr>
        <xdr:cNvPr id="2" name="Picture 19" descr="DCLG LOGO 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48825" y="38100"/>
          <a:ext cx="237172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3</xdr:row>
      <xdr:rowOff>9526</xdr:rowOff>
    </xdr:from>
    <xdr:to>
      <xdr:col>12</xdr:col>
      <xdr:colOff>409575</xdr:colOff>
      <xdr:row>41</xdr:row>
      <xdr:rowOff>123825</xdr:rowOff>
    </xdr:to>
    <xdr:grpSp>
      <xdr:nvGrpSpPr>
        <xdr:cNvPr id="2" name="Canvas 22"/>
        <xdr:cNvGrpSpPr/>
      </xdr:nvGrpSpPr>
      <xdr:grpSpPr>
        <a:xfrm>
          <a:off x="804333" y="633943"/>
          <a:ext cx="6971242" cy="6824132"/>
          <a:chOff x="0" y="0"/>
          <a:chExt cx="6924675" cy="4838700"/>
        </a:xfrm>
      </xdr:grpSpPr>
      <xdr:sp macro="" textlink="">
        <xdr:nvSpPr>
          <xdr:cNvPr id="3" name="Rectangle 2"/>
          <xdr:cNvSpPr/>
        </xdr:nvSpPr>
        <xdr:spPr>
          <a:xfrm>
            <a:off x="0" y="0"/>
            <a:ext cx="6924675" cy="4838700"/>
          </a:xfrm>
          <a:prstGeom prst="rect">
            <a:avLst/>
          </a:prstGeom>
          <a:noFill/>
          <a:ln>
            <a:noFill/>
          </a:ln>
        </xdr:spPr>
      </xdr:sp>
      <xdr:sp macro="" textlink="">
        <xdr:nvSpPr>
          <xdr:cNvPr id="4" name="Text Box 7"/>
          <xdr:cNvSpPr txBox="1">
            <a:spLocks noChangeArrowheads="1"/>
          </xdr:cNvSpPr>
        </xdr:nvSpPr>
        <xdr:spPr bwMode="auto">
          <a:xfrm>
            <a:off x="57149" y="131357"/>
            <a:ext cx="6848473" cy="36394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Increase in the dwelling stock in the council tax base, by band</a:t>
            </a:r>
            <a:r>
              <a:rPr lang="en-GB" sz="1200">
                <a:effectLst/>
                <a:latin typeface="Calibri"/>
                <a:ea typeface="Times New Roman"/>
                <a:cs typeface="Arial"/>
              </a:rPr>
              <a:t> = dwelling stock this year minus dwelling stock last year (both net of demolitions and long term empty</a:t>
            </a:r>
            <a:r>
              <a:rPr lang="en-GB" sz="1200" baseline="0">
                <a:effectLst/>
                <a:latin typeface="Calibri"/>
                <a:ea typeface="Times New Roman"/>
                <a:cs typeface="Arial"/>
              </a:rPr>
              <a:t> property</a:t>
            </a:r>
            <a:r>
              <a:rPr lang="en-GB" sz="1200">
                <a:effectLst/>
                <a:latin typeface="Calibri"/>
                <a:ea typeface="Times New Roman"/>
                <a:cs typeface="Arial"/>
              </a:rPr>
              <a:t>)</a:t>
            </a:r>
            <a:endParaRPr lang="en-GB" sz="1200">
              <a:effectLst/>
              <a:latin typeface="Times New Roman"/>
              <a:ea typeface="Times New Roman"/>
            </a:endParaRPr>
          </a:p>
        </xdr:txBody>
      </xdr:sp>
      <xdr:sp macro="" textlink="">
        <xdr:nvSpPr>
          <xdr:cNvPr id="5" name="Text Box 7"/>
          <xdr:cNvSpPr txBox="1">
            <a:spLocks noChangeArrowheads="1"/>
          </xdr:cNvSpPr>
        </xdr:nvSpPr>
        <xdr:spPr bwMode="auto">
          <a:xfrm>
            <a:off x="57150" y="828675"/>
            <a:ext cx="6848473" cy="364604"/>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Increase in band D equivalent dwellings</a:t>
            </a:r>
            <a:r>
              <a:rPr lang="en-GB" sz="1200">
                <a:effectLst/>
                <a:latin typeface="Calibri"/>
                <a:ea typeface="Times New Roman"/>
                <a:cs typeface="Arial"/>
              </a:rPr>
              <a:t> = increase in stock by band, weighted by band D equivalence, with a lower weight given to bands A-C, and a higher weight given to bands E-H.</a:t>
            </a:r>
            <a:endParaRPr lang="en-GB" sz="1200">
              <a:effectLst/>
              <a:latin typeface="Times New Roman"/>
              <a:ea typeface="Times New Roman"/>
            </a:endParaRPr>
          </a:p>
        </xdr:txBody>
      </xdr:sp>
      <xdr:sp macro="" textlink="">
        <xdr:nvSpPr>
          <xdr:cNvPr id="6" name="Text Box 7"/>
          <xdr:cNvSpPr txBox="1">
            <a:spLocks noChangeArrowheads="1"/>
          </xdr:cNvSpPr>
        </xdr:nvSpPr>
        <xdr:spPr bwMode="auto">
          <a:xfrm>
            <a:off x="57150" y="1537855"/>
            <a:ext cx="6848474" cy="26225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Baseline</a:t>
            </a:r>
            <a:r>
              <a:rPr lang="en-GB" sz="1200">
                <a:effectLst/>
                <a:latin typeface="Calibri"/>
                <a:ea typeface="Times New Roman"/>
                <a:cs typeface="Arial"/>
              </a:rPr>
              <a:t> = 0.4% of dwelling stock in band D equivalents.</a:t>
            </a:r>
            <a:endParaRPr lang="en-GB" sz="1200">
              <a:effectLst/>
              <a:latin typeface="Times New Roman"/>
              <a:ea typeface="Times New Roman"/>
            </a:endParaRPr>
          </a:p>
        </xdr:txBody>
      </xdr:sp>
      <xdr:sp macro="" textlink="">
        <xdr:nvSpPr>
          <xdr:cNvPr id="7" name="Text Box 7"/>
          <xdr:cNvSpPr txBox="1">
            <a:spLocks noChangeArrowheads="1"/>
          </xdr:cNvSpPr>
        </xdr:nvSpPr>
        <xdr:spPr bwMode="auto">
          <a:xfrm>
            <a:off x="57150" y="2676568"/>
            <a:ext cx="6848474" cy="266648"/>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Payment for band D equivalents</a:t>
            </a:r>
            <a:r>
              <a:rPr lang="en-GB" sz="1200">
                <a:effectLst/>
                <a:latin typeface="Calibri"/>
                <a:ea typeface="Times New Roman"/>
                <a:cs typeface="Arial"/>
              </a:rPr>
              <a:t> = Units for reward multiplied by average band D council tax payment.</a:t>
            </a:r>
            <a:endParaRPr lang="en-GB" sz="1200">
              <a:effectLst/>
              <a:latin typeface="Times New Roman"/>
              <a:ea typeface="Times New Roman"/>
            </a:endParaRPr>
          </a:p>
        </xdr:txBody>
      </xdr:sp>
      <xdr:sp macro="" textlink="">
        <xdr:nvSpPr>
          <xdr:cNvPr id="8" name="Text Box 7"/>
          <xdr:cNvSpPr txBox="1">
            <a:spLocks noChangeArrowheads="1"/>
          </xdr:cNvSpPr>
        </xdr:nvSpPr>
        <xdr:spPr bwMode="auto">
          <a:xfrm>
            <a:off x="57149" y="3234859"/>
            <a:ext cx="6848475" cy="29698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spcAft>
                <a:spcPts val="0"/>
              </a:spcAft>
            </a:pPr>
            <a:r>
              <a:rPr lang="en-GB" sz="1200" b="1">
                <a:effectLst/>
                <a:latin typeface="Calibri"/>
                <a:ea typeface="Times New Roman"/>
                <a:cs typeface="Arial"/>
              </a:rPr>
              <a:t>Affordable homes payment</a:t>
            </a:r>
            <a:r>
              <a:rPr lang="en-GB" sz="1200">
                <a:effectLst/>
                <a:latin typeface="Calibri"/>
                <a:ea typeface="Times New Roman"/>
                <a:cs typeface="Arial"/>
              </a:rPr>
              <a:t> = Number of affordable homes added over the period multiplied by affordable homes premium (£350).</a:t>
            </a:r>
            <a:endParaRPr lang="en-GB" sz="1200">
              <a:effectLst/>
              <a:latin typeface="Times New Roman"/>
              <a:ea typeface="Times New Roman"/>
            </a:endParaRPr>
          </a:p>
        </xdr:txBody>
      </xdr:sp>
      <xdr:sp macro="" textlink="">
        <xdr:nvSpPr>
          <xdr:cNvPr id="9" name="Text Box 7"/>
          <xdr:cNvSpPr txBox="1">
            <a:spLocks noChangeArrowheads="1"/>
          </xdr:cNvSpPr>
        </xdr:nvSpPr>
        <xdr:spPr bwMode="auto">
          <a:xfrm>
            <a:off x="57149" y="3807481"/>
            <a:ext cx="6848475" cy="3008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Annual payment</a:t>
            </a:r>
            <a:r>
              <a:rPr lang="en-GB" sz="1200">
                <a:effectLst/>
                <a:latin typeface="Calibri"/>
                <a:ea typeface="Times New Roman"/>
                <a:cs typeface="Arial"/>
              </a:rPr>
              <a:t> = payment for band D equivalents plus affordable homes payment.</a:t>
            </a:r>
            <a:endParaRPr lang="en-GB" sz="1200">
              <a:effectLst/>
              <a:latin typeface="Times New Roman"/>
              <a:ea typeface="Times New Roman"/>
            </a:endParaRPr>
          </a:p>
        </xdr:txBody>
      </xdr:sp>
      <xdr:sp macro="" textlink="">
        <xdr:nvSpPr>
          <xdr:cNvPr id="10" name="Down Arrow 9"/>
          <xdr:cNvSpPr/>
        </xdr:nvSpPr>
        <xdr:spPr>
          <a:xfrm>
            <a:off x="3260653" y="514274"/>
            <a:ext cx="484632" cy="266776"/>
          </a:xfrm>
          <a:prstGeom prst="downArrow">
            <a:avLst>
              <a:gd name="adj1" fmla="val 46069"/>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1" name="Down Arrow 10"/>
          <xdr:cNvSpPr/>
        </xdr:nvSpPr>
        <xdr:spPr>
          <a:xfrm>
            <a:off x="3270112" y="1219591"/>
            <a:ext cx="484505" cy="2853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2" name="Down Arrow 11"/>
          <xdr:cNvSpPr/>
        </xdr:nvSpPr>
        <xdr:spPr>
          <a:xfrm>
            <a:off x="3260587" y="1819610"/>
            <a:ext cx="484505" cy="26636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3" name="Down Arrow 12"/>
          <xdr:cNvSpPr/>
        </xdr:nvSpPr>
        <xdr:spPr>
          <a:xfrm>
            <a:off x="3270046" y="2397015"/>
            <a:ext cx="484505" cy="27006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4" name="Down Arrow 13"/>
          <xdr:cNvSpPr/>
        </xdr:nvSpPr>
        <xdr:spPr>
          <a:xfrm>
            <a:off x="3260521" y="2962266"/>
            <a:ext cx="484505" cy="26306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5" name="Down Arrow 14"/>
          <xdr:cNvSpPr/>
        </xdr:nvSpPr>
        <xdr:spPr>
          <a:xfrm>
            <a:off x="3260455" y="3557760"/>
            <a:ext cx="483870" cy="24513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6" name="Text Box 7"/>
          <xdr:cNvSpPr txBox="1">
            <a:spLocks noChangeArrowheads="1"/>
          </xdr:cNvSpPr>
        </xdr:nvSpPr>
        <xdr:spPr bwMode="auto">
          <a:xfrm>
            <a:off x="57148" y="4438052"/>
            <a:ext cx="6848475" cy="30539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spcAft>
                <a:spcPts val="0"/>
              </a:spcAft>
            </a:pPr>
            <a:r>
              <a:rPr lang="en-GB" sz="1200" b="1">
                <a:effectLst/>
                <a:latin typeface="Calibri"/>
                <a:ea typeface="Times New Roman"/>
                <a:cs typeface="Arial"/>
              </a:rPr>
              <a:t>Annual payment for Shire Districts </a:t>
            </a:r>
            <a:r>
              <a:rPr lang="en-GB" sz="1200">
                <a:effectLst/>
                <a:latin typeface="Calibri"/>
                <a:ea typeface="Times New Roman"/>
                <a:cs typeface="Arial"/>
              </a:rPr>
              <a:t>= 80% of annual payment, with remaining 20% going to corresponding Shire County</a:t>
            </a:r>
            <a:endParaRPr lang="en-GB" sz="2000">
              <a:effectLst/>
              <a:latin typeface="Times New Roman"/>
              <a:ea typeface="Times New Roman"/>
            </a:endParaRPr>
          </a:p>
        </xdr:txBody>
      </xdr:sp>
      <xdr:sp macro="" textlink="">
        <xdr:nvSpPr>
          <xdr:cNvPr id="17" name="Down Arrow 16"/>
          <xdr:cNvSpPr/>
        </xdr:nvSpPr>
        <xdr:spPr>
          <a:xfrm>
            <a:off x="3260389" y="4146396"/>
            <a:ext cx="483235" cy="2580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8" name="Text Box 7"/>
          <xdr:cNvSpPr txBox="1">
            <a:spLocks noChangeArrowheads="1"/>
          </xdr:cNvSpPr>
        </xdr:nvSpPr>
        <xdr:spPr bwMode="auto">
          <a:xfrm>
            <a:off x="57149" y="2086019"/>
            <a:ext cx="6848474" cy="272939"/>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Units for reward</a:t>
            </a:r>
            <a:r>
              <a:rPr lang="en-GB" sz="1200">
                <a:effectLst/>
                <a:latin typeface="Calibri"/>
                <a:ea typeface="Times New Roman"/>
                <a:cs typeface="Arial"/>
              </a:rPr>
              <a:t> = Growth in band D equivalent dwellings minus units under baseline.</a:t>
            </a:r>
            <a:endParaRPr lang="en-GB" sz="1200">
              <a:effectLst/>
              <a:latin typeface="Times New Roman"/>
              <a:ea typeface="Times New Roman"/>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862852</xdr:colOff>
      <xdr:row>8</xdr:row>
      <xdr:rowOff>142874</xdr:rowOff>
    </xdr:from>
    <xdr:to>
      <xdr:col>14</xdr:col>
      <xdr:colOff>1262062</xdr:colOff>
      <xdr:row>8</xdr:row>
      <xdr:rowOff>178594</xdr:rowOff>
    </xdr:to>
    <xdr:sp macro="" textlink="">
      <xdr:nvSpPr>
        <xdr:cNvPr id="2" name="Line 132"/>
        <xdr:cNvSpPr>
          <a:spLocks noChangeShapeType="1"/>
        </xdr:cNvSpPr>
      </xdr:nvSpPr>
      <xdr:spPr bwMode="auto">
        <a:xfrm>
          <a:off x="4827633" y="2631280"/>
          <a:ext cx="14603367" cy="35720"/>
        </a:xfrm>
        <a:prstGeom prst="line">
          <a:avLst/>
        </a:prstGeom>
        <a:noFill/>
        <a:ln w="38100">
          <a:solidFill>
            <a:srgbClr xmlns:mc="http://schemas.openxmlformats.org/markup-compatibility/2006" xmlns:a14="http://schemas.microsoft.com/office/drawing/2010/main" val="008080" mc:Ignorable="a14" a14:legacySpreadsheetColorIndex="21"/>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1</xdr:col>
      <xdr:colOff>1476376</xdr:colOff>
      <xdr:row>9</xdr:row>
      <xdr:rowOff>28575</xdr:rowOff>
    </xdr:from>
    <xdr:to>
      <xdr:col>1</xdr:col>
      <xdr:colOff>1500188</xdr:colOff>
      <xdr:row>18</xdr:row>
      <xdr:rowOff>11907</xdr:rowOff>
    </xdr:to>
    <xdr:sp macro="" textlink="">
      <xdr:nvSpPr>
        <xdr:cNvPr id="3" name="Line 140"/>
        <xdr:cNvSpPr>
          <a:spLocks noChangeShapeType="1"/>
        </xdr:cNvSpPr>
      </xdr:nvSpPr>
      <xdr:spPr bwMode="auto">
        <a:xfrm>
          <a:off x="1750220" y="2886075"/>
          <a:ext cx="23812" cy="4376738"/>
        </a:xfrm>
        <a:prstGeom prst="line">
          <a:avLst/>
        </a:prstGeom>
        <a:noFill/>
        <a:ln w="38100">
          <a:solidFill>
            <a:srgbClr xmlns:mc="http://schemas.openxmlformats.org/markup-compatibility/2006" xmlns:a14="http://schemas.microsoft.com/office/drawing/2010/main" val="008080" mc:Ignorable="a14" a14:legacySpreadsheetColorIndex="21"/>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5</xdr:col>
      <xdr:colOff>910478</xdr:colOff>
      <xdr:row>19</xdr:row>
      <xdr:rowOff>413494</xdr:rowOff>
    </xdr:from>
    <xdr:to>
      <xdr:col>12</xdr:col>
      <xdr:colOff>705969</xdr:colOff>
      <xdr:row>29</xdr:row>
      <xdr:rowOff>168088</xdr:rowOff>
    </xdr:to>
    <xdr:graphicFrame macro="">
      <xdr:nvGraphicFramePr>
        <xdr:cNvPr id="4" name="Chart 1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13346/Live_Table-_Band_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SCT\P006%20Housing%20Markets\009%20New%20Homes%20Bonus\Sensitivity\20161109%20-%20variable%20threshol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c PPs"/>
      <sheetName val="inc PPs %"/>
      <sheetName val="exc PPs"/>
      <sheetName val="exc PPs %"/>
      <sheetName val="Area CT"/>
      <sheetName val="Area CT %"/>
      <sheetName val="list"/>
      <sheetName val="Graph"/>
    </sheetNames>
    <sheetDataSet>
      <sheetData sheetId="0" refreshError="1"/>
      <sheetData sheetId="1">
        <row r="1">
          <cell r="A1" t="str">
            <v>Band D council tax for local authorities from 1993-1994</v>
          </cell>
        </row>
      </sheetData>
      <sheetData sheetId="2"/>
      <sheetData sheetId="3" refreshError="1"/>
      <sheetData sheetId="4" refreshError="1"/>
      <sheetData sheetId="5">
        <row r="421">
          <cell r="B421" t="str">
            <v>England</v>
          </cell>
        </row>
        <row r="423">
          <cell r="B423" t="str">
            <v>Inner London boroughs (excluding GLA)</v>
          </cell>
        </row>
        <row r="424">
          <cell r="B424" t="str">
            <v>Outer London boroughs (excluding GLA)</v>
          </cell>
        </row>
        <row r="425">
          <cell r="B425" t="str">
            <v>London boroughs (excluding GLA)</v>
          </cell>
        </row>
        <row r="426">
          <cell r="B426" t="str">
            <v>Greater London Authority</v>
          </cell>
        </row>
        <row r="427">
          <cell r="B427" t="str">
            <v>Metropolitan districts (excluding major precepting authorities)</v>
          </cell>
        </row>
        <row r="428">
          <cell r="B428" t="str">
            <v>Metropolitan police authorities</v>
          </cell>
        </row>
        <row r="429">
          <cell r="B429" t="str">
            <v>Metropolitan fire and rescue authorities</v>
          </cell>
        </row>
        <row r="430">
          <cell r="B430" t="str">
            <v>Unitary authorities  (excluding major precepting authorities)</v>
          </cell>
        </row>
        <row r="431">
          <cell r="B431" t="str">
            <v>Shire counties</v>
          </cell>
        </row>
        <row r="432">
          <cell r="B432" t="str">
            <v>Shire districts (excluding major precepting authorities)</v>
          </cell>
        </row>
        <row r="433">
          <cell r="B433" t="str">
            <v>Shire police authorities</v>
          </cell>
        </row>
        <row r="434">
          <cell r="B434" t="str">
            <v>Police and Crime Commissioners (excluding Met Police)</v>
          </cell>
        </row>
        <row r="435">
          <cell r="B435" t="str">
            <v>Combined fire and rescue authorities</v>
          </cell>
        </row>
        <row r="437">
          <cell r="B437" t="str">
            <v>Inner London boroughs (including GLA)</v>
          </cell>
        </row>
        <row r="438">
          <cell r="B438" t="str">
            <v>Outer London boroughs (including GLA)</v>
          </cell>
        </row>
        <row r="439">
          <cell r="B439" t="str">
            <v>London boroughs (including GLA)</v>
          </cell>
        </row>
        <row r="440">
          <cell r="B440" t="str">
            <v>Metropolitan districts (including major precepting authorities)</v>
          </cell>
        </row>
        <row r="441">
          <cell r="B441" t="str">
            <v>Unitary authorities  (including major precepting authorities)</v>
          </cell>
        </row>
        <row r="442">
          <cell r="B442" t="str">
            <v>Shire districts (including major precepting authorities)</v>
          </cell>
        </row>
      </sheetData>
      <sheetData sheetId="6" refreshError="1"/>
      <sheetData sheetId="7">
        <row r="4">
          <cell r="B4" t="str">
            <v>Please select an authority from list</v>
          </cell>
        </row>
        <row r="5">
          <cell r="B5" t="str">
            <v>Adur</v>
          </cell>
        </row>
        <row r="6">
          <cell r="B6" t="str">
            <v>Allerdale</v>
          </cell>
        </row>
        <row r="7">
          <cell r="B7" t="str">
            <v>Alnwick</v>
          </cell>
        </row>
        <row r="8">
          <cell r="B8" t="str">
            <v>Amber Valley</v>
          </cell>
        </row>
        <row r="9">
          <cell r="B9" t="str">
            <v>Arun</v>
          </cell>
        </row>
        <row r="10">
          <cell r="B10" t="str">
            <v>Ashfield</v>
          </cell>
        </row>
        <row r="11">
          <cell r="B11" t="str">
            <v>Ashford</v>
          </cell>
        </row>
        <row r="12">
          <cell r="B12" t="str">
            <v xml:space="preserve">Avon  </v>
          </cell>
        </row>
        <row r="13">
          <cell r="B13" t="str">
            <v>Avon &amp; Somerset Police Authority</v>
          </cell>
        </row>
        <row r="14">
          <cell r="B14" t="str">
            <v>Avon Combined Fire Authority</v>
          </cell>
        </row>
        <row r="15">
          <cell r="B15" t="str">
            <v>Aylesbury Vale</v>
          </cell>
        </row>
        <row r="16">
          <cell r="B16" t="str">
            <v>Babergh</v>
          </cell>
        </row>
        <row r="17">
          <cell r="B17" t="str">
            <v>Barking &amp; Dagenham</v>
          </cell>
        </row>
        <row r="18">
          <cell r="B18" t="str">
            <v>Barnet</v>
          </cell>
        </row>
        <row r="19">
          <cell r="B19" t="str">
            <v>Barnsley</v>
          </cell>
        </row>
        <row r="20">
          <cell r="B20" t="str">
            <v>Barrow-in-Furness</v>
          </cell>
        </row>
        <row r="21">
          <cell r="B21" t="str">
            <v>Basildon</v>
          </cell>
        </row>
        <row r="22">
          <cell r="B22" t="str">
            <v>Basingstoke &amp; Deane</v>
          </cell>
        </row>
        <row r="23">
          <cell r="B23" t="str">
            <v>Bassetlaw</v>
          </cell>
        </row>
        <row r="24">
          <cell r="B24" t="str">
            <v>Bath</v>
          </cell>
        </row>
        <row r="25">
          <cell r="B25" t="str">
            <v>Bath &amp; North East Somerset UA</v>
          </cell>
        </row>
        <row r="26">
          <cell r="B26" t="str">
            <v>Bedford</v>
          </cell>
        </row>
        <row r="27">
          <cell r="B27" t="str">
            <v>Bedford UA</v>
          </cell>
        </row>
        <row r="28">
          <cell r="B28" t="str">
            <v>Bedfordshire</v>
          </cell>
        </row>
        <row r="29">
          <cell r="B29" t="str">
            <v>Bedfordshire Combined Fire Authority</v>
          </cell>
        </row>
        <row r="30">
          <cell r="B30" t="str">
            <v>Bedfordshire Police Authority</v>
          </cell>
        </row>
        <row r="31">
          <cell r="B31" t="str">
            <v>Berkshire</v>
          </cell>
        </row>
        <row r="32">
          <cell r="B32" t="str">
            <v>Berkshire Combined Fire Authority</v>
          </cell>
        </row>
        <row r="33">
          <cell r="B33" t="str">
            <v>Berwick-upon-Tweed</v>
          </cell>
        </row>
        <row r="34">
          <cell r="B34" t="str">
            <v>Beverley</v>
          </cell>
        </row>
        <row r="35">
          <cell r="B35" t="str">
            <v>Bexley</v>
          </cell>
        </row>
        <row r="36">
          <cell r="B36" t="str">
            <v>Birmingham</v>
          </cell>
        </row>
        <row r="37">
          <cell r="B37" t="str">
            <v>Blaby</v>
          </cell>
        </row>
        <row r="38">
          <cell r="B38" t="str">
            <v>Blackburn</v>
          </cell>
        </row>
        <row r="39">
          <cell r="B39" t="str">
            <v>Blackburn with Darwen UA</v>
          </cell>
        </row>
        <row r="40">
          <cell r="B40" t="str">
            <v>Blackpool</v>
          </cell>
        </row>
        <row r="41">
          <cell r="B41" t="str">
            <v>Blackpool UA</v>
          </cell>
        </row>
        <row r="42">
          <cell r="B42" t="str">
            <v>Blyth Valley</v>
          </cell>
        </row>
        <row r="43">
          <cell r="B43" t="str">
            <v>Bolsover</v>
          </cell>
        </row>
        <row r="44">
          <cell r="B44" t="str">
            <v>Bolton</v>
          </cell>
        </row>
        <row r="45">
          <cell r="B45" t="str">
            <v>Boothferry</v>
          </cell>
        </row>
        <row r="46">
          <cell r="B46" t="str">
            <v>Boston</v>
          </cell>
        </row>
        <row r="47">
          <cell r="B47" t="str">
            <v>Bournemouth</v>
          </cell>
        </row>
        <row r="48">
          <cell r="B48" t="str">
            <v>Bournemouth UA</v>
          </cell>
        </row>
        <row r="49">
          <cell r="B49" t="str">
            <v>Bracknell Forest</v>
          </cell>
        </row>
        <row r="50">
          <cell r="B50" t="str">
            <v>Bracknell Forest UA</v>
          </cell>
        </row>
        <row r="51">
          <cell r="B51" t="str">
            <v>Bradford</v>
          </cell>
        </row>
        <row r="52">
          <cell r="B52" t="str">
            <v>Braintree</v>
          </cell>
        </row>
        <row r="53">
          <cell r="B53" t="str">
            <v>Breckland</v>
          </cell>
        </row>
        <row r="54">
          <cell r="B54" t="str">
            <v>Brent</v>
          </cell>
        </row>
        <row r="55">
          <cell r="B55" t="str">
            <v>Brentwood</v>
          </cell>
        </row>
        <row r="56">
          <cell r="B56" t="str">
            <v>Bridgnorth</v>
          </cell>
        </row>
        <row r="57">
          <cell r="B57" t="str">
            <v xml:space="preserve">Brighton </v>
          </cell>
        </row>
        <row r="58">
          <cell r="B58" t="str">
            <v>Brighton &amp; Hove UA</v>
          </cell>
        </row>
        <row r="59">
          <cell r="B59" t="str">
            <v>Bristol</v>
          </cell>
        </row>
        <row r="60">
          <cell r="B60" t="str">
            <v>Bristol UA</v>
          </cell>
        </row>
        <row r="61">
          <cell r="B61" t="str">
            <v>Broadland</v>
          </cell>
        </row>
        <row r="62">
          <cell r="B62" t="str">
            <v>Bromley</v>
          </cell>
        </row>
        <row r="63">
          <cell r="B63" t="str">
            <v>Bromsgrove</v>
          </cell>
        </row>
        <row r="64">
          <cell r="B64" t="str">
            <v>Broxbourne</v>
          </cell>
        </row>
        <row r="65">
          <cell r="B65" t="str">
            <v>Broxtowe</v>
          </cell>
        </row>
        <row r="66">
          <cell r="B66" t="str">
            <v>Buckinghamshire</v>
          </cell>
        </row>
        <row r="67">
          <cell r="B67" t="str">
            <v>Buckinghamshire Combined Fire Authority</v>
          </cell>
        </row>
        <row r="68">
          <cell r="B68" t="str">
            <v>Burnley</v>
          </cell>
        </row>
        <row r="69">
          <cell r="B69" t="str">
            <v>Bury</v>
          </cell>
        </row>
        <row r="70">
          <cell r="B70" t="str">
            <v>Calderdale</v>
          </cell>
        </row>
        <row r="71">
          <cell r="B71" t="str">
            <v>Cambridge</v>
          </cell>
        </row>
        <row r="72">
          <cell r="B72" t="str">
            <v>Cambridgeshire</v>
          </cell>
        </row>
        <row r="73">
          <cell r="B73" t="str">
            <v>Cambridgeshire Combined Fire Authority</v>
          </cell>
        </row>
        <row r="74">
          <cell r="B74" t="str">
            <v>Cambridgeshire Police Authority</v>
          </cell>
        </row>
        <row r="75">
          <cell r="B75" t="str">
            <v>Camden</v>
          </cell>
        </row>
        <row r="76">
          <cell r="B76" t="str">
            <v>Cannock Chase</v>
          </cell>
        </row>
        <row r="77">
          <cell r="B77" t="str">
            <v>Canterbury</v>
          </cell>
        </row>
        <row r="78">
          <cell r="B78" t="str">
            <v>Caradon</v>
          </cell>
        </row>
        <row r="79">
          <cell r="B79" t="str">
            <v>Carlisle</v>
          </cell>
        </row>
        <row r="80">
          <cell r="B80" t="str">
            <v>Carrick</v>
          </cell>
        </row>
        <row r="81">
          <cell r="B81" t="str">
            <v>Castle Morpeth</v>
          </cell>
        </row>
        <row r="82">
          <cell r="B82" t="str">
            <v>Castle Point</v>
          </cell>
        </row>
        <row r="83">
          <cell r="B83" t="str">
            <v>Central Bedfordshire UA</v>
          </cell>
        </row>
        <row r="84">
          <cell r="B84" t="str">
            <v>Charnwood</v>
          </cell>
        </row>
        <row r="85">
          <cell r="B85" t="str">
            <v>Chelmsford</v>
          </cell>
        </row>
        <row r="86">
          <cell r="B86" t="str">
            <v>Cheltenham</v>
          </cell>
        </row>
        <row r="87">
          <cell r="B87" t="str">
            <v>Cherwell</v>
          </cell>
        </row>
        <row r="88">
          <cell r="B88" t="str">
            <v>Cheshire</v>
          </cell>
        </row>
        <row r="89">
          <cell r="B89" t="str">
            <v>Cheshire Combined Fire Authority</v>
          </cell>
        </row>
        <row r="90">
          <cell r="B90" t="str">
            <v>Cheshire East UA</v>
          </cell>
        </row>
        <row r="91">
          <cell r="B91" t="str">
            <v>Cheshire Police Authority</v>
          </cell>
        </row>
        <row r="92">
          <cell r="B92" t="str">
            <v>Cheshire West and Chester UA</v>
          </cell>
        </row>
        <row r="93">
          <cell r="B93" t="str">
            <v>Chester</v>
          </cell>
        </row>
        <row r="94">
          <cell r="B94" t="str">
            <v>Chesterfield</v>
          </cell>
        </row>
        <row r="95">
          <cell r="B95" t="str">
            <v>Chester-le-Street</v>
          </cell>
        </row>
        <row r="96">
          <cell r="B96" t="str">
            <v>Chichester</v>
          </cell>
        </row>
        <row r="97">
          <cell r="B97" t="str">
            <v>Chiltern</v>
          </cell>
        </row>
        <row r="98">
          <cell r="B98" t="str">
            <v>Chorley</v>
          </cell>
        </row>
        <row r="99">
          <cell r="B99" t="str">
            <v>Christchurch</v>
          </cell>
        </row>
        <row r="100">
          <cell r="B100" t="str">
            <v>City of London</v>
          </cell>
        </row>
        <row r="101">
          <cell r="B101" t="str">
            <v>City of Nottingham UA</v>
          </cell>
        </row>
        <row r="102">
          <cell r="B102" t="str">
            <v>Cleethorpes</v>
          </cell>
        </row>
        <row r="103">
          <cell r="B103" t="str">
            <v xml:space="preserve">Cleveland  </v>
          </cell>
        </row>
        <row r="104">
          <cell r="B104" t="str">
            <v>Cleveland Combined Fire Authority</v>
          </cell>
        </row>
        <row r="105">
          <cell r="B105" t="str">
            <v>Cleveland Police Authority</v>
          </cell>
        </row>
        <row r="106">
          <cell r="B106" t="str">
            <v>Colchester</v>
          </cell>
        </row>
        <row r="107">
          <cell r="B107" t="str">
            <v>Congleton</v>
          </cell>
        </row>
        <row r="108">
          <cell r="B108" t="str">
            <v>Copeland</v>
          </cell>
        </row>
        <row r="109">
          <cell r="B109" t="str">
            <v>Corby</v>
          </cell>
        </row>
        <row r="110">
          <cell r="B110" t="str">
            <v>Cornwall</v>
          </cell>
        </row>
        <row r="111">
          <cell r="B111" t="str">
            <v>Cornwall UA</v>
          </cell>
        </row>
        <row r="112">
          <cell r="B112" t="str">
            <v>Cotswold</v>
          </cell>
        </row>
        <row r="113">
          <cell r="B113" t="str">
            <v>Coventry</v>
          </cell>
        </row>
        <row r="114">
          <cell r="B114" t="str">
            <v>Craven</v>
          </cell>
        </row>
        <row r="115">
          <cell r="B115" t="str">
            <v>Crawley</v>
          </cell>
        </row>
        <row r="116">
          <cell r="B116" t="str">
            <v>Crewe &amp; Nantwich</v>
          </cell>
        </row>
        <row r="117">
          <cell r="B117" t="str">
            <v>Croydon</v>
          </cell>
        </row>
        <row r="118">
          <cell r="B118" t="str">
            <v>Cumbria</v>
          </cell>
        </row>
        <row r="119">
          <cell r="B119" t="str">
            <v>Cumbria Police Authority</v>
          </cell>
        </row>
        <row r="120">
          <cell r="B120" t="str">
            <v>Dacorum</v>
          </cell>
        </row>
        <row r="121">
          <cell r="B121" t="str">
            <v>Darlington</v>
          </cell>
        </row>
        <row r="122">
          <cell r="B122" t="str">
            <v>Darlington UA</v>
          </cell>
        </row>
        <row r="123">
          <cell r="B123" t="str">
            <v>Dartford</v>
          </cell>
        </row>
        <row r="124">
          <cell r="B124" t="str">
            <v>Daventry</v>
          </cell>
        </row>
        <row r="125">
          <cell r="B125" t="str">
            <v>Derby</v>
          </cell>
        </row>
        <row r="126">
          <cell r="B126" t="str">
            <v>Derby City UA</v>
          </cell>
        </row>
        <row r="127">
          <cell r="B127" t="str">
            <v>Derbyshire</v>
          </cell>
        </row>
        <row r="128">
          <cell r="B128" t="str">
            <v>Derbyshire Combined Fire Authority</v>
          </cell>
        </row>
        <row r="129">
          <cell r="B129" t="str">
            <v>Derbyshire Dales</v>
          </cell>
        </row>
        <row r="130">
          <cell r="B130" t="str">
            <v>Derbyshire Police Authority</v>
          </cell>
        </row>
        <row r="131">
          <cell r="B131" t="str">
            <v>Derwentside</v>
          </cell>
        </row>
        <row r="132">
          <cell r="B132" t="str">
            <v>Devon</v>
          </cell>
        </row>
        <row r="133">
          <cell r="B133" t="str">
            <v>Devon &amp; Cornwall Police Authority</v>
          </cell>
        </row>
        <row r="134">
          <cell r="B134" t="str">
            <v>Devon Combined Fire Authority</v>
          </cell>
        </row>
        <row r="135">
          <cell r="B135" t="str">
            <v>Devon &amp; Somerset Fire Authority</v>
          </cell>
        </row>
        <row r="136">
          <cell r="B136" t="str">
            <v>Doncaster</v>
          </cell>
        </row>
        <row r="137">
          <cell r="B137" t="str">
            <v>Dorset</v>
          </cell>
        </row>
        <row r="138">
          <cell r="B138" t="str">
            <v>Dorset and Wiltshire Fire and Rescue Authority</v>
          </cell>
        </row>
        <row r="139">
          <cell r="B139" t="str">
            <v>Dorset Combined Fire Authority</v>
          </cell>
        </row>
        <row r="140">
          <cell r="B140" t="str">
            <v>Dorset Police Authority</v>
          </cell>
        </row>
        <row r="141">
          <cell r="B141" t="str">
            <v>Dover</v>
          </cell>
        </row>
        <row r="142">
          <cell r="B142" t="str">
            <v>Dudley</v>
          </cell>
        </row>
        <row r="143">
          <cell r="B143" t="str">
            <v>Durham</v>
          </cell>
        </row>
        <row r="144">
          <cell r="B144" t="str">
            <v>Durham UA</v>
          </cell>
        </row>
        <row r="145">
          <cell r="B145" t="str">
            <v>Durham City</v>
          </cell>
        </row>
        <row r="146">
          <cell r="B146" t="str">
            <v>Durham Combined Fire Authority</v>
          </cell>
        </row>
        <row r="147">
          <cell r="B147" t="str">
            <v>Durham Police Authority</v>
          </cell>
        </row>
        <row r="148">
          <cell r="B148" t="str">
            <v>Ealing</v>
          </cell>
        </row>
        <row r="149">
          <cell r="B149" t="str">
            <v>Easington</v>
          </cell>
        </row>
        <row r="150">
          <cell r="B150" t="str">
            <v>East Cambridgeshire</v>
          </cell>
        </row>
        <row r="151">
          <cell r="B151" t="str">
            <v>East Devon</v>
          </cell>
        </row>
        <row r="152">
          <cell r="B152" t="str">
            <v>East Dorset</v>
          </cell>
        </row>
        <row r="153">
          <cell r="B153" t="str">
            <v>East Hampshire</v>
          </cell>
        </row>
        <row r="154">
          <cell r="B154" t="str">
            <v>East Hertfordshire</v>
          </cell>
        </row>
        <row r="155">
          <cell r="B155" t="str">
            <v>East Lindsey</v>
          </cell>
        </row>
        <row r="156">
          <cell r="B156" t="str">
            <v>East Northamptonshire</v>
          </cell>
        </row>
        <row r="157">
          <cell r="B157" t="str">
            <v>East Riding of Yorkshire UA</v>
          </cell>
        </row>
        <row r="158">
          <cell r="B158" t="str">
            <v>East Staffordshire</v>
          </cell>
        </row>
        <row r="159">
          <cell r="B159" t="str">
            <v>East Sussex</v>
          </cell>
        </row>
        <row r="160">
          <cell r="B160" t="str">
            <v>East Sussex Combined Fire Authority</v>
          </cell>
        </row>
        <row r="161">
          <cell r="B161" t="str">
            <v>East Yorkshire</v>
          </cell>
        </row>
        <row r="162">
          <cell r="B162" t="str">
            <v>Eastbourne</v>
          </cell>
        </row>
        <row r="163">
          <cell r="B163" t="str">
            <v>Eastleigh</v>
          </cell>
        </row>
        <row r="164">
          <cell r="B164" t="str">
            <v>Eden</v>
          </cell>
        </row>
        <row r="165">
          <cell r="B165" t="str">
            <v>Ellesmere Port &amp; Neston</v>
          </cell>
        </row>
        <row r="166">
          <cell r="B166" t="str">
            <v>Elmbridge</v>
          </cell>
        </row>
        <row r="167">
          <cell r="B167" t="str">
            <v>Enfield</v>
          </cell>
        </row>
        <row r="168">
          <cell r="B168" t="str">
            <v>Epping Forest</v>
          </cell>
        </row>
        <row r="169">
          <cell r="B169" t="str">
            <v>Epsom &amp; Ewell</v>
          </cell>
        </row>
        <row r="170">
          <cell r="B170" t="str">
            <v>Erewash</v>
          </cell>
        </row>
        <row r="171">
          <cell r="B171" t="str">
            <v>Essex</v>
          </cell>
        </row>
        <row r="172">
          <cell r="B172" t="str">
            <v>Essex Combined Fire Authority</v>
          </cell>
        </row>
        <row r="173">
          <cell r="B173" t="str">
            <v>Essex Police Authority</v>
          </cell>
        </row>
        <row r="174">
          <cell r="B174" t="str">
            <v>Exeter</v>
          </cell>
        </row>
        <row r="175">
          <cell r="B175" t="str">
            <v>Fareham</v>
          </cell>
        </row>
        <row r="176">
          <cell r="B176" t="str">
            <v>Fenland</v>
          </cell>
        </row>
        <row r="177">
          <cell r="B177" t="str">
            <v>Forest Heath</v>
          </cell>
        </row>
        <row r="178">
          <cell r="B178" t="str">
            <v>Forest of Dean</v>
          </cell>
        </row>
        <row r="179">
          <cell r="B179" t="str">
            <v>Fylde</v>
          </cell>
        </row>
        <row r="180">
          <cell r="B180" t="str">
            <v>Gateshead</v>
          </cell>
        </row>
        <row r="181">
          <cell r="B181" t="str">
            <v>Gedling</v>
          </cell>
        </row>
        <row r="182">
          <cell r="B182" t="str">
            <v>Gillingham</v>
          </cell>
        </row>
        <row r="183">
          <cell r="B183" t="str">
            <v>Glanford</v>
          </cell>
        </row>
        <row r="184">
          <cell r="B184" t="str">
            <v>Gloucester</v>
          </cell>
        </row>
        <row r="185">
          <cell r="B185" t="str">
            <v>Gloucestershire</v>
          </cell>
        </row>
        <row r="186">
          <cell r="B186" t="str">
            <v>Gloucestershire Police Authority</v>
          </cell>
        </row>
        <row r="187">
          <cell r="B187" t="str">
            <v>Gosport</v>
          </cell>
        </row>
        <row r="188">
          <cell r="B188" t="str">
            <v>Gravesham</v>
          </cell>
        </row>
        <row r="189">
          <cell r="B189" t="str">
            <v>Great Grimsby</v>
          </cell>
        </row>
        <row r="190">
          <cell r="B190" t="str">
            <v>Great Yarmouth</v>
          </cell>
        </row>
        <row r="191">
          <cell r="B191" t="str">
            <v>Greater London Authority</v>
          </cell>
        </row>
        <row r="192">
          <cell r="B192" t="str">
            <v>Greater Manchester Fire &amp; CD Authority</v>
          </cell>
        </row>
        <row r="193">
          <cell r="B193" t="str">
            <v>Greater Manchester Police Authority</v>
          </cell>
        </row>
        <row r="194">
          <cell r="B194" t="str">
            <v>Greenwich</v>
          </cell>
        </row>
        <row r="195">
          <cell r="B195" t="str">
            <v>Guildford</v>
          </cell>
        </row>
        <row r="196">
          <cell r="B196" t="str">
            <v>Hackney</v>
          </cell>
        </row>
        <row r="197">
          <cell r="B197" t="str">
            <v>Halton</v>
          </cell>
        </row>
        <row r="198">
          <cell r="B198" t="str">
            <v>Halton UA</v>
          </cell>
        </row>
        <row r="199">
          <cell r="B199" t="str">
            <v>Hambleton</v>
          </cell>
        </row>
        <row r="200">
          <cell r="B200" t="str">
            <v>Hammersmith &amp; Fulham</v>
          </cell>
        </row>
        <row r="201">
          <cell r="B201" t="str">
            <v>Hampshire</v>
          </cell>
        </row>
        <row r="202">
          <cell r="B202" t="str">
            <v>Hampshire Combined Fire Authority</v>
          </cell>
        </row>
        <row r="203">
          <cell r="B203" t="str">
            <v>Hampshire Police Authority</v>
          </cell>
        </row>
        <row r="204">
          <cell r="B204" t="str">
            <v>Harborough</v>
          </cell>
        </row>
        <row r="205">
          <cell r="B205" t="str">
            <v>Haringey</v>
          </cell>
        </row>
        <row r="206">
          <cell r="B206" t="str">
            <v>Harlow</v>
          </cell>
        </row>
        <row r="207">
          <cell r="B207" t="str">
            <v>Harrogate</v>
          </cell>
        </row>
        <row r="208">
          <cell r="B208" t="str">
            <v>Harrow</v>
          </cell>
        </row>
        <row r="209">
          <cell r="B209" t="str">
            <v>Hart</v>
          </cell>
        </row>
        <row r="210">
          <cell r="B210" t="str">
            <v>Hartlepool</v>
          </cell>
        </row>
        <row r="211">
          <cell r="B211" t="str">
            <v>Hartlepool UA</v>
          </cell>
        </row>
        <row r="212">
          <cell r="B212" t="str">
            <v>Hastings</v>
          </cell>
        </row>
        <row r="213">
          <cell r="B213" t="str">
            <v>Havant</v>
          </cell>
        </row>
        <row r="214">
          <cell r="B214" t="str">
            <v>Havering</v>
          </cell>
        </row>
        <row r="215">
          <cell r="B215" t="str">
            <v xml:space="preserve">Hereford </v>
          </cell>
        </row>
        <row r="216">
          <cell r="B216" t="str">
            <v>Hereford &amp; Worcester Combined Fire Authority</v>
          </cell>
        </row>
        <row r="217">
          <cell r="B217" t="str">
            <v>Hereford and Worcester</v>
          </cell>
        </row>
        <row r="218">
          <cell r="B218" t="str">
            <v>Herefordshire UA</v>
          </cell>
        </row>
        <row r="219">
          <cell r="B219" t="str">
            <v>Hertfordshire</v>
          </cell>
        </row>
        <row r="220">
          <cell r="B220" t="str">
            <v>Hertfordshire Police Authority</v>
          </cell>
        </row>
        <row r="221">
          <cell r="B221" t="str">
            <v>Hertsmere</v>
          </cell>
        </row>
        <row r="222">
          <cell r="B222" t="str">
            <v>High Peak</v>
          </cell>
        </row>
        <row r="223">
          <cell r="B223" t="str">
            <v>Hillingdon</v>
          </cell>
        </row>
        <row r="224">
          <cell r="B224" t="str">
            <v>Hinckley &amp; Bosworth</v>
          </cell>
        </row>
        <row r="225">
          <cell r="B225" t="str">
            <v>Holderness</v>
          </cell>
        </row>
        <row r="226">
          <cell r="B226" t="str">
            <v>Horsham</v>
          </cell>
        </row>
        <row r="227">
          <cell r="B227" t="str">
            <v>Hounslow</v>
          </cell>
        </row>
        <row r="228">
          <cell r="B228" t="str">
            <v>Hove</v>
          </cell>
        </row>
        <row r="229">
          <cell r="B229" t="str">
            <v xml:space="preserve">Humberside  </v>
          </cell>
        </row>
        <row r="230">
          <cell r="B230" t="str">
            <v>Humberside Combined Fire Authority</v>
          </cell>
        </row>
        <row r="231">
          <cell r="B231" t="str">
            <v>Humberside Police Authority</v>
          </cell>
        </row>
        <row r="232">
          <cell r="B232" t="str">
            <v>Huntingdonshire</v>
          </cell>
        </row>
        <row r="233">
          <cell r="B233" t="str">
            <v>Hyndburn</v>
          </cell>
        </row>
        <row r="234">
          <cell r="B234" t="str">
            <v>Ipswich</v>
          </cell>
        </row>
        <row r="235">
          <cell r="B235" t="str">
            <v>Isle of Wight UA</v>
          </cell>
        </row>
        <row r="236">
          <cell r="B236" t="str">
            <v>Isles of Scilly</v>
          </cell>
        </row>
        <row r="237">
          <cell r="B237" t="str">
            <v>Islington</v>
          </cell>
        </row>
        <row r="238">
          <cell r="B238" t="str">
            <v>Kennet</v>
          </cell>
        </row>
        <row r="239">
          <cell r="B239" t="str">
            <v>Kensington &amp; Chelsea</v>
          </cell>
        </row>
        <row r="240">
          <cell r="B240" t="str">
            <v>Kent</v>
          </cell>
        </row>
        <row r="241">
          <cell r="B241" t="str">
            <v>Kent Combined Fire Authority</v>
          </cell>
        </row>
        <row r="242">
          <cell r="B242" t="str">
            <v>Kent Police Authority</v>
          </cell>
        </row>
        <row r="243">
          <cell r="B243" t="str">
            <v>Kerrier</v>
          </cell>
        </row>
        <row r="244">
          <cell r="B244" t="str">
            <v>Kettering</v>
          </cell>
        </row>
        <row r="245">
          <cell r="B245" t="str">
            <v>King's Lynn &amp; West Norfolk</v>
          </cell>
        </row>
        <row r="246">
          <cell r="B246" t="str">
            <v>Kingston upon Hull</v>
          </cell>
        </row>
        <row r="247">
          <cell r="B247" t="str">
            <v>Kingston upon Hull UA</v>
          </cell>
        </row>
        <row r="248">
          <cell r="B248" t="str">
            <v>Kingston upon Thames</v>
          </cell>
        </row>
        <row r="249">
          <cell r="B249" t="str">
            <v>Kingswood</v>
          </cell>
        </row>
        <row r="250">
          <cell r="B250" t="str">
            <v>Kirklees</v>
          </cell>
        </row>
        <row r="251">
          <cell r="B251" t="str">
            <v>Knowsley</v>
          </cell>
        </row>
        <row r="252">
          <cell r="B252" t="str">
            <v>Lambeth</v>
          </cell>
        </row>
        <row r="253">
          <cell r="B253" t="str">
            <v>Lancashire</v>
          </cell>
        </row>
        <row r="254">
          <cell r="B254" t="str">
            <v>Lancashire Combined Fire Authority</v>
          </cell>
        </row>
        <row r="255">
          <cell r="B255" t="str">
            <v>Lancashire Police Authority</v>
          </cell>
        </row>
        <row r="256">
          <cell r="B256" t="str">
            <v>Lancaster</v>
          </cell>
        </row>
        <row r="257">
          <cell r="B257" t="str">
            <v>Langbaurgh-on-Tees</v>
          </cell>
        </row>
        <row r="258">
          <cell r="B258" t="str">
            <v>Leeds</v>
          </cell>
        </row>
        <row r="259">
          <cell r="B259" t="str">
            <v>Leicester</v>
          </cell>
        </row>
        <row r="260">
          <cell r="B260" t="str">
            <v>Leicester City UA</v>
          </cell>
        </row>
        <row r="261">
          <cell r="B261" t="str">
            <v>Leicestershire</v>
          </cell>
        </row>
        <row r="262">
          <cell r="B262" t="str">
            <v>Leicestershire Combined Fire Authority</v>
          </cell>
        </row>
        <row r="263">
          <cell r="B263" t="str">
            <v>Leicestershire Police Authority</v>
          </cell>
        </row>
        <row r="264">
          <cell r="B264" t="str">
            <v>Leominster</v>
          </cell>
        </row>
        <row r="265">
          <cell r="B265" t="str">
            <v>Lewes</v>
          </cell>
        </row>
        <row r="266">
          <cell r="B266" t="str">
            <v>Lewisham</v>
          </cell>
        </row>
        <row r="267">
          <cell r="B267" t="str">
            <v>Lichfield</v>
          </cell>
        </row>
        <row r="268">
          <cell r="B268" t="str">
            <v>Lincoln</v>
          </cell>
        </row>
        <row r="269">
          <cell r="B269" t="str">
            <v>Lincolnshire</v>
          </cell>
        </row>
        <row r="270">
          <cell r="B270" t="str">
            <v>Lincolnshire Police Authority</v>
          </cell>
        </row>
        <row r="271">
          <cell r="B271" t="str">
            <v>Liverpool</v>
          </cell>
        </row>
        <row r="272">
          <cell r="B272" t="str">
            <v>Luton</v>
          </cell>
        </row>
        <row r="273">
          <cell r="B273" t="str">
            <v>Luton UA</v>
          </cell>
        </row>
        <row r="274">
          <cell r="B274" t="str">
            <v>Macclesfield</v>
          </cell>
        </row>
        <row r="275">
          <cell r="B275" t="str">
            <v>Maidstone</v>
          </cell>
        </row>
        <row r="276">
          <cell r="B276" t="str">
            <v>Maldon</v>
          </cell>
        </row>
        <row r="277">
          <cell r="B277" t="str">
            <v>Malvern Hills</v>
          </cell>
        </row>
        <row r="278">
          <cell r="B278" t="str">
            <v>Manchester</v>
          </cell>
        </row>
        <row r="279">
          <cell r="B279" t="str">
            <v>Mansfield</v>
          </cell>
        </row>
        <row r="280">
          <cell r="B280" t="str">
            <v>Medina</v>
          </cell>
        </row>
        <row r="281">
          <cell r="B281" t="str">
            <v>Medway UA</v>
          </cell>
        </row>
        <row r="282">
          <cell r="B282" t="str">
            <v>Melton</v>
          </cell>
        </row>
        <row r="283">
          <cell r="B283" t="str">
            <v>Mendip</v>
          </cell>
        </row>
        <row r="284">
          <cell r="B284" t="str">
            <v>Merseyside Fire &amp; CD Authority</v>
          </cell>
        </row>
        <row r="285">
          <cell r="B285" t="str">
            <v>Merseyside Police Authority</v>
          </cell>
        </row>
        <row r="286">
          <cell r="B286" t="str">
            <v>Merton</v>
          </cell>
        </row>
        <row r="287">
          <cell r="B287" t="str">
            <v>Mid Bedfordshire</v>
          </cell>
        </row>
        <row r="288">
          <cell r="B288" t="str">
            <v>Mid Devon</v>
          </cell>
        </row>
        <row r="289">
          <cell r="B289" t="str">
            <v>Mid Suffolk</v>
          </cell>
        </row>
        <row r="290">
          <cell r="B290" t="str">
            <v>Mid Sussex</v>
          </cell>
        </row>
        <row r="291">
          <cell r="B291" t="str">
            <v>Middlesbrough</v>
          </cell>
        </row>
        <row r="292">
          <cell r="B292" t="str">
            <v>Middlesbrough UA</v>
          </cell>
        </row>
        <row r="293">
          <cell r="B293" t="str">
            <v>Milton Keynes</v>
          </cell>
        </row>
        <row r="294">
          <cell r="B294" t="str">
            <v>Milton Keynes UA</v>
          </cell>
        </row>
        <row r="295">
          <cell r="B295" t="str">
            <v>Mole Valley</v>
          </cell>
        </row>
        <row r="296">
          <cell r="B296" t="str">
            <v>New Forest</v>
          </cell>
        </row>
        <row r="297">
          <cell r="B297" t="str">
            <v>Newark &amp; Sherwood</v>
          </cell>
        </row>
        <row r="298">
          <cell r="B298" t="str">
            <v>Newbury</v>
          </cell>
        </row>
        <row r="299">
          <cell r="B299" t="str">
            <v>Newcastle upon Tyne</v>
          </cell>
        </row>
        <row r="300">
          <cell r="B300" t="str">
            <v>Newcastle-under-Lyme</v>
          </cell>
        </row>
        <row r="301">
          <cell r="B301" t="str">
            <v>Newham</v>
          </cell>
        </row>
        <row r="302">
          <cell r="B302" t="str">
            <v>Norfolk</v>
          </cell>
        </row>
        <row r="303">
          <cell r="B303" t="str">
            <v>Norfolk Police Authority</v>
          </cell>
        </row>
        <row r="304">
          <cell r="B304" t="str">
            <v>North Bedfordshire</v>
          </cell>
        </row>
        <row r="305">
          <cell r="B305" t="str">
            <v>North Cornwall</v>
          </cell>
        </row>
        <row r="306">
          <cell r="B306" t="str">
            <v>North Devon</v>
          </cell>
        </row>
        <row r="307">
          <cell r="B307" t="str">
            <v>North Dorset</v>
          </cell>
        </row>
        <row r="308">
          <cell r="B308" t="str">
            <v>North East Derbyshire</v>
          </cell>
        </row>
        <row r="309">
          <cell r="B309" t="str">
            <v>North East Lincolnshire UA</v>
          </cell>
        </row>
        <row r="310">
          <cell r="B310" t="str">
            <v>North Hertfordshire</v>
          </cell>
        </row>
        <row r="311">
          <cell r="B311" t="str">
            <v>North Kesteven</v>
          </cell>
        </row>
        <row r="312">
          <cell r="B312" t="str">
            <v>North Lincolnshire UA</v>
          </cell>
        </row>
        <row r="313">
          <cell r="B313" t="str">
            <v>North Norfolk</v>
          </cell>
        </row>
        <row r="314">
          <cell r="B314" t="str">
            <v>North Shropshire</v>
          </cell>
        </row>
        <row r="315">
          <cell r="B315" t="str">
            <v>North Somerset UA</v>
          </cell>
        </row>
        <row r="316">
          <cell r="B316" t="str">
            <v>North Tyneside</v>
          </cell>
        </row>
        <row r="317">
          <cell r="B317" t="str">
            <v>North Warwickshire</v>
          </cell>
        </row>
        <row r="318">
          <cell r="B318" t="str">
            <v>North West Leicestershire</v>
          </cell>
        </row>
        <row r="319">
          <cell r="B319" t="str">
            <v>North Wiltshire</v>
          </cell>
        </row>
        <row r="320">
          <cell r="B320" t="str">
            <v>North Yorkshire</v>
          </cell>
        </row>
        <row r="321">
          <cell r="B321" t="str">
            <v>North Yorkshire Combined Fire Authority</v>
          </cell>
        </row>
        <row r="322">
          <cell r="B322" t="str">
            <v>North Yorkshire Police Authority</v>
          </cell>
        </row>
        <row r="323">
          <cell r="B323" t="str">
            <v>Northampton</v>
          </cell>
        </row>
        <row r="324">
          <cell r="B324" t="str">
            <v>Northamptonshire</v>
          </cell>
        </row>
        <row r="325">
          <cell r="B325" t="str">
            <v>Northamptonshire Police Authority</v>
          </cell>
        </row>
        <row r="326">
          <cell r="B326" t="str">
            <v>Northavon</v>
          </cell>
        </row>
        <row r="327">
          <cell r="B327" t="str">
            <v>Northumberland</v>
          </cell>
        </row>
        <row r="328">
          <cell r="B328" t="str">
            <v>Northumberland UA</v>
          </cell>
        </row>
        <row r="329">
          <cell r="B329" t="str">
            <v>Northumbria Police Authority</v>
          </cell>
        </row>
        <row r="330">
          <cell r="B330" t="str">
            <v>Norwich</v>
          </cell>
        </row>
        <row r="331">
          <cell r="B331" t="str">
            <v>Nottingham</v>
          </cell>
        </row>
        <row r="332">
          <cell r="B332" t="str">
            <v>Nottinghamshire</v>
          </cell>
        </row>
        <row r="333">
          <cell r="B333" t="str">
            <v>Nottinghamshire Combined Fire Authority</v>
          </cell>
        </row>
        <row r="334">
          <cell r="B334" t="str">
            <v>Nottinghamshire Police Authority</v>
          </cell>
        </row>
        <row r="335">
          <cell r="B335" t="str">
            <v>Nuneaton &amp; Bedworth</v>
          </cell>
        </row>
        <row r="336">
          <cell r="B336" t="str">
            <v>Oadby &amp; Wigston</v>
          </cell>
        </row>
        <row r="337">
          <cell r="B337" t="str">
            <v>Oldham</v>
          </cell>
        </row>
        <row r="338">
          <cell r="B338" t="str">
            <v>Oswestry</v>
          </cell>
        </row>
        <row r="339">
          <cell r="B339" t="str">
            <v>Oxford</v>
          </cell>
        </row>
        <row r="340">
          <cell r="B340" t="str">
            <v>Oxfordshire</v>
          </cell>
        </row>
        <row r="341">
          <cell r="B341" t="str">
            <v>Pendle</v>
          </cell>
        </row>
        <row r="342">
          <cell r="B342" t="str">
            <v>Penwith</v>
          </cell>
        </row>
        <row r="343">
          <cell r="B343" t="str">
            <v>Peterborough</v>
          </cell>
        </row>
        <row r="344">
          <cell r="B344" t="str">
            <v>Peterborough UA</v>
          </cell>
        </row>
        <row r="345">
          <cell r="B345" t="str">
            <v>Plymouth</v>
          </cell>
        </row>
        <row r="346">
          <cell r="B346" t="str">
            <v>Plymouth UA</v>
          </cell>
        </row>
        <row r="347">
          <cell r="B347" t="str">
            <v>Poole</v>
          </cell>
        </row>
        <row r="348">
          <cell r="B348" t="str">
            <v>Poole UA</v>
          </cell>
        </row>
        <row r="349">
          <cell r="B349" t="str">
            <v>Portsmouth</v>
          </cell>
        </row>
        <row r="350">
          <cell r="B350" t="str">
            <v>Portsmouth UA</v>
          </cell>
        </row>
        <row r="351">
          <cell r="B351" t="str">
            <v>Preston</v>
          </cell>
        </row>
        <row r="352">
          <cell r="B352" t="str">
            <v>Purbeck</v>
          </cell>
        </row>
        <row r="353">
          <cell r="B353" t="str">
            <v>Reading</v>
          </cell>
        </row>
        <row r="354">
          <cell r="B354" t="str">
            <v>Reading UA</v>
          </cell>
        </row>
        <row r="355">
          <cell r="B355" t="str">
            <v>Receiver for the Metropolitan Police District</v>
          </cell>
        </row>
        <row r="356">
          <cell r="B356" t="str">
            <v>Redbridge</v>
          </cell>
        </row>
        <row r="357">
          <cell r="B357" t="str">
            <v>Redcar &amp; Cleveland UA</v>
          </cell>
        </row>
        <row r="358">
          <cell r="B358" t="str">
            <v>Redditch</v>
          </cell>
        </row>
        <row r="359">
          <cell r="B359" t="str">
            <v>Reigate &amp; Banstead</v>
          </cell>
        </row>
        <row r="360">
          <cell r="B360" t="str">
            <v>Restormel</v>
          </cell>
        </row>
        <row r="361">
          <cell r="B361" t="str">
            <v>Ribble Valley</v>
          </cell>
        </row>
        <row r="362">
          <cell r="B362" t="str">
            <v>Richmond upon Thames</v>
          </cell>
        </row>
        <row r="363">
          <cell r="B363" t="str">
            <v>Richmondshire</v>
          </cell>
        </row>
        <row r="364">
          <cell r="B364" t="str">
            <v>Rochdale</v>
          </cell>
        </row>
        <row r="365">
          <cell r="B365" t="str">
            <v>Rochester upon Medway</v>
          </cell>
        </row>
        <row r="366">
          <cell r="B366" t="str">
            <v>Rochford</v>
          </cell>
        </row>
        <row r="367">
          <cell r="B367" t="str">
            <v>Rossendale</v>
          </cell>
        </row>
        <row r="368">
          <cell r="B368" t="str">
            <v>Rother</v>
          </cell>
        </row>
        <row r="369">
          <cell r="B369" t="str">
            <v>Rotherham</v>
          </cell>
        </row>
        <row r="370">
          <cell r="B370" t="str">
            <v>Rugby</v>
          </cell>
        </row>
        <row r="371">
          <cell r="B371" t="str">
            <v>Runnymede</v>
          </cell>
        </row>
        <row r="372">
          <cell r="B372" t="str">
            <v>Rushcliffe</v>
          </cell>
        </row>
        <row r="373">
          <cell r="B373" t="str">
            <v>Rushmoor</v>
          </cell>
        </row>
        <row r="374">
          <cell r="B374" t="str">
            <v>Rutland</v>
          </cell>
        </row>
        <row r="375">
          <cell r="B375" t="str">
            <v>Rutland UA</v>
          </cell>
        </row>
        <row r="376">
          <cell r="B376" t="str">
            <v>Ryedale</v>
          </cell>
        </row>
        <row r="377">
          <cell r="B377" t="str">
            <v>Salford</v>
          </cell>
        </row>
        <row r="378">
          <cell r="B378" t="str">
            <v>Salisbury</v>
          </cell>
        </row>
        <row r="379">
          <cell r="B379" t="str">
            <v>Sandwell</v>
          </cell>
        </row>
        <row r="380">
          <cell r="B380" t="str">
            <v>Scarborough</v>
          </cell>
        </row>
        <row r="381">
          <cell r="B381" t="str">
            <v>Scunthorpe</v>
          </cell>
        </row>
        <row r="382">
          <cell r="B382" t="str">
            <v>Sedgefield</v>
          </cell>
        </row>
        <row r="383">
          <cell r="B383" t="str">
            <v>Sedgemoor</v>
          </cell>
        </row>
        <row r="384">
          <cell r="B384" t="str">
            <v>Sefton</v>
          </cell>
        </row>
        <row r="385">
          <cell r="B385" t="str">
            <v>Selby</v>
          </cell>
        </row>
        <row r="386">
          <cell r="B386" t="str">
            <v>Sevenoaks</v>
          </cell>
        </row>
        <row r="387">
          <cell r="B387" t="str">
            <v>Sheffield</v>
          </cell>
        </row>
        <row r="388">
          <cell r="B388" t="str">
            <v>Shepway</v>
          </cell>
        </row>
        <row r="389">
          <cell r="B389" t="str">
            <v>Shrewsbury &amp; Atcham</v>
          </cell>
        </row>
        <row r="390">
          <cell r="B390" t="str">
            <v>Shropshire</v>
          </cell>
        </row>
        <row r="391">
          <cell r="B391" t="str">
            <v>Shropshire Combined Fire Authority</v>
          </cell>
        </row>
        <row r="392">
          <cell r="B392" t="str">
            <v>Shropshire UA</v>
          </cell>
        </row>
        <row r="393">
          <cell r="B393" t="str">
            <v>Slough</v>
          </cell>
        </row>
        <row r="394">
          <cell r="B394" t="str">
            <v>Slough UA</v>
          </cell>
        </row>
        <row r="395">
          <cell r="B395" t="str">
            <v>Solihull</v>
          </cell>
        </row>
        <row r="396">
          <cell r="B396" t="str">
            <v>Somerset</v>
          </cell>
        </row>
        <row r="397">
          <cell r="B397" t="str">
            <v>South Bedfordshire</v>
          </cell>
        </row>
        <row r="398">
          <cell r="B398" t="str">
            <v>South Bucks</v>
          </cell>
        </row>
        <row r="399">
          <cell r="B399" t="str">
            <v>South Cambridgeshire</v>
          </cell>
        </row>
        <row r="400">
          <cell r="B400" t="str">
            <v>South Derbyshire</v>
          </cell>
        </row>
        <row r="401">
          <cell r="B401" t="str">
            <v>South Gloucestershire UA</v>
          </cell>
        </row>
        <row r="402">
          <cell r="B402" t="str">
            <v>South Hams</v>
          </cell>
        </row>
        <row r="403">
          <cell r="B403" t="str">
            <v>South Herefordshire</v>
          </cell>
        </row>
        <row r="404">
          <cell r="B404" t="str">
            <v>South Holland</v>
          </cell>
        </row>
        <row r="405">
          <cell r="B405" t="str">
            <v>South Kesteven</v>
          </cell>
        </row>
        <row r="406">
          <cell r="B406" t="str">
            <v>South Lakeland</v>
          </cell>
        </row>
        <row r="407">
          <cell r="B407" t="str">
            <v>South Norfolk</v>
          </cell>
        </row>
        <row r="408">
          <cell r="B408" t="str">
            <v>South Northamptonshire</v>
          </cell>
        </row>
        <row r="409">
          <cell r="B409" t="str">
            <v>South Oxfordshire</v>
          </cell>
        </row>
        <row r="410">
          <cell r="B410" t="str">
            <v>South Ribble</v>
          </cell>
        </row>
        <row r="411">
          <cell r="B411" t="str">
            <v>South Shropshire</v>
          </cell>
        </row>
        <row r="412">
          <cell r="B412" t="str">
            <v>South Somerset</v>
          </cell>
        </row>
        <row r="413">
          <cell r="B413" t="str">
            <v>South Staffordshire</v>
          </cell>
        </row>
        <row r="414">
          <cell r="B414" t="str">
            <v>South Tyneside</v>
          </cell>
        </row>
        <row r="415">
          <cell r="B415" t="str">
            <v>South Wight</v>
          </cell>
        </row>
        <row r="416">
          <cell r="B416" t="str">
            <v>South Yorkshire Fire &amp; CD Authority</v>
          </cell>
        </row>
        <row r="417">
          <cell r="B417" t="str">
            <v>South Yorkshire Police Authority</v>
          </cell>
        </row>
        <row r="418">
          <cell r="B418" t="str">
            <v>Southampton</v>
          </cell>
        </row>
        <row r="419">
          <cell r="B419" t="str">
            <v>Southampton UA</v>
          </cell>
        </row>
        <row r="420">
          <cell r="B420" t="str">
            <v>Southend-on-Sea</v>
          </cell>
        </row>
        <row r="421">
          <cell r="B421" t="str">
            <v>Southend-on-Sea UA</v>
          </cell>
        </row>
        <row r="422">
          <cell r="B422" t="str">
            <v>Southwark</v>
          </cell>
        </row>
        <row r="423">
          <cell r="B423" t="str">
            <v>Spelthorne</v>
          </cell>
        </row>
        <row r="424">
          <cell r="B424" t="str">
            <v>St Albans</v>
          </cell>
        </row>
        <row r="425">
          <cell r="B425" t="str">
            <v>St Edmundsbury</v>
          </cell>
        </row>
        <row r="426">
          <cell r="B426" t="str">
            <v>St Helens</v>
          </cell>
        </row>
        <row r="427">
          <cell r="B427" t="str">
            <v>Stafford</v>
          </cell>
        </row>
        <row r="428">
          <cell r="B428" t="str">
            <v>Staffordshire</v>
          </cell>
        </row>
        <row r="429">
          <cell r="B429" t="str">
            <v>Staffordshire Combined Fire Authority</v>
          </cell>
        </row>
        <row r="430">
          <cell r="B430" t="str">
            <v>Staffordshire Moorlands</v>
          </cell>
        </row>
        <row r="431">
          <cell r="B431" t="str">
            <v>Staffordshire Police Authority</v>
          </cell>
        </row>
        <row r="432">
          <cell r="B432" t="str">
            <v>Stevenage</v>
          </cell>
        </row>
        <row r="433">
          <cell r="B433" t="str">
            <v>Stockport</v>
          </cell>
        </row>
        <row r="434">
          <cell r="B434" t="str">
            <v>Stockton-on-Tees</v>
          </cell>
        </row>
        <row r="435">
          <cell r="B435" t="str">
            <v>Stockton-on-Tees UA</v>
          </cell>
        </row>
        <row r="436">
          <cell r="B436" t="str">
            <v>Stoke-On-Trent</v>
          </cell>
        </row>
        <row r="437">
          <cell r="B437" t="str">
            <v>Stoke-on-Trent UA</v>
          </cell>
        </row>
        <row r="438">
          <cell r="B438" t="str">
            <v>Stratford-on-Avon</v>
          </cell>
        </row>
        <row r="439">
          <cell r="B439" t="str">
            <v>Stroud</v>
          </cell>
        </row>
        <row r="440">
          <cell r="B440" t="str">
            <v>Suffolk</v>
          </cell>
        </row>
        <row r="441">
          <cell r="B441" t="str">
            <v>Suffolk Coastal</v>
          </cell>
        </row>
        <row r="442">
          <cell r="B442" t="str">
            <v>Suffolk Police Authority</v>
          </cell>
        </row>
        <row r="443">
          <cell r="B443" t="str">
            <v>Sunderland</v>
          </cell>
        </row>
        <row r="444">
          <cell r="B444" t="str">
            <v>Surrey</v>
          </cell>
        </row>
        <row r="445">
          <cell r="B445" t="str">
            <v>Surrey Heath</v>
          </cell>
        </row>
        <row r="446">
          <cell r="B446" t="str">
            <v>Surrey Police Authority</v>
          </cell>
        </row>
        <row r="447">
          <cell r="B447" t="str">
            <v>Sussex Police Authority</v>
          </cell>
        </row>
        <row r="448">
          <cell r="B448" t="str">
            <v>Sutton</v>
          </cell>
        </row>
        <row r="449">
          <cell r="B449" t="str">
            <v>Swale</v>
          </cell>
        </row>
        <row r="450">
          <cell r="B450" t="str">
            <v>Swindon UA</v>
          </cell>
        </row>
        <row r="451">
          <cell r="B451" t="str">
            <v>Tameside</v>
          </cell>
        </row>
        <row r="452">
          <cell r="B452" t="str">
            <v>Tamworth</v>
          </cell>
        </row>
        <row r="453">
          <cell r="B453" t="str">
            <v>Tandridge</v>
          </cell>
        </row>
        <row r="454">
          <cell r="B454" t="str">
            <v>Taunton Deane</v>
          </cell>
        </row>
        <row r="455">
          <cell r="B455" t="str">
            <v>Teesdale</v>
          </cell>
        </row>
        <row r="456">
          <cell r="B456" t="str">
            <v>Teignbridge</v>
          </cell>
        </row>
        <row r="457">
          <cell r="B457" t="str">
            <v>Telford and the Wrekin UA</v>
          </cell>
        </row>
        <row r="458">
          <cell r="B458" t="str">
            <v>Tendring</v>
          </cell>
        </row>
        <row r="459">
          <cell r="B459" t="str">
            <v>Test Valley</v>
          </cell>
        </row>
        <row r="460">
          <cell r="B460" t="str">
            <v>Tewkesbury</v>
          </cell>
        </row>
        <row r="461">
          <cell r="B461" t="str">
            <v>Thames Valley Police Authority</v>
          </cell>
        </row>
        <row r="462">
          <cell r="B462" t="str">
            <v>Thamesdown</v>
          </cell>
        </row>
        <row r="463">
          <cell r="B463" t="str">
            <v>Thanet</v>
          </cell>
        </row>
        <row r="464">
          <cell r="B464" t="str">
            <v>The Wrekin</v>
          </cell>
        </row>
        <row r="465">
          <cell r="B465" t="str">
            <v>Three Rivers</v>
          </cell>
        </row>
        <row r="466">
          <cell r="B466" t="str">
            <v>Thurrock</v>
          </cell>
        </row>
        <row r="467">
          <cell r="B467" t="str">
            <v>Thurrock UA</v>
          </cell>
        </row>
        <row r="468">
          <cell r="B468" t="str">
            <v>Tonbridge &amp; Malling</v>
          </cell>
        </row>
        <row r="469">
          <cell r="B469" t="str">
            <v>Torbay</v>
          </cell>
        </row>
        <row r="470">
          <cell r="B470" t="str">
            <v>Torbay UA</v>
          </cell>
        </row>
        <row r="471">
          <cell r="B471" t="str">
            <v>Torridge</v>
          </cell>
        </row>
        <row r="472">
          <cell r="B472" t="str">
            <v>Tower Hamlets</v>
          </cell>
        </row>
        <row r="473">
          <cell r="B473" t="str">
            <v>Trafford</v>
          </cell>
        </row>
        <row r="474">
          <cell r="B474" t="str">
            <v>Tunbridge Wells</v>
          </cell>
        </row>
        <row r="475">
          <cell r="B475" t="str">
            <v>Tyne and Wear Fire &amp; CD Authority</v>
          </cell>
        </row>
        <row r="476">
          <cell r="B476" t="str">
            <v>Tynedale</v>
          </cell>
        </row>
        <row r="477">
          <cell r="B477" t="str">
            <v>Uttlesford</v>
          </cell>
        </row>
        <row r="478">
          <cell r="B478" t="str">
            <v>Vale of White Horse</v>
          </cell>
        </row>
        <row r="479">
          <cell r="B479" t="str">
            <v>Vale Royal</v>
          </cell>
        </row>
        <row r="480">
          <cell r="B480" t="str">
            <v>Wakefield</v>
          </cell>
        </row>
        <row r="481">
          <cell r="B481" t="str">
            <v>Walsall</v>
          </cell>
        </row>
        <row r="482">
          <cell r="B482" t="str">
            <v>Waltham Forest</v>
          </cell>
        </row>
        <row r="483">
          <cell r="B483" t="str">
            <v>Wandsworth</v>
          </cell>
        </row>
        <row r="484">
          <cell r="B484" t="str">
            <v>Wansbeck</v>
          </cell>
        </row>
        <row r="485">
          <cell r="B485" t="str">
            <v>Wansdyke</v>
          </cell>
        </row>
        <row r="486">
          <cell r="B486" t="str">
            <v>Warrington</v>
          </cell>
        </row>
        <row r="487">
          <cell r="B487" t="str">
            <v>Warrington UA</v>
          </cell>
        </row>
        <row r="488">
          <cell r="B488" t="str">
            <v>Warwick</v>
          </cell>
        </row>
        <row r="489">
          <cell r="B489" t="str">
            <v>Warwickshire</v>
          </cell>
        </row>
        <row r="490">
          <cell r="B490" t="str">
            <v>Warwickshire Police Authority</v>
          </cell>
        </row>
        <row r="491">
          <cell r="B491" t="str">
            <v>Watford</v>
          </cell>
        </row>
        <row r="492">
          <cell r="B492" t="str">
            <v>Waveney</v>
          </cell>
        </row>
        <row r="493">
          <cell r="B493" t="str">
            <v>Waverley</v>
          </cell>
        </row>
        <row r="494">
          <cell r="B494" t="str">
            <v>Wealden</v>
          </cell>
        </row>
        <row r="495">
          <cell r="B495" t="str">
            <v>Wear Valley</v>
          </cell>
        </row>
        <row r="496">
          <cell r="B496" t="str">
            <v>Wellingborough</v>
          </cell>
        </row>
        <row r="497">
          <cell r="B497" t="str">
            <v>Welwyn Hatfield</v>
          </cell>
        </row>
        <row r="498">
          <cell r="B498" t="str">
            <v>West Berkshire UA</v>
          </cell>
        </row>
        <row r="499">
          <cell r="B499" t="str">
            <v>West Devon</v>
          </cell>
        </row>
        <row r="500">
          <cell r="B500" t="str">
            <v>West Dorset</v>
          </cell>
        </row>
        <row r="501">
          <cell r="B501" t="str">
            <v>West Lancashire</v>
          </cell>
        </row>
        <row r="502">
          <cell r="B502" t="str">
            <v>West Lindsey</v>
          </cell>
        </row>
        <row r="503">
          <cell r="B503" t="str">
            <v>West Mercia Police Authority</v>
          </cell>
        </row>
        <row r="504">
          <cell r="B504" t="str">
            <v>West Midlands Fire &amp; CD Authority</v>
          </cell>
        </row>
        <row r="505">
          <cell r="B505" t="str">
            <v>West Midlands Police Authority</v>
          </cell>
        </row>
        <row r="506">
          <cell r="B506" t="str">
            <v>West Oxfordshire</v>
          </cell>
        </row>
        <row r="507">
          <cell r="B507" t="str">
            <v>West Somerset</v>
          </cell>
        </row>
        <row r="508">
          <cell r="B508" t="str">
            <v>West Sussex</v>
          </cell>
        </row>
        <row r="509">
          <cell r="B509" t="str">
            <v>West Wiltshire</v>
          </cell>
        </row>
        <row r="510">
          <cell r="B510" t="str">
            <v>West Yorkshire Fire &amp; CD Authority</v>
          </cell>
        </row>
        <row r="511">
          <cell r="B511" t="str">
            <v>West Yorkshire Police Authority</v>
          </cell>
        </row>
        <row r="512">
          <cell r="B512" t="str">
            <v>Westminster</v>
          </cell>
        </row>
        <row r="513">
          <cell r="B513" t="str">
            <v>Weymouth &amp; Portland</v>
          </cell>
        </row>
        <row r="514">
          <cell r="B514" t="str">
            <v>Wigan</v>
          </cell>
        </row>
        <row r="515">
          <cell r="B515" t="str">
            <v>Wiltshire</v>
          </cell>
        </row>
        <row r="516">
          <cell r="B516" t="str">
            <v>Wiltshire UA</v>
          </cell>
        </row>
        <row r="517">
          <cell r="B517" t="str">
            <v>Wiltshire Combined Fire Authority</v>
          </cell>
        </row>
        <row r="518">
          <cell r="B518" t="str">
            <v>Wiltshire Police Authority</v>
          </cell>
        </row>
        <row r="519">
          <cell r="B519" t="str">
            <v>Winchester</v>
          </cell>
        </row>
        <row r="520">
          <cell r="B520" t="str">
            <v>Windsor &amp; Maidenhead</v>
          </cell>
        </row>
        <row r="521">
          <cell r="B521" t="str">
            <v>Windsor &amp; Maidenhead UA</v>
          </cell>
        </row>
        <row r="522">
          <cell r="B522" t="str">
            <v>Wirral</v>
          </cell>
        </row>
        <row r="523">
          <cell r="B523" t="str">
            <v>Woking</v>
          </cell>
        </row>
        <row r="524">
          <cell r="B524" t="str">
            <v>Wokingham</v>
          </cell>
        </row>
        <row r="525">
          <cell r="B525" t="str">
            <v>Wokingham UA</v>
          </cell>
        </row>
        <row r="526">
          <cell r="B526" t="str">
            <v>Wolverhampton</v>
          </cell>
        </row>
        <row r="527">
          <cell r="B527" t="str">
            <v>Woodspring</v>
          </cell>
        </row>
        <row r="528">
          <cell r="B528" t="str">
            <v>Worcester</v>
          </cell>
        </row>
        <row r="529">
          <cell r="B529" t="str">
            <v>Worcestershire</v>
          </cell>
        </row>
        <row r="530">
          <cell r="B530" t="str">
            <v>Worthing</v>
          </cell>
        </row>
        <row r="531">
          <cell r="B531" t="str">
            <v>Wychavon</v>
          </cell>
        </row>
        <row r="532">
          <cell r="B532" t="str">
            <v>Wycombe</v>
          </cell>
        </row>
        <row r="533">
          <cell r="B533" t="str">
            <v>Wyre</v>
          </cell>
        </row>
        <row r="534">
          <cell r="B534" t="str">
            <v>Wyre Forest</v>
          </cell>
        </row>
        <row r="535">
          <cell r="B535" t="str">
            <v>York</v>
          </cell>
        </row>
        <row r="536">
          <cell r="B536" t="str">
            <v>York UA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Summary page"/>
      <sheetName val="Drop-down lists"/>
      <sheetName val="Historical CTB"/>
      <sheetName val="Band D growth - distribution"/>
      <sheetName val="Household Growth"/>
      <sheetName val="Net Additions"/>
      <sheetName val="Delivery test"/>
      <sheetName val="Affordable Housing Supply"/>
      <sheetName val="Growth options"/>
      <sheetName val="council tax projections"/>
      <sheetName val="Appeals data"/>
      <sheetName val="Local Plans"/>
      <sheetName val="goalSeekInfo"/>
      <sheetName val="All years NHB"/>
      <sheetName val="rsklibSimData"/>
      <sheetName val="Inputs and Outputs"/>
      <sheetName val="Yearly budget tolerance"/>
      <sheetName val="Regional analysis by year"/>
      <sheetName val="Analysis of regional results"/>
      <sheetName val="Submission results tables"/>
      <sheetName val="RuralClassification"/>
      <sheetName val="Regional analysis by year (2)"/>
      <sheetName val="Reforms distribution"/>
      <sheetName val="BL and types of authorities"/>
      <sheetName val="BL and specific LAs"/>
      <sheetName val="Housing growth scenarios"/>
    </sheetNames>
    <sheetDataSet>
      <sheetData sheetId="0" refreshError="1"/>
      <sheetData sheetId="1" refreshError="1"/>
      <sheetData sheetId="2">
        <row r="2">
          <cell r="I2">
            <v>0</v>
          </cell>
        </row>
        <row r="3">
          <cell r="I3">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B4">
            <v>0.53</v>
          </cell>
        </row>
      </sheetData>
      <sheetData sheetId="17">
        <row r="4">
          <cell r="CL4" t="str">
            <v>Off</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ables/table1.xml><?xml version="1.0" encoding="utf-8"?>
<table xmlns="http://schemas.openxmlformats.org/spreadsheetml/2006/main" id="2" name="List1" displayName="List1" ref="C46:C402" totalsRowShown="0" headerRowDxfId="2" dataDxfId="1">
  <autoFilter ref="C46:C402"/>
  <tableColumns count="1">
    <tableColumn id="1" name="Column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ewhomesbonus@communities.gsi.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council-taxbase-2015-in-england" TargetMode="External"/><Relationship Id="rId2" Type="http://schemas.openxmlformats.org/officeDocument/2006/relationships/hyperlink" Target="https://www.gov.uk/government/statistics/council-tax-levels-set-by-local-authorities-in-england-2016-to-2017" TargetMode="External"/><Relationship Id="rId1" Type="http://schemas.openxmlformats.org/officeDocument/2006/relationships/hyperlink" Target="https://www.gov.uk/government/statistical-data-sets/live-tables-on-affordable-housing-supply"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gov.uk/government/statistics/council-taxbase-2016-in-englan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ommunities.gov.uk/documents/housing/xls/1406068.xls" TargetMode="External"/><Relationship Id="rId1" Type="http://schemas.openxmlformats.org/officeDocument/2006/relationships/hyperlink" Target="http://www.communities.gov.uk/documents/housing/xls/152924.xl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Y31"/>
  <sheetViews>
    <sheetView showGridLines="0" showRowColHeaders="0" tabSelected="1" workbookViewId="0">
      <selection activeCell="C4" sqref="C4:I4"/>
    </sheetView>
  </sheetViews>
  <sheetFormatPr defaultColWidth="9.109375" defaultRowHeight="13.2" x14ac:dyDescent="0.25"/>
  <cols>
    <col min="1" max="16384" width="9.109375" style="168"/>
  </cols>
  <sheetData>
    <row r="4" spans="3:25" ht="36.6" x14ac:dyDescent="0.7">
      <c r="C4" s="396" t="s">
        <v>0</v>
      </c>
      <c r="D4" s="396"/>
      <c r="E4" s="396"/>
      <c r="F4" s="396"/>
      <c r="G4" s="396"/>
      <c r="H4" s="396"/>
      <c r="I4" s="396"/>
      <c r="J4" s="170"/>
      <c r="K4" s="170"/>
      <c r="L4" s="170"/>
      <c r="M4" s="170"/>
      <c r="N4" s="170"/>
      <c r="O4"/>
      <c r="P4" s="170"/>
      <c r="Q4" s="170"/>
      <c r="R4" s="170"/>
      <c r="S4" s="170"/>
      <c r="T4" s="170"/>
      <c r="U4" s="171"/>
      <c r="V4" s="170"/>
      <c r="W4" s="170"/>
      <c r="X4" s="170"/>
      <c r="Y4" s="170"/>
    </row>
    <row r="5" spans="3:25" x14ac:dyDescent="0.25">
      <c r="C5" s="170"/>
      <c r="D5" s="170"/>
      <c r="E5" s="170"/>
      <c r="F5" s="170"/>
      <c r="G5" s="170"/>
      <c r="H5" s="170"/>
      <c r="I5" s="170"/>
      <c r="J5" s="170"/>
      <c r="K5" s="170"/>
      <c r="L5" s="170"/>
      <c r="M5" s="170"/>
      <c r="N5" s="170"/>
      <c r="O5" s="170"/>
      <c r="P5" s="170"/>
      <c r="Q5" s="170"/>
      <c r="R5" s="170"/>
      <c r="S5" s="170"/>
      <c r="T5" s="170"/>
      <c r="U5" s="170"/>
      <c r="V5" s="170"/>
      <c r="W5" s="170"/>
      <c r="X5" s="170"/>
      <c r="Y5" s="170"/>
    </row>
    <row r="6" spans="3:25" x14ac:dyDescent="0.25">
      <c r="C6" s="170"/>
      <c r="D6" s="170"/>
      <c r="E6" s="170"/>
      <c r="F6" s="170"/>
      <c r="G6" s="170"/>
      <c r="H6" s="170"/>
      <c r="I6" s="170"/>
      <c r="J6" s="170"/>
      <c r="K6" s="170"/>
      <c r="L6" s="170"/>
      <c r="M6" s="170"/>
      <c r="N6" s="170"/>
      <c r="O6" s="170"/>
      <c r="P6" s="170"/>
      <c r="Q6" s="170"/>
      <c r="R6" s="170"/>
      <c r="S6" s="170"/>
      <c r="T6" s="170"/>
      <c r="U6" s="170"/>
      <c r="V6" s="170"/>
      <c r="W6" s="170"/>
      <c r="X6" s="170"/>
      <c r="Y6" s="170"/>
    </row>
    <row r="7" spans="3:25" ht="18" x14ac:dyDescent="0.35">
      <c r="C7" s="172" t="s">
        <v>800</v>
      </c>
      <c r="D7" s="170"/>
      <c r="E7" s="170"/>
      <c r="F7" s="170"/>
      <c r="G7" s="170"/>
      <c r="H7" s="170"/>
      <c r="I7" s="170"/>
      <c r="J7" s="170"/>
      <c r="K7" s="170"/>
      <c r="L7" s="170"/>
      <c r="M7" s="170"/>
      <c r="N7" s="170"/>
      <c r="O7" s="170"/>
      <c r="P7" s="170"/>
      <c r="Q7" s="170"/>
      <c r="R7" s="170"/>
      <c r="S7" s="170"/>
      <c r="T7" s="170"/>
      <c r="U7" s="170"/>
      <c r="V7" s="170"/>
      <c r="W7" s="170"/>
      <c r="X7" s="170"/>
      <c r="Y7" s="170"/>
    </row>
    <row r="8" spans="3:25" x14ac:dyDescent="0.25">
      <c r="C8" s="170"/>
      <c r="D8" s="170"/>
      <c r="E8" s="170"/>
      <c r="F8" s="170"/>
      <c r="G8" s="170"/>
      <c r="H8" s="170"/>
      <c r="I8" s="170"/>
      <c r="J8" s="170"/>
      <c r="K8" s="170"/>
      <c r="L8" s="170"/>
      <c r="M8" s="170"/>
      <c r="N8" s="170"/>
      <c r="O8" s="170"/>
      <c r="P8" s="170"/>
      <c r="Q8" s="170"/>
      <c r="R8" s="170"/>
      <c r="S8" s="170"/>
      <c r="T8" s="170"/>
      <c r="U8" s="170"/>
      <c r="V8" s="170"/>
      <c r="W8" s="170"/>
      <c r="X8" s="170"/>
      <c r="Y8" s="170"/>
    </row>
    <row r="9" spans="3:25" ht="18" x14ac:dyDescent="0.35">
      <c r="C9" s="172" t="s">
        <v>801</v>
      </c>
      <c r="D9" s="170"/>
      <c r="E9" s="170"/>
      <c r="F9" s="170"/>
      <c r="G9" s="170"/>
      <c r="H9" s="170"/>
      <c r="I9" s="170"/>
      <c r="J9" s="170"/>
      <c r="K9" s="170"/>
      <c r="L9" s="170"/>
      <c r="M9" s="170"/>
      <c r="N9" s="170"/>
      <c r="O9" s="173" t="s">
        <v>802</v>
      </c>
      <c r="P9" s="170"/>
      <c r="Q9" s="170"/>
      <c r="R9" s="170"/>
      <c r="S9" s="170"/>
      <c r="T9" s="170"/>
      <c r="U9" s="170"/>
      <c r="V9" s="170"/>
      <c r="W9" s="170"/>
      <c r="X9" s="170"/>
      <c r="Y9" s="170"/>
    </row>
    <row r="10" spans="3:25" ht="14.4" x14ac:dyDescent="0.3">
      <c r="C10" s="170"/>
      <c r="D10" s="170"/>
      <c r="E10" s="170"/>
      <c r="F10" s="170"/>
      <c r="G10" s="170"/>
      <c r="H10" s="170"/>
      <c r="I10" s="170"/>
      <c r="J10" s="170"/>
      <c r="K10" s="170"/>
      <c r="L10" s="170"/>
      <c r="M10" s="170"/>
      <c r="N10" s="170"/>
      <c r="O10" s="173" t="s">
        <v>803</v>
      </c>
      <c r="P10" s="170"/>
      <c r="Q10" s="170"/>
      <c r="R10" s="170"/>
      <c r="S10" s="170"/>
      <c r="T10" s="170"/>
      <c r="U10" s="170"/>
      <c r="V10" s="170"/>
      <c r="W10" s="170"/>
      <c r="X10" s="170"/>
      <c r="Y10" s="170"/>
    </row>
    <row r="11" spans="3:25" ht="15.6" x14ac:dyDescent="0.3">
      <c r="C11" s="170"/>
      <c r="D11" s="170"/>
      <c r="E11" s="170"/>
      <c r="F11" s="170"/>
      <c r="G11" s="170"/>
      <c r="H11" s="170"/>
      <c r="I11" s="170"/>
      <c r="J11" s="170"/>
      <c r="K11" s="170"/>
      <c r="L11" s="170"/>
      <c r="M11" s="170"/>
      <c r="N11" s="170"/>
      <c r="O11" s="169" t="s">
        <v>804</v>
      </c>
      <c r="P11" s="170"/>
      <c r="Q11" s="170"/>
      <c r="R11" s="170"/>
      <c r="S11" s="170"/>
      <c r="T11" s="170"/>
      <c r="U11" s="170"/>
      <c r="V11" s="170"/>
      <c r="W11" s="170"/>
      <c r="X11" s="170"/>
      <c r="Y11" s="170"/>
    </row>
    <row r="12" spans="3:25" ht="13.8" x14ac:dyDescent="0.3">
      <c r="C12" s="175"/>
      <c r="D12" s="175"/>
      <c r="E12" s="175"/>
      <c r="F12" s="175"/>
      <c r="G12" s="175"/>
      <c r="H12" s="175"/>
      <c r="I12" s="175"/>
      <c r="J12" s="175"/>
      <c r="K12" s="176"/>
      <c r="L12" s="176"/>
      <c r="M12" s="176"/>
      <c r="N12" s="1"/>
      <c r="O12" s="1"/>
      <c r="P12" s="170"/>
      <c r="Q12" s="170"/>
      <c r="R12" s="170"/>
      <c r="S12" s="170"/>
      <c r="T12" s="170"/>
      <c r="U12" s="170"/>
      <c r="V12" s="170"/>
      <c r="W12" s="170"/>
      <c r="X12" s="170"/>
      <c r="Y12" s="170"/>
    </row>
    <row r="13" spans="3:25" ht="20.25" customHeight="1" x14ac:dyDescent="0.4">
      <c r="C13" s="397" t="s">
        <v>835</v>
      </c>
      <c r="D13" s="397"/>
      <c r="E13" s="397"/>
      <c r="F13" s="397"/>
      <c r="G13" s="397"/>
      <c r="H13" s="397"/>
      <c r="I13" s="397"/>
      <c r="J13" s="397"/>
      <c r="K13" s="397"/>
      <c r="L13" s="397"/>
      <c r="M13" s="397"/>
      <c r="N13" s="1"/>
      <c r="O13" s="1"/>
      <c r="P13" s="170"/>
      <c r="Q13" s="170"/>
      <c r="R13" s="170"/>
      <c r="S13" s="170"/>
      <c r="T13" s="170"/>
      <c r="U13" s="170"/>
      <c r="V13" s="170"/>
      <c r="W13" s="170"/>
      <c r="X13" s="170"/>
      <c r="Y13" s="170"/>
    </row>
    <row r="14" spans="3:25" ht="21" x14ac:dyDescent="0.4">
      <c r="C14" s="177"/>
      <c r="D14" s="177"/>
      <c r="E14" s="177"/>
      <c r="F14" s="177"/>
      <c r="G14" s="177"/>
      <c r="H14" s="177"/>
      <c r="I14" s="177"/>
      <c r="J14" s="177"/>
      <c r="K14" s="178"/>
      <c r="L14" s="178"/>
      <c r="M14" s="178"/>
      <c r="N14" s="1"/>
      <c r="O14" s="1"/>
      <c r="P14" s="170"/>
      <c r="Q14" s="170"/>
      <c r="R14" s="170"/>
      <c r="S14" s="170"/>
      <c r="T14" s="170"/>
      <c r="U14" s="170"/>
      <c r="V14" s="170"/>
      <c r="W14" s="170"/>
      <c r="X14" s="170"/>
      <c r="Y14" s="170"/>
    </row>
    <row r="15" spans="3:25" ht="21" x14ac:dyDescent="0.3">
      <c r="C15" s="170"/>
      <c r="D15" s="170"/>
      <c r="E15" s="170"/>
      <c r="F15" s="170"/>
      <c r="G15" s="170"/>
      <c r="H15" s="170"/>
      <c r="I15" s="170"/>
      <c r="J15" s="170"/>
      <c r="K15" s="170"/>
      <c r="L15" s="170"/>
      <c r="M15" s="170"/>
      <c r="N15" s="1"/>
      <c r="O15" s="394"/>
      <c r="P15" s="394"/>
      <c r="Q15" s="394"/>
      <c r="R15" s="394"/>
      <c r="S15" s="394"/>
      <c r="T15" s="394"/>
      <c r="U15" s="394"/>
      <c r="V15" s="394"/>
      <c r="W15" s="394"/>
      <c r="X15" s="394"/>
      <c r="Y15" s="394"/>
    </row>
    <row r="16" spans="3:25" ht="13.8" x14ac:dyDescent="0.3">
      <c r="C16" s="174"/>
      <c r="D16" s="174"/>
      <c r="E16" s="174"/>
      <c r="F16" s="174"/>
      <c r="G16" s="174"/>
      <c r="H16" s="174"/>
      <c r="I16" s="174"/>
      <c r="J16" s="174"/>
      <c r="K16" s="174"/>
      <c r="L16" s="174"/>
      <c r="M16" s="174"/>
      <c r="N16" s="1"/>
      <c r="O16" s="1"/>
      <c r="P16" s="170"/>
      <c r="Q16" s="170"/>
      <c r="R16" s="170"/>
      <c r="S16" s="170"/>
      <c r="T16" s="170"/>
      <c r="U16" s="170"/>
      <c r="V16" s="170"/>
      <c r="W16" s="170"/>
      <c r="X16" s="170"/>
      <c r="Y16" s="170"/>
    </row>
    <row r="17" spans="3:25" ht="13.8" x14ac:dyDescent="0.3">
      <c r="C17" s="175"/>
      <c r="D17" s="175"/>
      <c r="E17" s="175"/>
      <c r="F17" s="175"/>
      <c r="G17" s="175"/>
      <c r="H17" s="175"/>
      <c r="I17" s="175"/>
      <c r="J17" s="175"/>
      <c r="K17" s="176"/>
      <c r="L17" s="176"/>
      <c r="M17" s="176"/>
      <c r="N17" s="1"/>
      <c r="O17" s="1"/>
      <c r="P17" s="170"/>
      <c r="Q17" s="170"/>
      <c r="R17" s="170"/>
      <c r="S17" s="170"/>
      <c r="T17" s="170"/>
      <c r="U17" s="170"/>
      <c r="V17" s="170"/>
      <c r="W17" s="170"/>
      <c r="X17" s="170"/>
      <c r="Y17" s="170"/>
    </row>
    <row r="18" spans="3:25" ht="21" x14ac:dyDescent="0.4">
      <c r="C18" s="395" t="s">
        <v>815</v>
      </c>
      <c r="D18" s="395"/>
      <c r="E18" s="395"/>
      <c r="F18" s="395"/>
      <c r="G18" s="395"/>
      <c r="H18" s="395"/>
      <c r="I18" s="395"/>
      <c r="J18" s="395"/>
      <c r="K18" s="395"/>
      <c r="L18" s="395"/>
      <c r="M18" s="395"/>
      <c r="N18" s="1"/>
      <c r="O18" s="1"/>
      <c r="P18" s="170"/>
      <c r="Q18" s="170"/>
      <c r="R18" s="170"/>
      <c r="S18" s="170"/>
      <c r="T18" s="170"/>
      <c r="U18" s="170"/>
      <c r="V18" s="170"/>
      <c r="W18" s="170"/>
      <c r="X18" s="170"/>
      <c r="Y18" s="170"/>
    </row>
    <row r="19" spans="3:25" ht="21" x14ac:dyDescent="0.4">
      <c r="C19" s="177"/>
      <c r="D19" s="177"/>
      <c r="E19" s="177"/>
      <c r="F19" s="177"/>
      <c r="G19" s="177"/>
      <c r="H19" s="177"/>
      <c r="I19" s="177"/>
      <c r="J19" s="177"/>
      <c r="K19" s="178"/>
      <c r="L19" s="178"/>
      <c r="M19" s="178"/>
      <c r="N19" s="1"/>
      <c r="O19" s="1"/>
      <c r="P19" s="170"/>
      <c r="Q19" s="170"/>
      <c r="R19" s="170"/>
      <c r="S19" s="170"/>
      <c r="T19" s="170"/>
      <c r="U19" s="170"/>
      <c r="V19" s="170"/>
      <c r="W19" s="170"/>
      <c r="X19" s="170"/>
      <c r="Y19" s="170"/>
    </row>
    <row r="20" spans="3:25" ht="21" x14ac:dyDescent="0.4">
      <c r="C20" s="179"/>
      <c r="D20" s="179"/>
      <c r="E20" s="179"/>
      <c r="F20" s="179"/>
      <c r="G20" s="179"/>
      <c r="H20" s="179"/>
      <c r="I20" s="179"/>
      <c r="J20" s="179"/>
      <c r="K20" s="179"/>
      <c r="L20" s="179"/>
      <c r="M20" s="180"/>
      <c r="N20" s="1"/>
      <c r="O20" s="1"/>
      <c r="P20" s="170"/>
      <c r="Q20" s="170"/>
      <c r="R20" s="170"/>
      <c r="S20" s="170"/>
      <c r="T20" s="170"/>
      <c r="U20" s="170"/>
      <c r="V20" s="170"/>
      <c r="W20" s="170"/>
      <c r="X20" s="170"/>
      <c r="Y20" s="170"/>
    </row>
    <row r="21" spans="3:25" ht="21" x14ac:dyDescent="0.4">
      <c r="C21" s="179"/>
      <c r="D21" s="179"/>
      <c r="E21" s="179"/>
      <c r="F21" s="179"/>
      <c r="G21" s="179"/>
      <c r="H21" s="179"/>
      <c r="I21" s="179"/>
      <c r="J21" s="179"/>
      <c r="K21" s="179"/>
      <c r="L21" s="179"/>
      <c r="M21" s="180"/>
      <c r="N21" s="170"/>
      <c r="O21" s="170"/>
      <c r="P21" s="170"/>
      <c r="Q21" s="170"/>
      <c r="R21" s="181"/>
      <c r="S21" s="170"/>
      <c r="T21" s="170"/>
      <c r="U21" s="170"/>
      <c r="V21" s="170"/>
      <c r="W21" s="170"/>
      <c r="X21" s="170"/>
      <c r="Y21" s="170"/>
    </row>
    <row r="22" spans="3:25" ht="21" x14ac:dyDescent="0.4">
      <c r="C22" s="330"/>
      <c r="D22" s="330"/>
      <c r="E22" s="330"/>
      <c r="F22" s="330"/>
      <c r="G22" s="330"/>
      <c r="H22" s="330"/>
      <c r="I22" s="330"/>
      <c r="J22" s="330"/>
      <c r="K22" s="330"/>
      <c r="L22" s="330"/>
      <c r="M22" s="330"/>
      <c r="N22" s="1"/>
      <c r="O22" s="1"/>
      <c r="P22" s="170"/>
      <c r="Q22" s="170"/>
      <c r="R22" s="170"/>
      <c r="S22" s="170"/>
      <c r="T22" s="170"/>
      <c r="U22" s="170"/>
      <c r="V22" s="170"/>
      <c r="W22" s="170"/>
      <c r="X22" s="170"/>
      <c r="Y22" s="170"/>
    </row>
    <row r="23" spans="3:25" ht="21" x14ac:dyDescent="0.4">
      <c r="C23" s="398" t="s">
        <v>855</v>
      </c>
      <c r="D23" s="398"/>
      <c r="E23" s="398"/>
      <c r="F23" s="398"/>
      <c r="G23" s="398"/>
      <c r="H23" s="398"/>
      <c r="I23" s="398"/>
      <c r="J23" s="398"/>
      <c r="K23" s="398"/>
      <c r="L23" s="398"/>
      <c r="M23" s="398"/>
      <c r="N23" s="1"/>
      <c r="O23" s="1"/>
      <c r="P23" s="170"/>
      <c r="Q23" s="170"/>
      <c r="R23" s="170"/>
      <c r="S23" s="170"/>
      <c r="T23" s="170"/>
      <c r="U23" s="170"/>
      <c r="V23" s="170"/>
      <c r="W23" s="170"/>
      <c r="X23" s="170"/>
      <c r="Y23" s="170"/>
    </row>
    <row r="24" spans="3:25" ht="21" x14ac:dyDescent="0.4">
      <c r="C24" s="330"/>
      <c r="D24" s="330"/>
      <c r="E24" s="330"/>
      <c r="F24" s="330"/>
      <c r="G24" s="330"/>
      <c r="H24" s="330"/>
      <c r="I24" s="330"/>
      <c r="J24" s="330"/>
      <c r="K24" s="330"/>
      <c r="L24" s="330"/>
      <c r="M24" s="330"/>
      <c r="N24" s="1"/>
      <c r="O24" s="1"/>
      <c r="P24" s="170"/>
      <c r="Q24" s="170"/>
      <c r="R24" s="170"/>
      <c r="S24" s="170"/>
      <c r="T24" s="170"/>
      <c r="U24" s="170"/>
      <c r="V24" s="170"/>
      <c r="W24" s="170"/>
      <c r="X24" s="170"/>
      <c r="Y24" s="170"/>
    </row>
    <row r="25" spans="3:25" ht="21" x14ac:dyDescent="0.4">
      <c r="C25" s="179"/>
      <c r="D25" s="179"/>
      <c r="E25" s="179"/>
      <c r="F25" s="179"/>
      <c r="G25" s="179"/>
      <c r="H25" s="179"/>
      <c r="I25" s="179"/>
      <c r="J25" s="179"/>
      <c r="K25" s="179"/>
      <c r="L25" s="179"/>
      <c r="M25" s="180"/>
      <c r="N25" s="1"/>
      <c r="O25" s="1"/>
      <c r="P25" s="170"/>
      <c r="Q25" s="170"/>
      <c r="R25" s="170"/>
      <c r="S25" s="170"/>
      <c r="T25" s="170"/>
      <c r="U25" s="170"/>
      <c r="V25" s="170"/>
      <c r="W25" s="170"/>
      <c r="X25" s="170"/>
      <c r="Y25" s="170"/>
    </row>
    <row r="26" spans="3:25" ht="21" x14ac:dyDescent="0.4">
      <c r="C26" s="179"/>
      <c r="D26" s="179"/>
      <c r="E26" s="179"/>
      <c r="F26" s="179"/>
      <c r="G26" s="179"/>
      <c r="H26" s="179"/>
      <c r="I26" s="179"/>
      <c r="J26" s="179"/>
      <c r="K26" s="179"/>
      <c r="L26" s="179"/>
      <c r="M26" s="180"/>
      <c r="N26" s="1"/>
      <c r="O26" s="1"/>
      <c r="P26" s="170"/>
      <c r="Q26" s="170"/>
      <c r="R26" s="170"/>
      <c r="S26" s="170"/>
      <c r="T26" s="170"/>
      <c r="U26" s="170"/>
      <c r="V26" s="170"/>
      <c r="W26" s="170"/>
      <c r="X26" s="170"/>
      <c r="Y26" s="170"/>
    </row>
    <row r="27" spans="3:25" ht="21" x14ac:dyDescent="0.4">
      <c r="C27" s="177"/>
      <c r="D27" s="177"/>
      <c r="E27" s="177"/>
      <c r="F27" s="177"/>
      <c r="G27" s="177"/>
      <c r="H27" s="177"/>
      <c r="I27" s="177"/>
      <c r="J27" s="177"/>
      <c r="K27" s="177"/>
      <c r="L27" s="177"/>
      <c r="M27" s="175"/>
      <c r="T27" s="170"/>
      <c r="U27" s="170"/>
      <c r="V27" s="170"/>
      <c r="W27" s="170"/>
      <c r="X27" s="170"/>
      <c r="Y27" s="170"/>
    </row>
    <row r="28" spans="3:25" ht="21" x14ac:dyDescent="0.4">
      <c r="C28" s="177"/>
      <c r="D28" s="395" t="s">
        <v>816</v>
      </c>
      <c r="E28" s="395"/>
      <c r="F28" s="395"/>
      <c r="G28" s="395"/>
      <c r="H28" s="395"/>
      <c r="I28" s="395"/>
      <c r="J28" s="395"/>
      <c r="K28" s="395"/>
      <c r="L28" s="395"/>
      <c r="M28" s="182"/>
    </row>
    <row r="29" spans="3:25" ht="21" x14ac:dyDescent="0.4">
      <c r="C29" s="177"/>
      <c r="D29" s="177"/>
      <c r="E29" s="177"/>
      <c r="F29" s="177"/>
      <c r="G29" s="177"/>
      <c r="H29" s="177"/>
      <c r="I29" s="177"/>
      <c r="J29" s="177"/>
      <c r="K29" s="177"/>
      <c r="L29" s="177"/>
      <c r="M29" s="175"/>
    </row>
    <row r="30" spans="3:25" ht="21" x14ac:dyDescent="0.4">
      <c r="C30" s="6"/>
      <c r="D30" s="6"/>
      <c r="E30" s="6"/>
      <c r="F30" s="6"/>
      <c r="G30" s="6"/>
      <c r="H30" s="6"/>
      <c r="I30" s="6"/>
      <c r="J30" s="6"/>
      <c r="K30" s="6"/>
      <c r="L30" s="6"/>
      <c r="M30" s="1"/>
    </row>
    <row r="31" spans="3:25" ht="13.8" x14ac:dyDescent="0.3">
      <c r="C31" s="95"/>
      <c r="D31" s="95"/>
      <c r="E31" s="95"/>
      <c r="F31" s="95"/>
      <c r="G31" s="95"/>
      <c r="H31" s="95"/>
      <c r="I31" s="95"/>
      <c r="J31" s="95"/>
      <c r="K31" s="95"/>
      <c r="L31" s="95"/>
      <c r="M31" s="1"/>
    </row>
  </sheetData>
  <mergeCells count="6">
    <mergeCell ref="O15:Y15"/>
    <mergeCell ref="D28:L28"/>
    <mergeCell ref="C4:I4"/>
    <mergeCell ref="C13:M13"/>
    <mergeCell ref="C23:M23"/>
    <mergeCell ref="C18:M18"/>
  </mergeCells>
  <hyperlinks>
    <hyperlink ref="D28" location="'2009 10 net additions'!C12" display="Estimate payments would have received based on 2009/10 delivery"/>
    <hyperlink ref="C18:M18" location="'Cumulative Payments'!B4" tooltip="If you would like to view a summary of your cumulative payments, please click here" display="Cumulative Payments"/>
    <hyperlink ref="D28:L28" location="'Estimates of Payments'!B5" tooltip="If you know the number of housing units to be delivered annually by council tax band, please click here for an illustration of payments" display="Estimate Illustrations of Future Payments by Band"/>
    <hyperlink ref="O11" r:id="rId1"/>
    <hyperlink ref="C13:M13" location="'Calculating NHB'!A1" tooltip="Click here to read how the New Homes Bonus calculations work" display="Calculating the New Homes Bonus"/>
    <hyperlink ref="C23:M23" location="'Year 8 Payments'!A1" tooltip="Click here for more detail about the current year's allocations" display="Current year payments only"/>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35"/>
  <sheetViews>
    <sheetView showGridLines="0" showRowColHeaders="0" zoomScale="90" zoomScaleNormal="90" workbookViewId="0">
      <selection activeCell="B2" sqref="B2:D2"/>
    </sheetView>
  </sheetViews>
  <sheetFormatPr defaultColWidth="9.109375" defaultRowHeight="13.2" x14ac:dyDescent="0.25"/>
  <cols>
    <col min="1" max="13" width="9.109375" style="168"/>
    <col min="14" max="14" width="4" style="168" customWidth="1"/>
    <col min="15" max="15" width="3.5546875" style="168" bestFit="1" customWidth="1"/>
    <col min="16" max="16" width="56.6640625" style="168" customWidth="1"/>
    <col min="17" max="17" width="9.109375" style="168"/>
    <col min="18" max="18" width="12.44140625" style="168" bestFit="1" customWidth="1"/>
    <col min="19" max="16384" width="9.109375" style="168"/>
  </cols>
  <sheetData>
    <row r="2" spans="2:25" ht="21" x14ac:dyDescent="0.25">
      <c r="B2" s="408" t="s">
        <v>4</v>
      </c>
      <c r="C2" s="408"/>
      <c r="D2" s="408"/>
    </row>
    <row r="3" spans="2:25" ht="15.6" x14ac:dyDescent="0.25">
      <c r="B3" s="260" t="s">
        <v>819</v>
      </c>
    </row>
    <row r="4" spans="2:25" ht="16.2" thickBot="1" x14ac:dyDescent="0.3">
      <c r="P4" s="260" t="s">
        <v>820</v>
      </c>
    </row>
    <row r="5" spans="2:25" ht="16.2" thickBot="1" x14ac:dyDescent="0.3">
      <c r="O5" s="294"/>
      <c r="P5" s="287" t="s">
        <v>821</v>
      </c>
      <c r="Q5" s="261" t="s">
        <v>397</v>
      </c>
      <c r="R5" s="278" t="s">
        <v>389</v>
      </c>
      <c r="S5" s="279" t="s">
        <v>390</v>
      </c>
      <c r="T5" s="279" t="s">
        <v>391</v>
      </c>
      <c r="U5" s="279" t="s">
        <v>392</v>
      </c>
      <c r="V5" s="279" t="s">
        <v>393</v>
      </c>
      <c r="W5" s="279" t="s">
        <v>394</v>
      </c>
      <c r="X5" s="279" t="s">
        <v>395</v>
      </c>
      <c r="Y5" s="280" t="s">
        <v>396</v>
      </c>
    </row>
    <row r="6" spans="2:25" ht="15.6" x14ac:dyDescent="0.25">
      <c r="O6" s="295" t="s">
        <v>833</v>
      </c>
      <c r="P6" s="288" t="s">
        <v>832</v>
      </c>
      <c r="Q6" s="273"/>
      <c r="R6" s="270" t="s">
        <v>824</v>
      </c>
      <c r="S6" s="268" t="s">
        <v>825</v>
      </c>
      <c r="T6" s="268" t="s">
        <v>826</v>
      </c>
      <c r="U6" s="268" t="s">
        <v>827</v>
      </c>
      <c r="V6" s="268" t="s">
        <v>828</v>
      </c>
      <c r="W6" s="268" t="s">
        <v>829</v>
      </c>
      <c r="X6" s="268" t="s">
        <v>830</v>
      </c>
      <c r="Y6" s="269" t="s">
        <v>831</v>
      </c>
    </row>
    <row r="7" spans="2:25" ht="14.25" customHeight="1" x14ac:dyDescent="0.25">
      <c r="O7" s="295" t="s">
        <v>837</v>
      </c>
      <c r="P7" s="292" t="s">
        <v>822</v>
      </c>
      <c r="Q7" s="274">
        <v>7521</v>
      </c>
      <c r="R7" s="271">
        <v>1500</v>
      </c>
      <c r="S7" s="265">
        <v>1286</v>
      </c>
      <c r="T7" s="265">
        <v>1125</v>
      </c>
      <c r="U7" s="265">
        <v>1000</v>
      </c>
      <c r="V7" s="264">
        <v>818</v>
      </c>
      <c r="W7" s="264">
        <v>692</v>
      </c>
      <c r="X7" s="264">
        <v>600</v>
      </c>
      <c r="Y7" s="266">
        <v>500</v>
      </c>
    </row>
    <row r="8" spans="2:25" ht="15.6" x14ac:dyDescent="0.25">
      <c r="O8" s="295" t="s">
        <v>838</v>
      </c>
      <c r="P8" s="289" t="s">
        <v>848</v>
      </c>
      <c r="Q8" s="274">
        <v>8000</v>
      </c>
      <c r="R8" s="271">
        <v>1000</v>
      </c>
      <c r="S8" s="265">
        <v>1000</v>
      </c>
      <c r="T8" s="265">
        <v>1000</v>
      </c>
      <c r="U8" s="265">
        <v>1000</v>
      </c>
      <c r="V8" s="265">
        <v>1000</v>
      </c>
      <c r="W8" s="265">
        <v>1000</v>
      </c>
      <c r="X8" s="265">
        <v>1000</v>
      </c>
      <c r="Y8" s="267">
        <v>1000</v>
      </c>
    </row>
    <row r="9" spans="2:25" ht="15.6" x14ac:dyDescent="0.25">
      <c r="O9" s="295" t="s">
        <v>839</v>
      </c>
      <c r="P9" s="292" t="s">
        <v>836</v>
      </c>
      <c r="Q9" s="275">
        <v>75</v>
      </c>
      <c r="R9" s="272">
        <v>15</v>
      </c>
      <c r="S9" s="264">
        <v>13</v>
      </c>
      <c r="T9" s="264">
        <v>11</v>
      </c>
      <c r="U9" s="264">
        <v>10</v>
      </c>
      <c r="V9" s="264">
        <v>8</v>
      </c>
      <c r="W9" s="264">
        <v>7</v>
      </c>
      <c r="X9" s="264">
        <v>6</v>
      </c>
      <c r="Y9" s="266">
        <v>5</v>
      </c>
    </row>
    <row r="10" spans="2:25" ht="15.6" x14ac:dyDescent="0.25">
      <c r="O10" s="295" t="s">
        <v>840</v>
      </c>
      <c r="P10" s="290" t="s">
        <v>849</v>
      </c>
      <c r="Q10" s="283">
        <v>80</v>
      </c>
      <c r="R10" s="284">
        <v>10</v>
      </c>
      <c r="S10" s="285">
        <v>10</v>
      </c>
      <c r="T10" s="285">
        <v>10</v>
      </c>
      <c r="U10" s="285">
        <v>10</v>
      </c>
      <c r="V10" s="285">
        <v>10</v>
      </c>
      <c r="W10" s="285">
        <v>10</v>
      </c>
      <c r="X10" s="285">
        <v>10</v>
      </c>
      <c r="Y10" s="286">
        <v>10</v>
      </c>
    </row>
    <row r="11" spans="2:25" ht="15" customHeight="1" thickBot="1" x14ac:dyDescent="0.3">
      <c r="O11" s="295" t="s">
        <v>841</v>
      </c>
      <c r="P11" s="291" t="s">
        <v>834</v>
      </c>
      <c r="Q11" s="277">
        <v>1590.55171308427</v>
      </c>
      <c r="R11" s="297">
        <v>1060.3678087228466</v>
      </c>
      <c r="S11" s="297">
        <v>1237.0957768433211</v>
      </c>
      <c r="T11" s="297">
        <v>1413.8237449637954</v>
      </c>
      <c r="U11" s="304">
        <v>1590.55171308427</v>
      </c>
      <c r="V11" s="297">
        <v>1944.0076493252191</v>
      </c>
      <c r="W11" s="297">
        <v>2297.4635855661677</v>
      </c>
      <c r="X11" s="297">
        <v>2650.9195218071168</v>
      </c>
      <c r="Y11" s="297">
        <v>3181.10342616854</v>
      </c>
    </row>
    <row r="12" spans="2:25" ht="17.25" customHeight="1" x14ac:dyDescent="0.25">
      <c r="O12" s="295" t="s">
        <v>842</v>
      </c>
      <c r="P12" s="288" t="s">
        <v>850</v>
      </c>
      <c r="Q12" s="276">
        <v>32</v>
      </c>
      <c r="R12" s="263"/>
      <c r="S12" s="263"/>
      <c r="T12" s="263"/>
      <c r="U12" s="263"/>
      <c r="V12" s="263"/>
      <c r="W12" s="263"/>
      <c r="X12" s="263"/>
      <c r="Y12" s="263"/>
    </row>
    <row r="13" spans="2:25" ht="15.6" x14ac:dyDescent="0.25">
      <c r="O13" s="295" t="s">
        <v>843</v>
      </c>
      <c r="P13" s="289" t="s">
        <v>851</v>
      </c>
      <c r="Q13" s="275">
        <v>48</v>
      </c>
      <c r="R13" s="263"/>
      <c r="S13" s="263"/>
      <c r="T13" s="263"/>
      <c r="U13" s="263"/>
      <c r="V13" s="263"/>
      <c r="W13" s="263"/>
      <c r="X13" s="263"/>
      <c r="Y13" s="263"/>
    </row>
    <row r="14" spans="2:25" ht="15.6" x14ac:dyDescent="0.25">
      <c r="O14" s="295" t="s">
        <v>844</v>
      </c>
      <c r="P14" s="289" t="s">
        <v>852</v>
      </c>
      <c r="Q14" s="281">
        <v>76346.482228044959</v>
      </c>
      <c r="R14" s="263"/>
      <c r="S14" s="263"/>
      <c r="T14" s="263"/>
      <c r="U14" s="263"/>
      <c r="V14" s="263"/>
      <c r="W14" s="263"/>
      <c r="X14" s="263"/>
      <c r="Y14" s="263"/>
    </row>
    <row r="15" spans="2:25" ht="15.6" x14ac:dyDescent="0.25">
      <c r="O15" s="295" t="s">
        <v>845</v>
      </c>
      <c r="P15" s="292" t="s">
        <v>823</v>
      </c>
      <c r="Q15" s="275">
        <v>15</v>
      </c>
      <c r="R15" s="263"/>
      <c r="S15" s="263"/>
      <c r="T15" s="263"/>
      <c r="U15" s="263"/>
      <c r="V15" s="263"/>
      <c r="W15" s="263"/>
      <c r="X15" s="263"/>
      <c r="Y15" s="263"/>
    </row>
    <row r="16" spans="2:25" ht="15.6" x14ac:dyDescent="0.25">
      <c r="O16" s="295" t="s">
        <v>846</v>
      </c>
      <c r="P16" s="289" t="s">
        <v>853</v>
      </c>
      <c r="Q16" s="281">
        <v>5250</v>
      </c>
      <c r="R16" s="263"/>
      <c r="S16" s="263"/>
      <c r="T16" s="263"/>
      <c r="U16" s="263"/>
      <c r="V16" s="263"/>
      <c r="W16" s="263"/>
      <c r="X16" s="263"/>
      <c r="Y16" s="263"/>
    </row>
    <row r="17" spans="15:25" ht="16.2" thickBot="1" x14ac:dyDescent="0.3">
      <c r="O17" s="296" t="s">
        <v>847</v>
      </c>
      <c r="P17" s="293" t="s">
        <v>854</v>
      </c>
      <c r="Q17" s="282">
        <v>81596.482228044959</v>
      </c>
      <c r="R17" s="263"/>
      <c r="S17" s="263"/>
      <c r="T17" s="263"/>
      <c r="U17" s="263"/>
      <c r="V17" s="263"/>
      <c r="W17" s="263"/>
      <c r="X17" s="263"/>
      <c r="Y17" s="263"/>
    </row>
    <row r="18" spans="15:25" ht="15.6" x14ac:dyDescent="0.25">
      <c r="P18" s="262"/>
    </row>
    <row r="19" spans="15:25" ht="13.8" thickBot="1" x14ac:dyDescent="0.3"/>
    <row r="20" spans="15:25" ht="12.75" customHeight="1" x14ac:dyDescent="0.25">
      <c r="O20" s="399" t="s">
        <v>924</v>
      </c>
      <c r="P20" s="400"/>
      <c r="Q20" s="400"/>
      <c r="R20" s="400"/>
      <c r="S20" s="400"/>
      <c r="T20" s="400"/>
      <c r="U20" s="400"/>
      <c r="V20" s="400"/>
      <c r="W20" s="400"/>
      <c r="X20" s="400"/>
      <c r="Y20" s="401"/>
    </row>
    <row r="21" spans="15:25" ht="12.75" customHeight="1" x14ac:dyDescent="0.25">
      <c r="O21" s="402"/>
      <c r="P21" s="403"/>
      <c r="Q21" s="403"/>
      <c r="R21" s="403"/>
      <c r="S21" s="403"/>
      <c r="T21" s="403"/>
      <c r="U21" s="403"/>
      <c r="V21" s="403"/>
      <c r="W21" s="403"/>
      <c r="X21" s="403"/>
      <c r="Y21" s="404"/>
    </row>
    <row r="22" spans="15:25" ht="12.75" customHeight="1" x14ac:dyDescent="0.25">
      <c r="O22" s="402"/>
      <c r="P22" s="403"/>
      <c r="Q22" s="403"/>
      <c r="R22" s="403"/>
      <c r="S22" s="403"/>
      <c r="T22" s="403"/>
      <c r="U22" s="403"/>
      <c r="V22" s="403"/>
      <c r="W22" s="403"/>
      <c r="X22" s="403"/>
      <c r="Y22" s="404"/>
    </row>
    <row r="23" spans="15:25" ht="12.75" customHeight="1" x14ac:dyDescent="0.25">
      <c r="O23" s="402"/>
      <c r="P23" s="403"/>
      <c r="Q23" s="403"/>
      <c r="R23" s="403"/>
      <c r="S23" s="403"/>
      <c r="T23" s="403"/>
      <c r="U23" s="403"/>
      <c r="V23" s="403"/>
      <c r="W23" s="403"/>
      <c r="X23" s="403"/>
      <c r="Y23" s="404"/>
    </row>
    <row r="24" spans="15:25" ht="12.75" customHeight="1" x14ac:dyDescent="0.25">
      <c r="O24" s="402"/>
      <c r="P24" s="403"/>
      <c r="Q24" s="403"/>
      <c r="R24" s="403"/>
      <c r="S24" s="403"/>
      <c r="T24" s="403"/>
      <c r="U24" s="403"/>
      <c r="V24" s="403"/>
      <c r="W24" s="403"/>
      <c r="X24" s="403"/>
      <c r="Y24" s="404"/>
    </row>
    <row r="25" spans="15:25" ht="12.75" customHeight="1" x14ac:dyDescent="0.25">
      <c r="O25" s="402"/>
      <c r="P25" s="403"/>
      <c r="Q25" s="403"/>
      <c r="R25" s="403"/>
      <c r="S25" s="403"/>
      <c r="T25" s="403"/>
      <c r="U25" s="403"/>
      <c r="V25" s="403"/>
      <c r="W25" s="403"/>
      <c r="X25" s="403"/>
      <c r="Y25" s="404"/>
    </row>
    <row r="26" spans="15:25" ht="12.75" customHeight="1" x14ac:dyDescent="0.25">
      <c r="O26" s="402"/>
      <c r="P26" s="403"/>
      <c r="Q26" s="403"/>
      <c r="R26" s="403"/>
      <c r="S26" s="403"/>
      <c r="T26" s="403"/>
      <c r="U26" s="403"/>
      <c r="V26" s="403"/>
      <c r="W26" s="403"/>
      <c r="X26" s="403"/>
      <c r="Y26" s="404"/>
    </row>
    <row r="27" spans="15:25" ht="13.5" customHeight="1" x14ac:dyDescent="0.25">
      <c r="O27" s="402"/>
      <c r="P27" s="403"/>
      <c r="Q27" s="403"/>
      <c r="R27" s="403"/>
      <c r="S27" s="403"/>
      <c r="T27" s="403"/>
      <c r="U27" s="403"/>
      <c r="V27" s="403"/>
      <c r="W27" s="403"/>
      <c r="X27" s="403"/>
      <c r="Y27" s="404"/>
    </row>
    <row r="28" spans="15:25" ht="12.75" customHeight="1" x14ac:dyDescent="0.25">
      <c r="O28" s="402"/>
      <c r="P28" s="403"/>
      <c r="Q28" s="403"/>
      <c r="R28" s="403"/>
      <c r="S28" s="403"/>
      <c r="T28" s="403"/>
      <c r="U28" s="403"/>
      <c r="V28" s="403"/>
      <c r="W28" s="403"/>
      <c r="X28" s="403"/>
      <c r="Y28" s="404"/>
    </row>
    <row r="29" spans="15:25" ht="12.75" customHeight="1" x14ac:dyDescent="0.25">
      <c r="O29" s="402"/>
      <c r="P29" s="403"/>
      <c r="Q29" s="403"/>
      <c r="R29" s="403"/>
      <c r="S29" s="403"/>
      <c r="T29" s="403"/>
      <c r="U29" s="403"/>
      <c r="V29" s="403"/>
      <c r="W29" s="403"/>
      <c r="X29" s="403"/>
      <c r="Y29" s="404"/>
    </row>
    <row r="30" spans="15:25" ht="12.75" customHeight="1" thickBot="1" x14ac:dyDescent="0.3">
      <c r="O30" s="405"/>
      <c r="P30" s="406"/>
      <c r="Q30" s="406"/>
      <c r="R30" s="406"/>
      <c r="S30" s="406"/>
      <c r="T30" s="406"/>
      <c r="U30" s="406"/>
      <c r="V30" s="406"/>
      <c r="W30" s="406"/>
      <c r="X30" s="406"/>
      <c r="Y30" s="407"/>
    </row>
    <row r="31" spans="15:25" x14ac:dyDescent="0.25">
      <c r="O31" s="305"/>
    </row>
    <row r="35" spans="16:16" x14ac:dyDescent="0.25">
      <c r="P35" s="298"/>
    </row>
  </sheetData>
  <sheetProtection sheet="1" objects="1" scenarios="1" selectLockedCells="1"/>
  <mergeCells count="2">
    <mergeCell ref="O20:Y30"/>
    <mergeCell ref="B2:D2"/>
  </mergeCells>
  <hyperlinks>
    <hyperlink ref="P15" r:id="rId1"/>
    <hyperlink ref="P11" r:id="rId2"/>
    <hyperlink ref="P7" r:id="rId3"/>
    <hyperlink ref="P9" r:id="rId4" display="Growth in dwelling stock"/>
    <hyperlink ref="B2" location="'New Homes Bonus'!I14" tooltip="Click here to return to homepage" display="Return to homepage"/>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Q406"/>
  <sheetViews>
    <sheetView showGridLines="0" showRowColHeaders="0" zoomScale="80" zoomScaleNormal="80" workbookViewId="0">
      <selection activeCell="B6" sqref="B6"/>
    </sheetView>
  </sheetViews>
  <sheetFormatPr defaultColWidth="9.109375" defaultRowHeight="13.8" x14ac:dyDescent="0.3"/>
  <cols>
    <col min="1" max="1" width="4.109375" style="1" customWidth="1"/>
    <col min="2" max="2" width="25.6640625" style="1" customWidth="1"/>
    <col min="3" max="3" width="29.6640625" style="1" customWidth="1"/>
    <col min="4" max="4" width="13" style="1" customWidth="1"/>
    <col min="5" max="5" width="23.109375" style="1" customWidth="1"/>
    <col min="6" max="15" width="19.6640625" style="1" customWidth="1"/>
    <col min="16" max="16" width="19.5546875" style="1" customWidth="1"/>
    <col min="17" max="17" width="15.5546875" style="1" customWidth="1"/>
    <col min="18" max="18" width="37.109375" style="1" customWidth="1"/>
    <col min="19" max="19" width="24" style="1" customWidth="1"/>
    <col min="20" max="21" width="9.33203125" style="1" bestFit="1" customWidth="1"/>
    <col min="22" max="16384" width="9.109375" style="1"/>
  </cols>
  <sheetData>
    <row r="1" spans="2:17" ht="12.75" customHeight="1" x14ac:dyDescent="0.3"/>
    <row r="2" spans="2:17" ht="33" customHeight="1" x14ac:dyDescent="0.7">
      <c r="B2" s="416" t="s">
        <v>0</v>
      </c>
      <c r="C2" s="416"/>
      <c r="D2" s="416"/>
      <c r="E2" s="416"/>
      <c r="F2" s="2"/>
      <c r="K2" s="3" t="s">
        <v>1</v>
      </c>
      <c r="L2" s="4" t="s">
        <v>2</v>
      </c>
    </row>
    <row r="3" spans="2:17" ht="15.75" customHeight="1" x14ac:dyDescent="0.85">
      <c r="B3" s="5"/>
      <c r="C3" s="5"/>
      <c r="D3" s="5"/>
      <c r="E3" s="2"/>
      <c r="F3" s="2"/>
    </row>
    <row r="4" spans="2:17" ht="37.5" customHeight="1" x14ac:dyDescent="0.3">
      <c r="B4" s="417" t="s">
        <v>34</v>
      </c>
      <c r="C4" s="417"/>
      <c r="D4" s="418" t="s">
        <v>858</v>
      </c>
      <c r="E4" s="418"/>
      <c r="F4" s="418"/>
      <c r="G4" s="418"/>
      <c r="H4" s="58" t="str">
        <f>VLOOKUP($B$4,Data!$D$3:$J$359,3,0)</f>
        <v>-</v>
      </c>
    </row>
    <row r="5" spans="2:17" ht="19.5" customHeight="1" x14ac:dyDescent="0.4">
      <c r="C5" s="6"/>
      <c r="D5" s="419" t="s">
        <v>892</v>
      </c>
      <c r="E5" s="419"/>
      <c r="F5" s="419"/>
      <c r="G5" s="419"/>
      <c r="H5" s="58" t="str">
        <f>VLOOKUP($B$4,Data!$D$3:$BG$359,5,0)</f>
        <v>-</v>
      </c>
      <c r="N5" s="7"/>
    </row>
    <row r="6" spans="2:17" ht="21" customHeight="1" x14ac:dyDescent="0.5">
      <c r="B6" s="8" t="s">
        <v>4</v>
      </c>
      <c r="C6" s="9"/>
      <c r="D6" s="419" t="s">
        <v>859</v>
      </c>
      <c r="E6" s="419"/>
      <c r="F6" s="419"/>
      <c r="G6" s="419"/>
      <c r="H6" s="62" t="str">
        <f>VLOOKUP($B$4,Data!$D$3:$J$359,7,0)</f>
        <v>-</v>
      </c>
      <c r="N6" s="10"/>
      <c r="O6" s="11"/>
      <c r="P6" s="12"/>
    </row>
    <row r="7" spans="2:17" ht="18.75" customHeight="1" x14ac:dyDescent="0.3">
      <c r="D7" s="419" t="s">
        <v>860</v>
      </c>
      <c r="E7" s="419"/>
      <c r="F7" s="419"/>
      <c r="G7" s="419"/>
      <c r="H7" s="58" t="str">
        <f>VLOOKUP($B$4,Data!$D$3:$I$359,4,0)</f>
        <v>-</v>
      </c>
      <c r="I7" s="13"/>
      <c r="J7" s="13"/>
      <c r="K7" s="13"/>
      <c r="L7" s="13"/>
      <c r="O7" s="11"/>
      <c r="P7" s="11"/>
    </row>
    <row r="8" spans="2:17" ht="37.5" customHeight="1" x14ac:dyDescent="0.35">
      <c r="B8" s="14"/>
      <c r="C8" s="14"/>
      <c r="D8" s="18"/>
      <c r="E8" s="18"/>
      <c r="H8" s="18"/>
      <c r="I8" s="19" t="s">
        <v>5</v>
      </c>
      <c r="J8" s="18"/>
      <c r="K8" s="18"/>
      <c r="L8" s="18"/>
      <c r="M8" s="20"/>
      <c r="Q8" s="21"/>
    </row>
    <row r="9" spans="2:17" ht="29.25" customHeight="1" x14ac:dyDescent="0.45">
      <c r="C9" s="22"/>
      <c r="D9" s="18"/>
      <c r="E9" s="18"/>
      <c r="F9" s="18"/>
      <c r="G9" s="18"/>
      <c r="H9" s="18"/>
      <c r="I9" s="18"/>
      <c r="J9" s="18"/>
      <c r="K9" s="18"/>
      <c r="L9" s="18"/>
      <c r="M9" s="20"/>
      <c r="Q9" s="23"/>
    </row>
    <row r="10" spans="2:17" ht="38.25" customHeight="1" x14ac:dyDescent="0.3">
      <c r="B10" s="20" t="s">
        <v>6</v>
      </c>
      <c r="C10" s="420" t="s">
        <v>7</v>
      </c>
      <c r="D10" s="420"/>
      <c r="E10" s="24" t="s">
        <v>8</v>
      </c>
      <c r="F10" s="24" t="s">
        <v>9</v>
      </c>
      <c r="G10" s="24" t="s">
        <v>10</v>
      </c>
      <c r="H10" s="24" t="s">
        <v>11</v>
      </c>
      <c r="I10" s="24" t="s">
        <v>12</v>
      </c>
      <c r="J10" s="24" t="s">
        <v>13</v>
      </c>
      <c r="K10" s="24" t="s">
        <v>14</v>
      </c>
      <c r="L10" s="24" t="s">
        <v>15</v>
      </c>
      <c r="M10" s="24" t="s">
        <v>16</v>
      </c>
      <c r="N10" s="24" t="s">
        <v>17</v>
      </c>
      <c r="O10" s="24" t="s">
        <v>926</v>
      </c>
      <c r="Q10" s="21"/>
    </row>
    <row r="11" spans="2:17" ht="38.25" customHeight="1" x14ac:dyDescent="0.3">
      <c r="C11" s="412" t="s">
        <v>18</v>
      </c>
      <c r="D11" s="414"/>
      <c r="E11" s="25">
        <f>INDEX(Data!$D$5:$BW$359,MATCH($B$4,Data!$D$5:$D$359,0),INDEX(Data!$CB$13:$CC$19,MATCH('Cumulative Payments'!$C22,Data!$CB$13:$CB$19),2))</f>
        <v>0</v>
      </c>
      <c r="F11" s="25">
        <f>INDEX(Data!$D$5:$BW$359,MATCH($B$4,Data!$D$5:$D$359,0),INDEX(Data!$CB$13:$CC$19,MATCH('Cumulative Payments'!$C22,Data!$CB$13:$CB$19),2))</f>
        <v>0</v>
      </c>
      <c r="G11" s="25">
        <f>INDEX(Data!$D$5:$BW$359,MATCH($B$4,Data!$D$5:$D$359,0),INDEX(Data!$CB$13:$CC$19,MATCH('Cumulative Payments'!$C22,Data!$CB$13:$CB$19),2))</f>
        <v>0</v>
      </c>
      <c r="H11" s="25">
        <f>INDEX(Data!$D$5:$BW$359,MATCH($B$4,Data!$D$5:$D$359,0),INDEX(Data!$CB$13:$CC$19,MATCH('Cumulative Payments'!$C22,Data!$CB$13:$CB$19),2))</f>
        <v>0</v>
      </c>
      <c r="I11" s="25">
        <f>INDEX(Data!$D$5:$BW$359,MATCH($B$4,Data!$D$5:$D$359,0),INDEX(Data!$CB$13:$CC$19,MATCH('Cumulative Payments'!$C22,Data!$CB$13:$CB$19),2))</f>
        <v>0</v>
      </c>
      <c r="J11" s="25">
        <f>INDEX(Data!$D$5:$BW$359,MATCH($B$4,Data!$D$5:$D$359,0),INDEX(Data!$CB$13:$CC$19,MATCH('Cumulative Payments'!$C22,Data!$CB$13:$CB$19),2))</f>
        <v>0</v>
      </c>
      <c r="K11" s="26"/>
      <c r="L11" s="26"/>
      <c r="M11" s="26"/>
      <c r="N11" s="27"/>
      <c r="O11" s="27"/>
      <c r="Q11" s="28"/>
    </row>
    <row r="12" spans="2:17" ht="38.25" customHeight="1" x14ac:dyDescent="0.3">
      <c r="C12" s="412" t="s">
        <v>19</v>
      </c>
      <c r="D12" s="414"/>
      <c r="E12" s="29"/>
      <c r="F12" s="25">
        <f>INDEX(Data!$D$5:$BW$359,MATCH($B$4,Data!$D$5:$D$359,0),INDEX(Data!$CB$13:$CC$19,MATCH('Cumulative Payments'!$C23,Data!$CB$13:$CB$19),2))</f>
        <v>0</v>
      </c>
      <c r="G12" s="25">
        <f>INDEX(Data!$D$5:$BW$359,MATCH($B$4,Data!$D$5:$D$359,0),INDEX(Data!$CB$13:$CC$19,MATCH('Cumulative Payments'!$C23,Data!$CB$13:$CB$19),2))</f>
        <v>0</v>
      </c>
      <c r="H12" s="25">
        <f>INDEX(Data!$D$5:$BW$359,MATCH($B$4,Data!$D$5:$D$359,0),INDEX(Data!$CB$13:$CC$19,MATCH('Cumulative Payments'!$C23,Data!$CB$13:$CB$19),2))</f>
        <v>0</v>
      </c>
      <c r="I12" s="25">
        <f>INDEX(Data!$D$5:$BW$359,MATCH($B$4,Data!$D$5:$D$359,0),INDEX(Data!$CB$13:$CC$19,MATCH('Cumulative Payments'!$C23,Data!$CB$13:$CB$19),2))</f>
        <v>0</v>
      </c>
      <c r="J12" s="25">
        <f>INDEX(Data!$D$5:$BW$359,MATCH($B$4,Data!$D$5:$D$359,0),INDEX(Data!$CB$13:$CC$19,MATCH('Cumulative Payments'!$C23,Data!$CB$13:$CB$19),2))</f>
        <v>0</v>
      </c>
      <c r="K12" s="160"/>
      <c r="L12" s="26"/>
      <c r="M12" s="26"/>
      <c r="N12" s="27"/>
      <c r="O12" s="27"/>
      <c r="Q12" s="28"/>
    </row>
    <row r="13" spans="2:17" ht="38.25" customHeight="1" x14ac:dyDescent="0.35">
      <c r="B13" s="30" t="s">
        <v>20</v>
      </c>
      <c r="C13" s="411" t="s">
        <v>21</v>
      </c>
      <c r="D13" s="411"/>
      <c r="E13" s="26"/>
      <c r="F13" s="27"/>
      <c r="G13" s="25">
        <f>INDEX(Data!$D$5:$BW$359,MATCH($B$4,Data!$D$5:$D$359,0),INDEX(Data!$CB$13:$CC$19,MATCH('Cumulative Payments'!$C24,Data!$CB$13:$CB$19),2))</f>
        <v>0</v>
      </c>
      <c r="H13" s="25">
        <f>INDEX(Data!$D$5:$BW$359,MATCH($B$4,Data!$D$5:$D$359,0),INDEX(Data!$CB$13:$CC$19,MATCH('Cumulative Payments'!$C24,Data!$CB$13:$CB$19),2))</f>
        <v>0</v>
      </c>
      <c r="I13" s="25">
        <f>INDEX(Data!$D$5:$BW$359,MATCH($B$4,Data!$D$5:$D$359,0),INDEX(Data!$CB$13:$CC$19,MATCH('Cumulative Payments'!$C24,Data!$CB$13:$CB$19),2))</f>
        <v>0</v>
      </c>
      <c r="J13" s="25">
        <f>INDEX(Data!$D$5:$BW$359,MATCH($B$4,Data!$D$5:$D$359,0),INDEX(Data!$CB$13:$CC$19,MATCH('Cumulative Payments'!$C24,Data!$CB$13:$CB$19),2))</f>
        <v>0</v>
      </c>
      <c r="K13" s="25">
        <f>INDEX(Data!$D$5:$BW$359,MATCH($B$4,Data!$D$5:$D$359,0),INDEX(Data!$CB$13:$CC$19,MATCH('Cumulative Payments'!$C24,Data!$CB$13:$CB$19),2))</f>
        <v>0</v>
      </c>
      <c r="L13" s="160"/>
      <c r="M13" s="26"/>
      <c r="N13" s="27"/>
      <c r="O13" s="27"/>
      <c r="Q13" s="28"/>
    </row>
    <row r="14" spans="2:17" ht="38.25" customHeight="1" x14ac:dyDescent="0.3">
      <c r="C14" s="411" t="s">
        <v>22</v>
      </c>
      <c r="D14" s="411"/>
      <c r="E14" s="26"/>
      <c r="F14" s="26"/>
      <c r="G14" s="26"/>
      <c r="H14" s="25">
        <f>INDEX(Data!$D$5:$BW$359,MATCH($B$4,Data!$D$5:$D$359,0),INDEX(Data!$CB$13:$CC$19,MATCH('Cumulative Payments'!$C25,Data!$CB$13:$CB$19),2))</f>
        <v>0</v>
      </c>
      <c r="I14" s="25">
        <f>INDEX(Data!$D$5:$BW$359,MATCH($B$4,Data!$D$5:$D$359,0),INDEX(Data!$CB$13:$CC$19,MATCH('Cumulative Payments'!$C25,Data!$CB$13:$CB$19),2))</f>
        <v>0</v>
      </c>
      <c r="J14" s="25">
        <f>INDEX(Data!$D$5:$BW$359,MATCH($B$4,Data!$D$5:$D$359,0),INDEX(Data!$CB$13:$CC$19,MATCH('Cumulative Payments'!$C25,Data!$CB$13:$CB$19),2))</f>
        <v>0</v>
      </c>
      <c r="K14" s="25">
        <f>INDEX(Data!$D$5:$BW$359,MATCH($B$4,Data!$D$5:$D$359,0),INDEX(Data!$CB$13:$CC$19,MATCH('Cumulative Payments'!$C25,Data!$CB$13:$CB$19),2))</f>
        <v>0</v>
      </c>
      <c r="L14" s="160"/>
      <c r="M14" s="160"/>
      <c r="N14" s="27"/>
      <c r="O14" s="27"/>
      <c r="Q14" s="21"/>
    </row>
    <row r="15" spans="2:17" ht="38.25" customHeight="1" x14ac:dyDescent="0.3">
      <c r="C15" s="411" t="s">
        <v>23</v>
      </c>
      <c r="D15" s="411"/>
      <c r="E15" s="26"/>
      <c r="F15" s="26"/>
      <c r="G15" s="26"/>
      <c r="H15" s="26"/>
      <c r="I15" s="25">
        <f>INDEX(Data!$D$5:$BW$359,MATCH($B$4,Data!$D$5:$D$359,0),INDEX(Data!$CB$13:$CC$19,MATCH('Cumulative Payments'!$C26,Data!$CB$13:$CB$19),2))</f>
        <v>0</v>
      </c>
      <c r="J15" s="25">
        <f>INDEX(Data!$D$5:$BW$359,MATCH($B$4,Data!$D$5:$D$359,0),INDEX(Data!$CB$13:$CC$19,MATCH('Cumulative Payments'!$C26,Data!$CB$13:$CB$19),2))</f>
        <v>0</v>
      </c>
      <c r="K15" s="25">
        <f>INDEX(Data!$D$5:$BW$359,MATCH($B$4,Data!$D$5:$D$359,0),INDEX(Data!$CB$13:$CC$19,MATCH('Cumulative Payments'!$C26,Data!$CB$13:$CB$19),2))</f>
        <v>0</v>
      </c>
      <c r="L15" s="25">
        <f>INDEX(Data!$D$5:$BW$359,MATCH($B$4,Data!$D$5:$D$359,0),INDEX(Data!$CB$13:$CC$19,MATCH('Cumulative Payments'!$C26,Data!$CB$13:$CB$19),2))</f>
        <v>0</v>
      </c>
      <c r="M15" s="160"/>
      <c r="N15" s="160"/>
      <c r="O15" s="160"/>
      <c r="Q15" s="21"/>
    </row>
    <row r="16" spans="2:17" ht="38.25" customHeight="1" x14ac:dyDescent="0.3">
      <c r="C16" s="411" t="s">
        <v>24</v>
      </c>
      <c r="D16" s="411"/>
      <c r="E16" s="26"/>
      <c r="F16" s="26"/>
      <c r="G16" s="26"/>
      <c r="H16" s="26"/>
      <c r="I16" s="26"/>
      <c r="J16" s="25">
        <f>INDEX(Data!$D$5:$BW$359,MATCH($B$4,Data!$D$5:$D$359,0),INDEX(Data!$CB$13:$CC$19,MATCH('Cumulative Payments'!$C27,Data!$CB$13:$CB$19),2))</f>
        <v>0</v>
      </c>
      <c r="K16" s="25">
        <f>INDEX(Data!$D$5:$BW$359,MATCH($B$4,Data!$D$5:$D$359,0),INDEX(Data!$CB$13:$CC$19,MATCH('Cumulative Payments'!$C27,Data!$CB$13:$CB$19),2))</f>
        <v>0</v>
      </c>
      <c r="L16" s="25">
        <f>INDEX(Data!$D$5:$BW$359,MATCH($B$4,Data!$D$5:$D$359,0),INDEX(Data!$CB$13:$CC$19,MATCH('Cumulative Payments'!$C27,Data!$CB$13:$CB$19),2))</f>
        <v>0</v>
      </c>
      <c r="M16" s="25">
        <f>INDEX(Data!$D$5:$BW$359,MATCH($B$4,Data!$D$5:$D$359,0),INDEX(Data!$CB$13:$CC$19,MATCH('Cumulative Payments'!$C27,Data!$CB$13:$CB$19),2))</f>
        <v>0</v>
      </c>
      <c r="N16" s="160"/>
      <c r="O16" s="160"/>
      <c r="Q16" s="21"/>
    </row>
    <row r="17" spans="2:17" ht="38.25" customHeight="1" x14ac:dyDescent="0.3">
      <c r="C17" s="412" t="s">
        <v>797</v>
      </c>
      <c r="D17" s="414"/>
      <c r="E17" s="29"/>
      <c r="F17" s="29"/>
      <c r="G17" s="29"/>
      <c r="H17" s="29"/>
      <c r="I17" s="29"/>
      <c r="J17" s="162"/>
      <c r="K17" s="25">
        <f>INDEX(Data!$D$5:$BW$359,MATCH($B$4,Data!$D$5:$D$359,0),INDEX(Data!$CB$13:$CC$19,MATCH('Cumulative Payments'!$C28,Data!$CB$13:$CB$19),2))</f>
        <v>0</v>
      </c>
      <c r="L17" s="25">
        <f>INDEX(Data!$D$5:$BW$359,MATCH($B$4,Data!$D$5:$D$359,0),INDEX(Data!$CB$13:$CC$19,MATCH('Cumulative Payments'!$C28,Data!$CB$13:$CB$19),2))</f>
        <v>0</v>
      </c>
      <c r="M17" s="25">
        <f>INDEX(Data!$D$5:$BW$359,MATCH($B$4,Data!$D$5:$D$359,0),INDEX(Data!$CB$13:$CC$19,MATCH('Cumulative Payments'!$C28,Data!$CB$13:$CB$19),2))</f>
        <v>0</v>
      </c>
      <c r="N17" s="25">
        <f>INDEX(Data!$D$5:$BW$359,MATCH($B$4,Data!$D$5:$D$359,0),INDEX(Data!$CB$13:$CC$19,MATCH('Cumulative Payments'!$C28,Data!$CB$13:$CB$19),2))</f>
        <v>0</v>
      </c>
      <c r="O17" s="160"/>
      <c r="Q17" s="21"/>
    </row>
    <row r="18" spans="2:17" ht="38.25" customHeight="1" x14ac:dyDescent="0.3">
      <c r="C18" s="412" t="s">
        <v>864</v>
      </c>
      <c r="D18" s="414"/>
      <c r="E18" s="29"/>
      <c r="F18" s="29"/>
      <c r="G18" s="29"/>
      <c r="H18" s="29"/>
      <c r="I18" s="29"/>
      <c r="J18" s="160"/>
      <c r="K18" s="162"/>
      <c r="L18" s="25">
        <f>VLOOKUP('Cumulative Payments'!B4,'Y8 data'!D4:J359,2,FALSE)</f>
        <v>0</v>
      </c>
      <c r="M18" s="25">
        <f>L18</f>
        <v>0</v>
      </c>
      <c r="N18" s="25">
        <f>L18</f>
        <v>0</v>
      </c>
      <c r="O18" s="360">
        <f>L18</f>
        <v>0</v>
      </c>
      <c r="Q18" s="21"/>
    </row>
    <row r="19" spans="2:17" ht="38.25" customHeight="1" x14ac:dyDescent="0.5">
      <c r="C19" s="411" t="s">
        <v>865</v>
      </c>
      <c r="D19" s="412"/>
      <c r="E19" s="31"/>
      <c r="F19" s="32"/>
      <c r="G19" s="32"/>
      <c r="H19" s="32"/>
      <c r="I19" s="32"/>
      <c r="J19" s="161"/>
      <c r="K19" s="362"/>
      <c r="L19" s="361">
        <f>SUM(L13:L18)</f>
        <v>0</v>
      </c>
      <c r="M19" s="32"/>
      <c r="N19" s="32"/>
      <c r="O19" s="33"/>
      <c r="P19" s="38"/>
      <c r="Q19" s="21"/>
    </row>
    <row r="20" spans="2:17" ht="38.25" customHeight="1" x14ac:dyDescent="0.5">
      <c r="C20" s="28"/>
      <c r="D20" s="34"/>
      <c r="E20" s="35"/>
      <c r="F20" s="195">
        <f>F11</f>
        <v>0</v>
      </c>
      <c r="G20" s="195">
        <f>G11+G12</f>
        <v>0</v>
      </c>
      <c r="H20" s="195">
        <f>H11+H12+H13</f>
        <v>0</v>
      </c>
      <c r="I20" s="195">
        <f>I11+I12+I13+I14</f>
        <v>0</v>
      </c>
      <c r="J20" s="195">
        <f>J11+J12+J13+J14+J15</f>
        <v>0</v>
      </c>
      <c r="K20" s="195">
        <f>K13+K14+K15+K16</f>
        <v>0</v>
      </c>
      <c r="L20" s="320">
        <f>L15+L17+L16</f>
        <v>0</v>
      </c>
      <c r="M20" s="36"/>
      <c r="O20" s="7"/>
      <c r="P20" s="38"/>
      <c r="Q20" s="21"/>
    </row>
    <row r="21" spans="2:17" ht="38.25" customHeight="1" x14ac:dyDescent="0.5">
      <c r="C21" s="413" t="s">
        <v>925</v>
      </c>
      <c r="D21" s="413"/>
      <c r="E21" s="413"/>
      <c r="F21" s="35"/>
      <c r="G21" s="35"/>
      <c r="H21" s="35"/>
      <c r="I21" s="35"/>
      <c r="J21" s="35"/>
      <c r="K21" s="35"/>
      <c r="L21" s="18"/>
      <c r="M21" s="36"/>
      <c r="O21" s="7"/>
      <c r="P21" s="38"/>
      <c r="Q21" s="21"/>
    </row>
    <row r="22" spans="2:17" ht="38.25" customHeight="1" x14ac:dyDescent="0.5">
      <c r="C22" s="39" t="s">
        <v>25</v>
      </c>
      <c r="E22" s="41">
        <f>E11</f>
        <v>0</v>
      </c>
      <c r="F22" s="35"/>
      <c r="G22" s="35"/>
      <c r="H22" s="35"/>
      <c r="I22" s="35"/>
      <c r="J22" s="35"/>
      <c r="K22" s="35"/>
      <c r="L22" s="18"/>
      <c r="M22" s="36"/>
      <c r="O22" s="7"/>
      <c r="P22" s="38"/>
      <c r="Q22" s="21"/>
    </row>
    <row r="23" spans="2:17" ht="38.25" customHeight="1" x14ac:dyDescent="0.5">
      <c r="C23" s="39" t="s">
        <v>26</v>
      </c>
      <c r="E23" s="41">
        <f>F12</f>
        <v>0</v>
      </c>
      <c r="F23" s="35"/>
      <c r="G23" s="35"/>
      <c r="H23" s="35"/>
      <c r="I23" s="35"/>
      <c r="J23" s="35"/>
      <c r="K23" s="35"/>
      <c r="L23" s="18"/>
      <c r="M23" s="36"/>
      <c r="O23" s="7"/>
      <c r="P23" s="38"/>
      <c r="Q23" s="21"/>
    </row>
    <row r="24" spans="2:17" ht="38.25" customHeight="1" x14ac:dyDescent="0.5">
      <c r="C24" s="39" t="s">
        <v>27</v>
      </c>
      <c r="D24" s="40"/>
      <c r="E24" s="41">
        <f>G13</f>
        <v>0</v>
      </c>
      <c r="F24" s="35"/>
      <c r="G24" s="35"/>
      <c r="H24" s="35"/>
      <c r="I24" s="35"/>
      <c r="J24" s="35"/>
      <c r="K24" s="35"/>
      <c r="L24" s="18"/>
      <c r="M24" s="36"/>
      <c r="O24" s="7"/>
      <c r="P24" s="38"/>
      <c r="Q24" s="21"/>
    </row>
    <row r="25" spans="2:17" ht="38.25" customHeight="1" x14ac:dyDescent="0.5">
      <c r="C25" s="39" t="s">
        <v>28</v>
      </c>
      <c r="E25" s="41">
        <f>H14</f>
        <v>0</v>
      </c>
      <c r="F25" s="35"/>
      <c r="G25" s="35"/>
      <c r="H25" s="35"/>
      <c r="I25" s="35"/>
      <c r="J25" s="35"/>
      <c r="K25" s="35"/>
      <c r="L25" s="18"/>
      <c r="M25" s="36"/>
      <c r="O25" s="7"/>
      <c r="P25" s="38"/>
      <c r="Q25" s="21"/>
    </row>
    <row r="26" spans="2:17" ht="38.25" customHeight="1" x14ac:dyDescent="0.5">
      <c r="C26" s="39" t="s">
        <v>29</v>
      </c>
      <c r="E26" s="41">
        <f>I15</f>
        <v>0</v>
      </c>
      <c r="F26" s="35"/>
      <c r="G26" s="35"/>
      <c r="H26" s="35"/>
      <c r="I26" s="35"/>
      <c r="J26" s="35"/>
      <c r="K26" s="35"/>
      <c r="L26" s="18"/>
      <c r="M26" s="36"/>
      <c r="O26" s="7"/>
      <c r="P26" s="38"/>
      <c r="Q26" s="21"/>
    </row>
    <row r="27" spans="2:17" ht="38.25" customHeight="1" x14ac:dyDescent="0.5">
      <c r="C27" s="39" t="s">
        <v>30</v>
      </c>
      <c r="E27" s="41">
        <f>J16</f>
        <v>0</v>
      </c>
      <c r="F27" s="35"/>
      <c r="G27" s="35"/>
      <c r="H27" s="35"/>
      <c r="I27" s="35"/>
      <c r="J27" s="35"/>
      <c r="K27" s="35"/>
      <c r="L27" s="18"/>
      <c r="M27" s="36"/>
      <c r="O27" s="7"/>
      <c r="P27" s="38"/>
      <c r="Q27" s="21"/>
    </row>
    <row r="28" spans="2:17" ht="38.25" customHeight="1" x14ac:dyDescent="0.5">
      <c r="C28" s="39" t="s">
        <v>795</v>
      </c>
      <c r="E28" s="41">
        <f>K17</f>
        <v>0</v>
      </c>
      <c r="F28" s="35"/>
      <c r="G28" s="35"/>
      <c r="H28" s="35"/>
      <c r="I28" s="35"/>
      <c r="J28" s="35"/>
      <c r="K28" s="35"/>
      <c r="L28" s="18"/>
      <c r="M28" s="36"/>
      <c r="O28" s="7"/>
      <c r="P28" s="38"/>
      <c r="Q28" s="21"/>
    </row>
    <row r="29" spans="2:17" ht="38.25" customHeight="1" x14ac:dyDescent="0.5">
      <c r="C29" s="39" t="s">
        <v>863</v>
      </c>
      <c r="E29" s="41">
        <f>L18</f>
        <v>0</v>
      </c>
      <c r="F29" s="35"/>
      <c r="G29" s="35"/>
      <c r="H29" s="35"/>
      <c r="I29" s="35"/>
      <c r="J29" s="35"/>
      <c r="K29" s="35"/>
      <c r="L29" s="18"/>
      <c r="M29" s="36"/>
      <c r="O29" s="7"/>
      <c r="P29" s="38"/>
      <c r="Q29" s="21"/>
    </row>
    <row r="30" spans="2:17" ht="50.25" customHeight="1" x14ac:dyDescent="0.3">
      <c r="C30" s="42" t="s">
        <v>31</v>
      </c>
      <c r="D30" s="43"/>
      <c r="E30" s="44">
        <f>SUM(E26:E29)</f>
        <v>0</v>
      </c>
      <c r="F30" s="35"/>
      <c r="G30" s="35"/>
      <c r="H30" s="35"/>
      <c r="I30" s="35"/>
      <c r="J30" s="35"/>
      <c r="K30" s="35"/>
      <c r="L30" s="18"/>
      <c r="M30" s="36"/>
      <c r="O30" s="415"/>
    </row>
    <row r="31" spans="2:17" ht="15.75" customHeight="1" x14ac:dyDescent="0.3">
      <c r="F31" s="35"/>
      <c r="G31" s="35"/>
      <c r="H31" s="35"/>
      <c r="I31" s="35"/>
      <c r="J31" s="35"/>
      <c r="K31" s="35"/>
      <c r="L31" s="18"/>
      <c r="M31" s="36"/>
      <c r="O31" s="415"/>
    </row>
    <row r="32" spans="2:17" ht="36" customHeight="1" x14ac:dyDescent="0.35">
      <c r="B32" s="45" t="s">
        <v>32</v>
      </c>
      <c r="C32" s="28"/>
      <c r="D32" s="34"/>
      <c r="E32" s="35"/>
      <c r="F32" s="299"/>
      <c r="G32" s="299"/>
      <c r="H32" s="299"/>
      <c r="I32" s="299"/>
      <c r="J32" s="299"/>
      <c r="K32" s="299"/>
      <c r="L32" s="299"/>
      <c r="M32" s="299"/>
      <c r="N32" s="299"/>
      <c r="O32" s="415"/>
      <c r="P32" s="46"/>
    </row>
    <row r="33" spans="2:17" ht="33.75" customHeight="1" x14ac:dyDescent="0.3">
      <c r="B33" s="410" t="s">
        <v>856</v>
      </c>
      <c r="C33" s="410"/>
      <c r="D33" s="410"/>
      <c r="E33" s="410"/>
      <c r="F33" s="410"/>
      <c r="G33" s="410"/>
      <c r="H33" s="410"/>
      <c r="I33" s="410"/>
      <c r="J33" s="410"/>
      <c r="K33" s="410"/>
      <c r="L33" s="410"/>
      <c r="M33" s="303"/>
      <c r="N33" s="303"/>
      <c r="O33" s="415"/>
    </row>
    <row r="34" spans="2:17" ht="25.8" x14ac:dyDescent="0.5">
      <c r="B34" s="300" t="s">
        <v>861</v>
      </c>
      <c r="C34" s="303"/>
      <c r="D34" s="303"/>
      <c r="E34" s="303"/>
      <c r="F34" s="301"/>
      <c r="G34" s="301"/>
      <c r="H34" s="301"/>
      <c r="I34" s="301"/>
      <c r="J34" s="301"/>
      <c r="K34" s="301"/>
      <c r="L34" s="301"/>
      <c r="M34" s="301"/>
      <c r="N34" s="301"/>
      <c r="O34" s="415"/>
      <c r="P34" s="47"/>
      <c r="Q34" s="7"/>
    </row>
    <row r="35" spans="2:17" ht="35.25" customHeight="1" x14ac:dyDescent="0.3">
      <c r="B35" s="409" t="s">
        <v>862</v>
      </c>
      <c r="C35" s="409"/>
      <c r="D35" s="409"/>
      <c r="E35" s="409"/>
      <c r="F35" s="409"/>
      <c r="G35" s="409"/>
      <c r="H35" s="302"/>
      <c r="I35" s="302"/>
      <c r="J35" s="302"/>
      <c r="K35" s="302"/>
      <c r="L35" s="302"/>
      <c r="M35" s="302"/>
      <c r="N35" s="302"/>
    </row>
    <row r="36" spans="2:17" ht="15.6" x14ac:dyDescent="0.3">
      <c r="B36" s="321"/>
      <c r="F36" s="159"/>
      <c r="G36" s="159"/>
      <c r="H36" s="159"/>
      <c r="I36" s="159"/>
      <c r="J36" s="159"/>
      <c r="K36" s="159"/>
      <c r="L36" s="159"/>
      <c r="M36" s="159"/>
      <c r="N36" s="159"/>
    </row>
    <row r="39" spans="2:17" ht="22.5" customHeight="1" x14ac:dyDescent="0.3"/>
    <row r="40" spans="2:17" ht="21.75" customHeight="1" x14ac:dyDescent="0.3"/>
    <row r="41" spans="2:17" x14ac:dyDescent="0.3">
      <c r="C41" s="7"/>
    </row>
    <row r="42" spans="2:17" x14ac:dyDescent="0.3">
      <c r="C42" s="183"/>
    </row>
    <row r="43" spans="2:17" x14ac:dyDescent="0.3">
      <c r="C43" s="183"/>
    </row>
    <row r="44" spans="2:17" ht="21" x14ac:dyDescent="0.4">
      <c r="B44" s="6"/>
      <c r="C44" s="183"/>
    </row>
    <row r="45" spans="2:17" ht="21" hidden="1" x14ac:dyDescent="0.4">
      <c r="B45" s="6"/>
      <c r="C45" s="187" t="s">
        <v>33</v>
      </c>
      <c r="D45" s="48"/>
      <c r="E45" s="48"/>
      <c r="F45" s="7"/>
    </row>
    <row r="46" spans="2:17" ht="21" hidden="1" x14ac:dyDescent="0.4">
      <c r="B46" s="6"/>
      <c r="C46" s="49" t="s">
        <v>805</v>
      </c>
      <c r="D46" s="48"/>
      <c r="E46" s="48"/>
      <c r="F46" s="7"/>
    </row>
    <row r="47" spans="2:17" ht="21" hidden="1" x14ac:dyDescent="0.4">
      <c r="B47" s="6"/>
      <c r="C47" s="1" t="s">
        <v>34</v>
      </c>
      <c r="D47" s="50"/>
      <c r="E47" s="51"/>
      <c r="F47" s="52"/>
    </row>
    <row r="48" spans="2:17" ht="21" hidden="1" x14ac:dyDescent="0.4">
      <c r="B48" s="6"/>
      <c r="C48" s="188" t="s">
        <v>35</v>
      </c>
      <c r="D48" s="50"/>
      <c r="E48" s="51"/>
      <c r="F48" s="7"/>
    </row>
    <row r="49" spans="2:6" ht="21" hidden="1" x14ac:dyDescent="0.4">
      <c r="B49" s="6"/>
      <c r="C49" s="188" t="s">
        <v>36</v>
      </c>
      <c r="D49" s="50"/>
      <c r="E49" s="51"/>
      <c r="F49" s="7"/>
    </row>
    <row r="50" spans="2:6" ht="21" hidden="1" x14ac:dyDescent="0.4">
      <c r="B50" s="6"/>
      <c r="C50" s="188" t="s">
        <v>37</v>
      </c>
      <c r="D50" s="50"/>
      <c r="E50" s="51"/>
      <c r="F50" s="7"/>
    </row>
    <row r="51" spans="2:6" ht="21" hidden="1" x14ac:dyDescent="0.4">
      <c r="B51" s="6"/>
      <c r="C51" s="188" t="s">
        <v>38</v>
      </c>
      <c r="D51" s="50"/>
      <c r="E51" s="51"/>
      <c r="F51" s="7"/>
    </row>
    <row r="52" spans="2:6" ht="21" hidden="1" x14ac:dyDescent="0.4">
      <c r="B52" s="6"/>
      <c r="C52" s="188" t="s">
        <v>3</v>
      </c>
      <c r="D52" s="50"/>
      <c r="E52" s="51"/>
      <c r="F52" s="7"/>
    </row>
    <row r="53" spans="2:6" ht="21" hidden="1" x14ac:dyDescent="0.4">
      <c r="B53" s="6"/>
      <c r="C53" s="188" t="s">
        <v>39</v>
      </c>
      <c r="D53" s="50"/>
      <c r="E53" s="51"/>
      <c r="F53" s="7"/>
    </row>
    <row r="54" spans="2:6" ht="21" hidden="1" x14ac:dyDescent="0.4">
      <c r="B54" s="6"/>
      <c r="C54" s="188" t="s">
        <v>40</v>
      </c>
      <c r="D54" s="50"/>
      <c r="E54" s="51"/>
      <c r="F54" s="7"/>
    </row>
    <row r="55" spans="2:6" ht="21" hidden="1" x14ac:dyDescent="0.4">
      <c r="B55" s="6"/>
      <c r="C55" s="189" t="s">
        <v>41</v>
      </c>
      <c r="D55" s="50"/>
      <c r="E55" s="51"/>
      <c r="F55" s="7"/>
    </row>
    <row r="56" spans="2:6" ht="21" hidden="1" x14ac:dyDescent="0.4">
      <c r="B56" s="6"/>
      <c r="C56" s="188" t="s">
        <v>42</v>
      </c>
      <c r="D56" s="50"/>
      <c r="E56" s="51"/>
      <c r="F56" s="7"/>
    </row>
    <row r="57" spans="2:6" ht="21" hidden="1" x14ac:dyDescent="0.4">
      <c r="B57" s="6"/>
      <c r="C57" s="188" t="s">
        <v>43</v>
      </c>
      <c r="D57" s="6"/>
      <c r="E57" s="51"/>
    </row>
    <row r="58" spans="2:6" ht="21" hidden="1" x14ac:dyDescent="0.4">
      <c r="B58" s="6"/>
      <c r="C58" s="188" t="s">
        <v>44</v>
      </c>
      <c r="D58" s="6"/>
      <c r="E58" s="51"/>
    </row>
    <row r="59" spans="2:6" ht="21" hidden="1" x14ac:dyDescent="0.4">
      <c r="B59" s="6"/>
      <c r="C59" s="188" t="s">
        <v>45</v>
      </c>
      <c r="D59" s="6"/>
      <c r="E59" s="51"/>
    </row>
    <row r="60" spans="2:6" ht="21" hidden="1" x14ac:dyDescent="0.4">
      <c r="B60" s="6"/>
      <c r="C60" s="188" t="s">
        <v>46</v>
      </c>
      <c r="D60" s="6"/>
      <c r="E60" s="51"/>
    </row>
    <row r="61" spans="2:6" ht="21" hidden="1" x14ac:dyDescent="0.4">
      <c r="B61" s="6"/>
      <c r="C61" s="188" t="s">
        <v>47</v>
      </c>
      <c r="D61" s="6"/>
      <c r="E61" s="51"/>
    </row>
    <row r="62" spans="2:6" ht="21" hidden="1" x14ac:dyDescent="0.4">
      <c r="B62" s="6"/>
      <c r="C62" s="188" t="s">
        <v>48</v>
      </c>
      <c r="D62" s="6"/>
      <c r="E62" s="51"/>
    </row>
    <row r="63" spans="2:6" ht="21" hidden="1" x14ac:dyDescent="0.4">
      <c r="B63" s="6"/>
      <c r="C63" s="188" t="s">
        <v>49</v>
      </c>
      <c r="D63" s="6"/>
      <c r="E63" s="51"/>
    </row>
    <row r="64" spans="2:6" ht="21" hidden="1" x14ac:dyDescent="0.4">
      <c r="B64" s="6"/>
      <c r="C64" s="188" t="s">
        <v>50</v>
      </c>
      <c r="D64" s="6"/>
      <c r="E64" s="51"/>
    </row>
    <row r="65" spans="2:5" ht="21" hidden="1" x14ac:dyDescent="0.4">
      <c r="B65" s="6"/>
      <c r="C65" s="188" t="s">
        <v>51</v>
      </c>
      <c r="D65" s="6"/>
      <c r="E65" s="51"/>
    </row>
    <row r="66" spans="2:5" ht="21" hidden="1" x14ac:dyDescent="0.4">
      <c r="B66" s="6"/>
      <c r="C66" s="188" t="s">
        <v>52</v>
      </c>
      <c r="D66" s="6"/>
      <c r="E66" s="51"/>
    </row>
    <row r="67" spans="2:5" ht="21" hidden="1" x14ac:dyDescent="0.4">
      <c r="B67" s="6"/>
      <c r="C67" s="188" t="s">
        <v>53</v>
      </c>
      <c r="D67" s="6"/>
      <c r="E67" s="51"/>
    </row>
    <row r="68" spans="2:5" ht="21" hidden="1" x14ac:dyDescent="0.4">
      <c r="B68" s="6"/>
      <c r="C68" s="188" t="s">
        <v>54</v>
      </c>
      <c r="D68" s="6"/>
      <c r="E68" s="51"/>
    </row>
    <row r="69" spans="2:5" ht="21" hidden="1" x14ac:dyDescent="0.4">
      <c r="B69" s="6"/>
      <c r="C69" s="188" t="s">
        <v>55</v>
      </c>
      <c r="D69" s="6"/>
      <c r="E69" s="51"/>
    </row>
    <row r="70" spans="2:5" ht="21" hidden="1" x14ac:dyDescent="0.4">
      <c r="B70" s="6"/>
      <c r="C70" s="188" t="s">
        <v>56</v>
      </c>
      <c r="D70" s="6"/>
      <c r="E70" s="51"/>
    </row>
    <row r="71" spans="2:5" ht="21" hidden="1" x14ac:dyDescent="0.4">
      <c r="B71" s="6"/>
      <c r="C71" s="188" t="s">
        <v>57</v>
      </c>
      <c r="D71" s="6"/>
      <c r="E71" s="51"/>
    </row>
    <row r="72" spans="2:5" ht="21" hidden="1" x14ac:dyDescent="0.4">
      <c r="B72" s="6"/>
      <c r="C72" s="188" t="s">
        <v>58</v>
      </c>
      <c r="D72" s="6"/>
      <c r="E72" s="51"/>
    </row>
    <row r="73" spans="2:5" ht="21" hidden="1" x14ac:dyDescent="0.4">
      <c r="B73" s="6"/>
      <c r="C73" s="188" t="s">
        <v>59</v>
      </c>
      <c r="D73" s="6"/>
      <c r="E73" s="51"/>
    </row>
    <row r="74" spans="2:5" ht="21" hidden="1" x14ac:dyDescent="0.4">
      <c r="B74" s="6"/>
      <c r="C74" s="188" t="s">
        <v>60</v>
      </c>
      <c r="D74" s="6"/>
      <c r="E74" s="51"/>
    </row>
    <row r="75" spans="2:5" ht="21" hidden="1" x14ac:dyDescent="0.4">
      <c r="B75" s="6"/>
      <c r="C75" s="188" t="s">
        <v>61</v>
      </c>
      <c r="D75" s="6"/>
      <c r="E75" s="51"/>
    </row>
    <row r="76" spans="2:5" ht="21" hidden="1" x14ac:dyDescent="0.4">
      <c r="B76" s="6"/>
      <c r="C76" s="188" t="s">
        <v>62</v>
      </c>
      <c r="D76" s="6"/>
      <c r="E76" s="51"/>
    </row>
    <row r="77" spans="2:5" ht="21" hidden="1" x14ac:dyDescent="0.4">
      <c r="B77" s="6"/>
      <c r="C77" s="188" t="s">
        <v>63</v>
      </c>
      <c r="D77" s="6"/>
      <c r="E77" s="51"/>
    </row>
    <row r="78" spans="2:5" ht="21" hidden="1" x14ac:dyDescent="0.4">
      <c r="B78" s="6"/>
      <c r="C78" s="188" t="s">
        <v>64</v>
      </c>
      <c r="D78" s="6"/>
      <c r="E78" s="51"/>
    </row>
    <row r="79" spans="2:5" ht="21" hidden="1" x14ac:dyDescent="0.4">
      <c r="B79" s="6"/>
      <c r="C79" s="188" t="s">
        <v>65</v>
      </c>
      <c r="D79" s="6"/>
      <c r="E79" s="51"/>
    </row>
    <row r="80" spans="2:5" ht="21" hidden="1" x14ac:dyDescent="0.4">
      <c r="B80" s="6"/>
      <c r="C80" s="188" t="s">
        <v>66</v>
      </c>
      <c r="D80" s="6"/>
      <c r="E80" s="51"/>
    </row>
    <row r="81" spans="2:5" ht="21" hidden="1" x14ac:dyDescent="0.4">
      <c r="B81" s="6"/>
      <c r="C81" s="188" t="s">
        <v>67</v>
      </c>
      <c r="D81" s="6"/>
      <c r="E81" s="51"/>
    </row>
    <row r="82" spans="2:5" ht="21" hidden="1" x14ac:dyDescent="0.4">
      <c r="B82" s="6"/>
      <c r="C82" s="188" t="s">
        <v>68</v>
      </c>
      <c r="D82" s="6"/>
      <c r="E82" s="51"/>
    </row>
    <row r="83" spans="2:5" ht="21" hidden="1" x14ac:dyDescent="0.4">
      <c r="B83" s="6"/>
      <c r="C83" s="188" t="s">
        <v>69</v>
      </c>
      <c r="D83" s="6"/>
      <c r="E83" s="51"/>
    </row>
    <row r="84" spans="2:5" ht="21" hidden="1" x14ac:dyDescent="0.4">
      <c r="B84" s="6"/>
      <c r="C84" s="188" t="s">
        <v>70</v>
      </c>
      <c r="D84" s="6"/>
      <c r="E84" s="51"/>
    </row>
    <row r="85" spans="2:5" ht="21" hidden="1" x14ac:dyDescent="0.4">
      <c r="B85" s="6"/>
      <c r="C85" s="188" t="s">
        <v>71</v>
      </c>
      <c r="D85" s="6"/>
      <c r="E85" s="51"/>
    </row>
    <row r="86" spans="2:5" ht="21" hidden="1" x14ac:dyDescent="0.4">
      <c r="B86" s="6"/>
      <c r="C86" s="188" t="s">
        <v>72</v>
      </c>
      <c r="D86" s="6"/>
      <c r="E86" s="51"/>
    </row>
    <row r="87" spans="2:5" ht="21" hidden="1" x14ac:dyDescent="0.4">
      <c r="B87" s="6"/>
      <c r="C87" s="188" t="s">
        <v>73</v>
      </c>
      <c r="D87" s="6"/>
      <c r="E87" s="51"/>
    </row>
    <row r="88" spans="2:5" ht="21" hidden="1" x14ac:dyDescent="0.4">
      <c r="B88" s="6"/>
      <c r="C88" s="188" t="s">
        <v>74</v>
      </c>
      <c r="D88" s="6"/>
      <c r="E88" s="51"/>
    </row>
    <row r="89" spans="2:5" ht="21" hidden="1" x14ac:dyDescent="0.4">
      <c r="B89" s="6"/>
      <c r="C89" s="188" t="s">
        <v>75</v>
      </c>
      <c r="D89" s="6"/>
      <c r="E89" s="51"/>
    </row>
    <row r="90" spans="2:5" ht="21" hidden="1" x14ac:dyDescent="0.4">
      <c r="B90" s="6"/>
      <c r="C90" s="188" t="s">
        <v>76</v>
      </c>
      <c r="D90" s="6"/>
      <c r="E90" s="51"/>
    </row>
    <row r="91" spans="2:5" ht="21" hidden="1" x14ac:dyDescent="0.4">
      <c r="B91" s="6"/>
      <c r="C91" s="188" t="s">
        <v>77</v>
      </c>
      <c r="D91" s="6"/>
      <c r="E91" s="51"/>
    </row>
    <row r="92" spans="2:5" ht="21" hidden="1" x14ac:dyDescent="0.4">
      <c r="B92" s="6"/>
      <c r="C92" s="188" t="s">
        <v>78</v>
      </c>
      <c r="D92" s="6"/>
      <c r="E92" s="51"/>
    </row>
    <row r="93" spans="2:5" ht="21" hidden="1" x14ac:dyDescent="0.4">
      <c r="B93" s="6"/>
      <c r="C93" s="188" t="s">
        <v>79</v>
      </c>
      <c r="D93" s="6"/>
      <c r="E93" s="51"/>
    </row>
    <row r="94" spans="2:5" ht="21" hidden="1" x14ac:dyDescent="0.4">
      <c r="B94" s="6"/>
      <c r="C94" s="188" t="s">
        <v>80</v>
      </c>
      <c r="D94" s="6"/>
      <c r="E94" s="51"/>
    </row>
    <row r="95" spans="2:5" ht="21" hidden="1" x14ac:dyDescent="0.4">
      <c r="B95" s="6"/>
      <c r="C95" s="188" t="s">
        <v>81</v>
      </c>
      <c r="D95" s="6"/>
      <c r="E95" s="51"/>
    </row>
    <row r="96" spans="2:5" ht="21" hidden="1" x14ac:dyDescent="0.4">
      <c r="B96" s="6"/>
      <c r="C96" s="188" t="s">
        <v>82</v>
      </c>
      <c r="D96" s="6"/>
      <c r="E96" s="51"/>
    </row>
    <row r="97" spans="2:5" ht="21" hidden="1" x14ac:dyDescent="0.4">
      <c r="B97" s="6"/>
      <c r="C97" s="188" t="s">
        <v>83</v>
      </c>
      <c r="D97" s="6"/>
      <c r="E97" s="51"/>
    </row>
    <row r="98" spans="2:5" ht="21" hidden="1" x14ac:dyDescent="0.4">
      <c r="B98" s="6"/>
      <c r="C98" s="188" t="s">
        <v>84</v>
      </c>
      <c r="D98" s="6"/>
      <c r="E98" s="51"/>
    </row>
    <row r="99" spans="2:5" ht="21" hidden="1" x14ac:dyDescent="0.4">
      <c r="B99" s="6"/>
      <c r="C99" s="188" t="s">
        <v>85</v>
      </c>
      <c r="D99" s="6"/>
      <c r="E99" s="51"/>
    </row>
    <row r="100" spans="2:5" ht="21" hidden="1" x14ac:dyDescent="0.4">
      <c r="B100" s="6"/>
      <c r="C100" s="188" t="s">
        <v>86</v>
      </c>
      <c r="D100" s="6"/>
      <c r="E100" s="51"/>
    </row>
    <row r="101" spans="2:5" ht="21" hidden="1" x14ac:dyDescent="0.4">
      <c r="B101" s="6"/>
      <c r="C101" s="188" t="s">
        <v>87</v>
      </c>
      <c r="D101" s="6"/>
      <c r="E101" s="51"/>
    </row>
    <row r="102" spans="2:5" ht="21" hidden="1" x14ac:dyDescent="0.4">
      <c r="B102" s="6"/>
      <c r="C102" s="188" t="s">
        <v>88</v>
      </c>
      <c r="D102" s="6"/>
      <c r="E102" s="51"/>
    </row>
    <row r="103" spans="2:5" ht="21" hidden="1" x14ac:dyDescent="0.4">
      <c r="B103" s="6"/>
      <c r="C103" s="188" t="s">
        <v>89</v>
      </c>
      <c r="D103" s="6"/>
      <c r="E103" s="51"/>
    </row>
    <row r="104" spans="2:5" ht="21" hidden="1" x14ac:dyDescent="0.4">
      <c r="B104" s="6"/>
      <c r="C104" s="188" t="s">
        <v>90</v>
      </c>
      <c r="D104" s="6"/>
      <c r="E104" s="51"/>
    </row>
    <row r="105" spans="2:5" ht="21" hidden="1" x14ac:dyDescent="0.4">
      <c r="B105" s="6"/>
      <c r="C105" s="188" t="s">
        <v>91</v>
      </c>
      <c r="D105" s="6"/>
      <c r="E105" s="51"/>
    </row>
    <row r="106" spans="2:5" ht="21" hidden="1" x14ac:dyDescent="0.4">
      <c r="B106" s="6"/>
      <c r="C106" s="188" t="s">
        <v>92</v>
      </c>
      <c r="D106" s="6"/>
      <c r="E106" s="51"/>
    </row>
    <row r="107" spans="2:5" ht="21" hidden="1" x14ac:dyDescent="0.4">
      <c r="B107" s="6"/>
      <c r="C107" s="188" t="s">
        <v>93</v>
      </c>
      <c r="D107" s="6"/>
      <c r="E107" s="51"/>
    </row>
    <row r="108" spans="2:5" ht="21" hidden="1" x14ac:dyDescent="0.4">
      <c r="B108" s="6"/>
      <c r="C108" s="188" t="s">
        <v>94</v>
      </c>
      <c r="D108" s="6"/>
      <c r="E108" s="51"/>
    </row>
    <row r="109" spans="2:5" ht="21" hidden="1" x14ac:dyDescent="0.4">
      <c r="B109" s="6"/>
      <c r="C109" s="188" t="s">
        <v>95</v>
      </c>
      <c r="D109" s="6"/>
      <c r="E109" s="51"/>
    </row>
    <row r="110" spans="2:5" ht="21" hidden="1" x14ac:dyDescent="0.4">
      <c r="B110" s="6"/>
      <c r="C110" s="188" t="s">
        <v>96</v>
      </c>
      <c r="D110" s="6"/>
      <c r="E110" s="51"/>
    </row>
    <row r="111" spans="2:5" ht="21" hidden="1" x14ac:dyDescent="0.4">
      <c r="B111" s="6"/>
      <c r="C111" s="188" t="s">
        <v>97</v>
      </c>
      <c r="D111" s="6"/>
      <c r="E111" s="51"/>
    </row>
    <row r="112" spans="2:5" ht="21" hidden="1" x14ac:dyDescent="0.4">
      <c r="B112" s="6"/>
      <c r="C112" s="188" t="s">
        <v>98</v>
      </c>
      <c r="D112" s="6"/>
      <c r="E112" s="51"/>
    </row>
    <row r="113" spans="2:5" ht="21" hidden="1" x14ac:dyDescent="0.4">
      <c r="B113" s="6"/>
      <c r="C113" s="188" t="s">
        <v>99</v>
      </c>
      <c r="D113" s="6"/>
      <c r="E113" s="51"/>
    </row>
    <row r="114" spans="2:5" ht="21" hidden="1" x14ac:dyDescent="0.4">
      <c r="B114" s="6"/>
      <c r="C114" s="188" t="s">
        <v>100</v>
      </c>
      <c r="D114" s="6"/>
      <c r="E114" s="51"/>
    </row>
    <row r="115" spans="2:5" ht="21" hidden="1" x14ac:dyDescent="0.4">
      <c r="B115" s="6"/>
      <c r="C115" s="188" t="s">
        <v>101</v>
      </c>
      <c r="D115" s="6"/>
      <c r="E115" s="51"/>
    </row>
    <row r="116" spans="2:5" ht="21" hidden="1" x14ac:dyDescent="0.4">
      <c r="B116" s="6"/>
      <c r="C116" s="188" t="s">
        <v>102</v>
      </c>
      <c r="D116" s="6"/>
      <c r="E116" s="51"/>
    </row>
    <row r="117" spans="2:5" ht="21" hidden="1" x14ac:dyDescent="0.4">
      <c r="B117" s="6"/>
      <c r="C117" s="188" t="s">
        <v>103</v>
      </c>
      <c r="D117" s="6"/>
      <c r="E117" s="51"/>
    </row>
    <row r="118" spans="2:5" ht="21" hidden="1" x14ac:dyDescent="0.4">
      <c r="B118" s="6"/>
      <c r="C118" s="188" t="s">
        <v>104</v>
      </c>
      <c r="D118" s="6"/>
      <c r="E118" s="51"/>
    </row>
    <row r="119" spans="2:5" ht="21" hidden="1" x14ac:dyDescent="0.4">
      <c r="B119" s="6"/>
      <c r="C119" s="188" t="s">
        <v>105</v>
      </c>
      <c r="D119" s="6"/>
      <c r="E119" s="51"/>
    </row>
    <row r="120" spans="2:5" ht="21" hidden="1" x14ac:dyDescent="0.4">
      <c r="B120" s="6"/>
      <c r="C120" s="188" t="s">
        <v>106</v>
      </c>
      <c r="D120" s="6"/>
      <c r="E120" s="51"/>
    </row>
    <row r="121" spans="2:5" ht="21" hidden="1" x14ac:dyDescent="0.4">
      <c r="B121" s="6"/>
      <c r="C121" s="188" t="s">
        <v>107</v>
      </c>
      <c r="D121" s="6"/>
      <c r="E121" s="51"/>
    </row>
    <row r="122" spans="2:5" ht="21" hidden="1" x14ac:dyDescent="0.4">
      <c r="B122" s="6"/>
      <c r="C122" s="188" t="s">
        <v>108</v>
      </c>
      <c r="D122" s="6"/>
      <c r="E122" s="51"/>
    </row>
    <row r="123" spans="2:5" ht="21" hidden="1" x14ac:dyDescent="0.4">
      <c r="B123" s="6"/>
      <c r="C123" s="188" t="s">
        <v>109</v>
      </c>
      <c r="D123" s="6"/>
      <c r="E123" s="51"/>
    </row>
    <row r="124" spans="2:5" ht="21" hidden="1" x14ac:dyDescent="0.4">
      <c r="B124" s="6"/>
      <c r="C124" s="188" t="s">
        <v>110</v>
      </c>
      <c r="D124" s="6"/>
      <c r="E124" s="51"/>
    </row>
    <row r="125" spans="2:5" ht="21" hidden="1" x14ac:dyDescent="0.4">
      <c r="B125" s="6"/>
      <c r="C125" s="188" t="s">
        <v>111</v>
      </c>
      <c r="D125" s="6"/>
      <c r="E125" s="51"/>
    </row>
    <row r="126" spans="2:5" ht="21" hidden="1" x14ac:dyDescent="0.4">
      <c r="B126" s="6"/>
      <c r="C126" s="188" t="s">
        <v>112</v>
      </c>
      <c r="D126" s="6"/>
      <c r="E126" s="51"/>
    </row>
    <row r="127" spans="2:5" ht="21" hidden="1" x14ac:dyDescent="0.4">
      <c r="B127" s="6"/>
      <c r="C127" s="188" t="s">
        <v>113</v>
      </c>
      <c r="D127" s="6"/>
      <c r="E127" s="51"/>
    </row>
    <row r="128" spans="2:5" ht="21" hidden="1" x14ac:dyDescent="0.4">
      <c r="B128" s="6"/>
      <c r="C128" s="188" t="s">
        <v>114</v>
      </c>
      <c r="D128" s="6"/>
      <c r="E128" s="51"/>
    </row>
    <row r="129" spans="2:5" ht="21" hidden="1" x14ac:dyDescent="0.4">
      <c r="B129" s="6"/>
      <c r="C129" s="188" t="s">
        <v>115</v>
      </c>
      <c r="D129" s="6"/>
      <c r="E129" s="51"/>
    </row>
    <row r="130" spans="2:5" ht="21" hidden="1" x14ac:dyDescent="0.4">
      <c r="B130" s="6"/>
      <c r="C130" s="188" t="s">
        <v>116</v>
      </c>
      <c r="D130" s="6"/>
      <c r="E130" s="51"/>
    </row>
    <row r="131" spans="2:5" ht="21" hidden="1" x14ac:dyDescent="0.4">
      <c r="B131" s="6"/>
      <c r="C131" s="188" t="s">
        <v>117</v>
      </c>
      <c r="D131" s="6"/>
      <c r="E131" s="51"/>
    </row>
    <row r="132" spans="2:5" ht="21" hidden="1" x14ac:dyDescent="0.4">
      <c r="B132" s="6"/>
      <c r="C132" s="188" t="s">
        <v>118</v>
      </c>
      <c r="D132" s="6"/>
      <c r="E132" s="51"/>
    </row>
    <row r="133" spans="2:5" ht="21" hidden="1" x14ac:dyDescent="0.4">
      <c r="B133" s="6"/>
      <c r="C133" s="188" t="s">
        <v>119</v>
      </c>
      <c r="D133" s="6"/>
      <c r="E133" s="51"/>
    </row>
    <row r="134" spans="2:5" ht="21" hidden="1" x14ac:dyDescent="0.4">
      <c r="B134" s="6"/>
      <c r="C134" s="188" t="s">
        <v>120</v>
      </c>
      <c r="D134" s="6"/>
      <c r="E134" s="51"/>
    </row>
    <row r="135" spans="2:5" ht="21" hidden="1" x14ac:dyDescent="0.4">
      <c r="B135" s="6"/>
      <c r="C135" s="188" t="s">
        <v>121</v>
      </c>
      <c r="D135" s="6"/>
      <c r="E135" s="51"/>
    </row>
    <row r="136" spans="2:5" ht="21" hidden="1" x14ac:dyDescent="0.4">
      <c r="B136" s="6"/>
      <c r="C136" s="188" t="s">
        <v>122</v>
      </c>
      <c r="D136" s="6"/>
      <c r="E136" s="51"/>
    </row>
    <row r="137" spans="2:5" ht="21" hidden="1" x14ac:dyDescent="0.4">
      <c r="B137" s="6"/>
      <c r="C137" s="188" t="s">
        <v>123</v>
      </c>
      <c r="D137" s="6"/>
      <c r="E137" s="51"/>
    </row>
    <row r="138" spans="2:5" ht="21" hidden="1" x14ac:dyDescent="0.4">
      <c r="B138" s="6"/>
      <c r="C138" s="188" t="s">
        <v>124</v>
      </c>
      <c r="D138" s="6"/>
      <c r="E138" s="51"/>
    </row>
    <row r="139" spans="2:5" ht="21" hidden="1" x14ac:dyDescent="0.4">
      <c r="B139" s="6"/>
      <c r="C139" s="188" t="s">
        <v>125</v>
      </c>
      <c r="D139" s="6"/>
      <c r="E139" s="51"/>
    </row>
    <row r="140" spans="2:5" ht="21" hidden="1" x14ac:dyDescent="0.4">
      <c r="B140" s="6"/>
      <c r="C140" s="188" t="s">
        <v>126</v>
      </c>
      <c r="D140" s="6"/>
      <c r="E140" s="51"/>
    </row>
    <row r="141" spans="2:5" ht="21" hidden="1" x14ac:dyDescent="0.4">
      <c r="B141" s="6"/>
      <c r="C141" s="188" t="s">
        <v>127</v>
      </c>
      <c r="D141" s="6"/>
      <c r="E141" s="51"/>
    </row>
    <row r="142" spans="2:5" ht="21" hidden="1" x14ac:dyDescent="0.4">
      <c r="B142" s="6"/>
      <c r="C142" s="188" t="s">
        <v>128</v>
      </c>
      <c r="D142" s="6"/>
      <c r="E142" s="51"/>
    </row>
    <row r="143" spans="2:5" ht="21" hidden="1" x14ac:dyDescent="0.4">
      <c r="B143" s="6"/>
      <c r="C143" s="188" t="s">
        <v>129</v>
      </c>
      <c r="D143" s="6"/>
      <c r="E143" s="51"/>
    </row>
    <row r="144" spans="2:5" ht="21" hidden="1" x14ac:dyDescent="0.4">
      <c r="B144" s="6"/>
      <c r="C144" s="188" t="s">
        <v>130</v>
      </c>
      <c r="D144" s="6"/>
      <c r="E144" s="51"/>
    </row>
    <row r="145" spans="2:5" ht="21" hidden="1" x14ac:dyDescent="0.4">
      <c r="B145" s="6"/>
      <c r="C145" s="188" t="s">
        <v>131</v>
      </c>
      <c r="D145" s="6"/>
      <c r="E145" s="51"/>
    </row>
    <row r="146" spans="2:5" ht="21" hidden="1" x14ac:dyDescent="0.4">
      <c r="B146" s="6"/>
      <c r="C146" s="188" t="s">
        <v>132</v>
      </c>
      <c r="D146" s="6"/>
      <c r="E146" s="51"/>
    </row>
    <row r="147" spans="2:5" ht="21" hidden="1" x14ac:dyDescent="0.4">
      <c r="B147" s="6"/>
      <c r="C147" s="188" t="s">
        <v>133</v>
      </c>
      <c r="D147" s="6"/>
      <c r="E147" s="51"/>
    </row>
    <row r="148" spans="2:5" ht="21" hidden="1" x14ac:dyDescent="0.4">
      <c r="B148" s="6"/>
      <c r="C148" s="188" t="s">
        <v>134</v>
      </c>
      <c r="D148" s="6"/>
      <c r="E148" s="51"/>
    </row>
    <row r="149" spans="2:5" ht="21" hidden="1" x14ac:dyDescent="0.4">
      <c r="B149" s="6"/>
      <c r="C149" s="188" t="s">
        <v>135</v>
      </c>
      <c r="D149" s="6"/>
      <c r="E149" s="51"/>
    </row>
    <row r="150" spans="2:5" ht="21" hidden="1" x14ac:dyDescent="0.4">
      <c r="B150" s="6"/>
      <c r="C150" s="188" t="s">
        <v>136</v>
      </c>
      <c r="D150" s="6"/>
      <c r="E150" s="51"/>
    </row>
    <row r="151" spans="2:5" ht="21" hidden="1" x14ac:dyDescent="0.4">
      <c r="B151" s="6"/>
      <c r="C151" s="188" t="s">
        <v>137</v>
      </c>
      <c r="D151" s="6"/>
      <c r="E151" s="51"/>
    </row>
    <row r="152" spans="2:5" ht="21" hidden="1" x14ac:dyDescent="0.4">
      <c r="B152" s="6"/>
      <c r="C152" s="188" t="s">
        <v>138</v>
      </c>
      <c r="D152" s="6"/>
      <c r="E152" s="51"/>
    </row>
    <row r="153" spans="2:5" ht="21" hidden="1" x14ac:dyDescent="0.4">
      <c r="B153" s="6"/>
      <c r="C153" s="188" t="s">
        <v>139</v>
      </c>
      <c r="D153" s="6"/>
      <c r="E153" s="51"/>
    </row>
    <row r="154" spans="2:5" ht="21" hidden="1" x14ac:dyDescent="0.4">
      <c r="B154" s="6"/>
      <c r="C154" s="188" t="s">
        <v>140</v>
      </c>
      <c r="D154" s="6"/>
      <c r="E154" s="51"/>
    </row>
    <row r="155" spans="2:5" ht="21" hidden="1" x14ac:dyDescent="0.4">
      <c r="B155" s="6"/>
      <c r="C155" s="188" t="s">
        <v>141</v>
      </c>
      <c r="D155" s="6"/>
      <c r="E155" s="51"/>
    </row>
    <row r="156" spans="2:5" ht="21" hidden="1" x14ac:dyDescent="0.4">
      <c r="B156" s="6"/>
      <c r="C156" s="188" t="s">
        <v>142</v>
      </c>
      <c r="D156" s="6"/>
      <c r="E156" s="51"/>
    </row>
    <row r="157" spans="2:5" ht="21" hidden="1" x14ac:dyDescent="0.4">
      <c r="B157" s="6"/>
      <c r="C157" s="188" t="s">
        <v>143</v>
      </c>
      <c r="D157" s="6"/>
      <c r="E157" s="51"/>
    </row>
    <row r="158" spans="2:5" ht="21" hidden="1" x14ac:dyDescent="0.4">
      <c r="B158" s="6"/>
      <c r="C158" s="188" t="s">
        <v>144</v>
      </c>
      <c r="D158" s="6"/>
      <c r="E158" s="51"/>
    </row>
    <row r="159" spans="2:5" ht="21" hidden="1" x14ac:dyDescent="0.4">
      <c r="B159" s="6"/>
      <c r="C159" s="188" t="s">
        <v>145</v>
      </c>
      <c r="D159" s="6"/>
      <c r="E159" s="51"/>
    </row>
    <row r="160" spans="2:5" ht="21" hidden="1" x14ac:dyDescent="0.4">
      <c r="B160" s="6"/>
      <c r="C160" s="188" t="s">
        <v>146</v>
      </c>
      <c r="D160" s="6"/>
      <c r="E160" s="51"/>
    </row>
    <row r="161" spans="2:5" ht="21" hidden="1" x14ac:dyDescent="0.4">
      <c r="B161" s="6"/>
      <c r="C161" s="188" t="s">
        <v>147</v>
      </c>
      <c r="D161" s="6"/>
      <c r="E161" s="51"/>
    </row>
    <row r="162" spans="2:5" ht="21" hidden="1" x14ac:dyDescent="0.4">
      <c r="B162" s="6"/>
      <c r="C162" s="188" t="s">
        <v>148</v>
      </c>
      <c r="D162" s="6"/>
      <c r="E162" s="51"/>
    </row>
    <row r="163" spans="2:5" ht="21" hidden="1" x14ac:dyDescent="0.4">
      <c r="B163" s="6"/>
      <c r="C163" s="188" t="s">
        <v>149</v>
      </c>
      <c r="D163" s="6"/>
      <c r="E163" s="51"/>
    </row>
    <row r="164" spans="2:5" ht="21" hidden="1" x14ac:dyDescent="0.4">
      <c r="B164" s="6"/>
      <c r="C164" s="188" t="s">
        <v>150</v>
      </c>
      <c r="D164" s="6"/>
      <c r="E164" s="51"/>
    </row>
    <row r="165" spans="2:5" ht="21" hidden="1" x14ac:dyDescent="0.4">
      <c r="B165" s="6"/>
      <c r="C165" s="188" t="s">
        <v>151</v>
      </c>
      <c r="D165" s="6"/>
      <c r="E165" s="51"/>
    </row>
    <row r="166" spans="2:5" ht="21" hidden="1" x14ac:dyDescent="0.4">
      <c r="B166" s="6"/>
      <c r="C166" s="188" t="s">
        <v>152</v>
      </c>
      <c r="D166" s="6"/>
      <c r="E166" s="51"/>
    </row>
    <row r="167" spans="2:5" ht="21" hidden="1" x14ac:dyDescent="0.4">
      <c r="B167" s="6"/>
      <c r="C167" s="188" t="s">
        <v>153</v>
      </c>
      <c r="D167" s="6"/>
      <c r="E167" s="51"/>
    </row>
    <row r="168" spans="2:5" ht="21" hidden="1" x14ac:dyDescent="0.4">
      <c r="B168" s="6"/>
      <c r="C168" s="188" t="s">
        <v>154</v>
      </c>
      <c r="D168" s="6"/>
      <c r="E168" s="51"/>
    </row>
    <row r="169" spans="2:5" ht="21" hidden="1" x14ac:dyDescent="0.4">
      <c r="B169" s="6"/>
      <c r="C169" s="188" t="s">
        <v>155</v>
      </c>
      <c r="D169" s="6"/>
      <c r="E169" s="51"/>
    </row>
    <row r="170" spans="2:5" ht="21" hidden="1" x14ac:dyDescent="0.4">
      <c r="B170" s="6"/>
      <c r="C170" s="188" t="s">
        <v>156</v>
      </c>
      <c r="D170" s="6"/>
      <c r="E170" s="51"/>
    </row>
    <row r="171" spans="2:5" ht="21" hidden="1" x14ac:dyDescent="0.4">
      <c r="B171" s="6"/>
      <c r="C171" s="188" t="s">
        <v>157</v>
      </c>
      <c r="D171" s="6"/>
      <c r="E171" s="51"/>
    </row>
    <row r="172" spans="2:5" ht="21" hidden="1" x14ac:dyDescent="0.4">
      <c r="B172" s="6"/>
      <c r="C172" s="188" t="s">
        <v>158</v>
      </c>
      <c r="D172" s="6"/>
      <c r="E172" s="51"/>
    </row>
    <row r="173" spans="2:5" ht="21" hidden="1" x14ac:dyDescent="0.4">
      <c r="B173" s="6"/>
      <c r="C173" s="188" t="s">
        <v>159</v>
      </c>
      <c r="D173" s="6"/>
      <c r="E173" s="51"/>
    </row>
    <row r="174" spans="2:5" ht="21" hidden="1" x14ac:dyDescent="0.4">
      <c r="B174" s="6"/>
      <c r="C174" s="188" t="s">
        <v>160</v>
      </c>
      <c r="D174" s="6"/>
      <c r="E174" s="51"/>
    </row>
    <row r="175" spans="2:5" ht="21" hidden="1" x14ac:dyDescent="0.4">
      <c r="B175" s="6"/>
      <c r="C175" s="188" t="s">
        <v>161</v>
      </c>
      <c r="D175" s="6"/>
      <c r="E175" s="51"/>
    </row>
    <row r="176" spans="2:5" ht="21" hidden="1" x14ac:dyDescent="0.4">
      <c r="B176" s="6"/>
      <c r="C176" s="188" t="s">
        <v>162</v>
      </c>
      <c r="D176" s="6"/>
      <c r="E176" s="51"/>
    </row>
    <row r="177" spans="2:5" ht="21" hidden="1" x14ac:dyDescent="0.4">
      <c r="B177" s="6"/>
      <c r="C177" s="188" t="s">
        <v>163</v>
      </c>
      <c r="D177" s="6"/>
      <c r="E177" s="51"/>
    </row>
    <row r="178" spans="2:5" ht="21" hidden="1" x14ac:dyDescent="0.4">
      <c r="B178" s="6"/>
      <c r="C178" s="188" t="s">
        <v>164</v>
      </c>
      <c r="D178" s="6"/>
      <c r="E178" s="51"/>
    </row>
    <row r="179" spans="2:5" ht="21" hidden="1" x14ac:dyDescent="0.4">
      <c r="B179" s="6"/>
      <c r="C179" s="188" t="s">
        <v>165</v>
      </c>
      <c r="D179" s="6"/>
      <c r="E179" s="51"/>
    </row>
    <row r="180" spans="2:5" ht="21" hidden="1" x14ac:dyDescent="0.4">
      <c r="B180" s="6"/>
      <c r="C180" s="188" t="s">
        <v>166</v>
      </c>
      <c r="D180" s="6"/>
      <c r="E180" s="51"/>
    </row>
    <row r="181" spans="2:5" ht="21" hidden="1" x14ac:dyDescent="0.4">
      <c r="B181" s="6"/>
      <c r="C181" s="188" t="s">
        <v>167</v>
      </c>
      <c r="D181" s="6"/>
      <c r="E181" s="51"/>
    </row>
    <row r="182" spans="2:5" ht="21" hidden="1" x14ac:dyDescent="0.4">
      <c r="B182" s="6"/>
      <c r="C182" s="188" t="s">
        <v>168</v>
      </c>
      <c r="D182" s="6"/>
      <c r="E182" s="51"/>
    </row>
    <row r="183" spans="2:5" ht="21" hidden="1" x14ac:dyDescent="0.4">
      <c r="B183" s="6"/>
      <c r="C183" s="188" t="s">
        <v>169</v>
      </c>
      <c r="D183" s="6"/>
      <c r="E183" s="51"/>
    </row>
    <row r="184" spans="2:5" ht="21" hidden="1" x14ac:dyDescent="0.4">
      <c r="B184" s="6"/>
      <c r="C184" s="188" t="s">
        <v>170</v>
      </c>
      <c r="D184" s="6"/>
      <c r="E184" s="51"/>
    </row>
    <row r="185" spans="2:5" ht="21" hidden="1" x14ac:dyDescent="0.4">
      <c r="B185" s="6"/>
      <c r="C185" s="188" t="s">
        <v>171</v>
      </c>
      <c r="D185" s="6"/>
      <c r="E185" s="51"/>
    </row>
    <row r="186" spans="2:5" ht="21" hidden="1" x14ac:dyDescent="0.4">
      <c r="B186" s="6"/>
      <c r="C186" s="188" t="s">
        <v>172</v>
      </c>
      <c r="D186" s="6"/>
      <c r="E186" s="51"/>
    </row>
    <row r="187" spans="2:5" ht="21" hidden="1" x14ac:dyDescent="0.4">
      <c r="B187" s="6"/>
      <c r="C187" s="188" t="s">
        <v>173</v>
      </c>
      <c r="D187" s="6"/>
      <c r="E187" s="51"/>
    </row>
    <row r="188" spans="2:5" ht="21" hidden="1" x14ac:dyDescent="0.4">
      <c r="B188" s="6"/>
      <c r="C188" s="188" t="s">
        <v>174</v>
      </c>
      <c r="D188" s="6"/>
      <c r="E188" s="51"/>
    </row>
    <row r="189" spans="2:5" ht="21" hidden="1" x14ac:dyDescent="0.4">
      <c r="B189" s="6"/>
      <c r="C189" s="188" t="s">
        <v>175</v>
      </c>
      <c r="D189" s="6"/>
      <c r="E189" s="51"/>
    </row>
    <row r="190" spans="2:5" ht="21" hidden="1" x14ac:dyDescent="0.4">
      <c r="B190" s="6"/>
      <c r="C190" s="188" t="s">
        <v>176</v>
      </c>
      <c r="D190" s="6"/>
      <c r="E190" s="51"/>
    </row>
    <row r="191" spans="2:5" ht="21" hidden="1" x14ac:dyDescent="0.4">
      <c r="B191" s="6"/>
      <c r="C191" s="188" t="s">
        <v>177</v>
      </c>
      <c r="D191" s="6"/>
      <c r="E191" s="51"/>
    </row>
    <row r="192" spans="2:5" ht="21" hidden="1" x14ac:dyDescent="0.4">
      <c r="B192" s="6"/>
      <c r="C192" s="188" t="s">
        <v>178</v>
      </c>
      <c r="D192" s="6"/>
      <c r="E192" s="51"/>
    </row>
    <row r="193" spans="2:5" ht="21" hidden="1" x14ac:dyDescent="0.4">
      <c r="B193" s="6"/>
      <c r="C193" s="188" t="s">
        <v>179</v>
      </c>
      <c r="D193" s="6"/>
      <c r="E193" s="51"/>
    </row>
    <row r="194" spans="2:5" ht="21" hidden="1" x14ac:dyDescent="0.4">
      <c r="B194" s="6"/>
      <c r="C194" s="188" t="s">
        <v>180</v>
      </c>
      <c r="D194" s="6"/>
      <c r="E194" s="51"/>
    </row>
    <row r="195" spans="2:5" ht="21" hidden="1" x14ac:dyDescent="0.4">
      <c r="B195" s="6"/>
      <c r="C195" s="188" t="s">
        <v>181</v>
      </c>
      <c r="D195" s="6"/>
      <c r="E195" s="51"/>
    </row>
    <row r="196" spans="2:5" ht="21" hidden="1" x14ac:dyDescent="0.4">
      <c r="B196" s="6"/>
      <c r="C196" s="188" t="s">
        <v>182</v>
      </c>
      <c r="D196" s="6"/>
      <c r="E196" s="51"/>
    </row>
    <row r="197" spans="2:5" ht="21" hidden="1" x14ac:dyDescent="0.4">
      <c r="B197" s="6"/>
      <c r="C197" s="188" t="s">
        <v>183</v>
      </c>
      <c r="D197" s="6"/>
      <c r="E197" s="51"/>
    </row>
    <row r="198" spans="2:5" ht="21" hidden="1" x14ac:dyDescent="0.4">
      <c r="B198" s="6"/>
      <c r="C198" s="188" t="s">
        <v>184</v>
      </c>
      <c r="D198" s="6"/>
      <c r="E198" s="51"/>
    </row>
    <row r="199" spans="2:5" ht="21" hidden="1" x14ac:dyDescent="0.4">
      <c r="B199" s="6"/>
      <c r="C199" s="188" t="s">
        <v>185</v>
      </c>
      <c r="D199" s="6"/>
      <c r="E199" s="51"/>
    </row>
    <row r="200" spans="2:5" ht="21" hidden="1" x14ac:dyDescent="0.4">
      <c r="B200" s="6"/>
      <c r="C200" s="188" t="s">
        <v>186</v>
      </c>
      <c r="D200" s="6"/>
      <c r="E200" s="51"/>
    </row>
    <row r="201" spans="2:5" ht="21" hidden="1" x14ac:dyDescent="0.4">
      <c r="B201" s="6"/>
      <c r="C201" s="188" t="s">
        <v>187</v>
      </c>
      <c r="D201" s="6"/>
      <c r="E201" s="51"/>
    </row>
    <row r="202" spans="2:5" ht="21" hidden="1" x14ac:dyDescent="0.4">
      <c r="B202" s="6"/>
      <c r="C202" s="188" t="s">
        <v>188</v>
      </c>
      <c r="D202" s="6"/>
      <c r="E202" s="51"/>
    </row>
    <row r="203" spans="2:5" ht="21" hidden="1" x14ac:dyDescent="0.4">
      <c r="B203" s="6"/>
      <c r="C203" s="188" t="s">
        <v>189</v>
      </c>
      <c r="D203" s="6"/>
      <c r="E203" s="51"/>
    </row>
    <row r="204" spans="2:5" ht="21" hidden="1" x14ac:dyDescent="0.4">
      <c r="B204" s="6"/>
      <c r="C204" s="188" t="s">
        <v>190</v>
      </c>
      <c r="D204" s="6"/>
      <c r="E204" s="51"/>
    </row>
    <row r="205" spans="2:5" ht="21" hidden="1" x14ac:dyDescent="0.4">
      <c r="B205" s="6"/>
      <c r="C205" s="188" t="s">
        <v>191</v>
      </c>
      <c r="D205" s="6"/>
      <c r="E205" s="51"/>
    </row>
    <row r="206" spans="2:5" ht="21" hidden="1" x14ac:dyDescent="0.4">
      <c r="B206" s="6"/>
      <c r="C206" s="188" t="s">
        <v>192</v>
      </c>
      <c r="D206" s="6"/>
      <c r="E206" s="51"/>
    </row>
    <row r="207" spans="2:5" ht="21" hidden="1" x14ac:dyDescent="0.4">
      <c r="B207" s="6"/>
      <c r="C207" s="188" t="s">
        <v>193</v>
      </c>
      <c r="D207" s="6"/>
      <c r="E207" s="51"/>
    </row>
    <row r="208" spans="2:5" ht="21" hidden="1" x14ac:dyDescent="0.4">
      <c r="B208" s="6"/>
      <c r="C208" s="188" t="s">
        <v>194</v>
      </c>
      <c r="D208" s="6"/>
      <c r="E208" s="51"/>
    </row>
    <row r="209" spans="2:5" ht="21" hidden="1" x14ac:dyDescent="0.4">
      <c r="B209" s="6"/>
      <c r="C209" s="188" t="s">
        <v>195</v>
      </c>
      <c r="D209" s="6"/>
      <c r="E209" s="51"/>
    </row>
    <row r="210" spans="2:5" ht="21" hidden="1" x14ac:dyDescent="0.4">
      <c r="B210" s="6"/>
      <c r="C210" s="188" t="s">
        <v>196</v>
      </c>
      <c r="D210" s="6"/>
      <c r="E210" s="51"/>
    </row>
    <row r="211" spans="2:5" ht="21" hidden="1" x14ac:dyDescent="0.4">
      <c r="B211" s="6"/>
      <c r="C211" s="188" t="s">
        <v>197</v>
      </c>
      <c r="D211" s="6"/>
      <c r="E211" s="51"/>
    </row>
    <row r="212" spans="2:5" ht="21" hidden="1" x14ac:dyDescent="0.4">
      <c r="B212" s="6"/>
      <c r="C212" s="188" t="s">
        <v>198</v>
      </c>
      <c r="D212" s="6"/>
      <c r="E212" s="51"/>
    </row>
    <row r="213" spans="2:5" ht="21" hidden="1" x14ac:dyDescent="0.4">
      <c r="B213" s="6"/>
      <c r="C213" s="188" t="s">
        <v>199</v>
      </c>
      <c r="D213" s="6"/>
      <c r="E213" s="51"/>
    </row>
    <row r="214" spans="2:5" ht="21" hidden="1" x14ac:dyDescent="0.4">
      <c r="B214" s="6"/>
      <c r="C214" s="188" t="s">
        <v>200</v>
      </c>
      <c r="D214" s="6"/>
      <c r="E214" s="51"/>
    </row>
    <row r="215" spans="2:5" ht="21" hidden="1" x14ac:dyDescent="0.4">
      <c r="B215" s="6"/>
      <c r="C215" s="188" t="s">
        <v>201</v>
      </c>
      <c r="D215" s="6"/>
      <c r="E215" s="51"/>
    </row>
    <row r="216" spans="2:5" ht="21" hidden="1" x14ac:dyDescent="0.4">
      <c r="B216" s="6"/>
      <c r="C216" s="188" t="s">
        <v>202</v>
      </c>
      <c r="D216" s="6"/>
      <c r="E216" s="51"/>
    </row>
    <row r="217" spans="2:5" ht="21" hidden="1" x14ac:dyDescent="0.4">
      <c r="B217" s="6"/>
      <c r="C217" s="188" t="s">
        <v>203</v>
      </c>
      <c r="D217" s="6"/>
      <c r="E217" s="51"/>
    </row>
    <row r="218" spans="2:5" ht="21" hidden="1" x14ac:dyDescent="0.4">
      <c r="B218" s="6"/>
      <c r="C218" s="188" t="s">
        <v>204</v>
      </c>
      <c r="D218" s="6"/>
      <c r="E218" s="51"/>
    </row>
    <row r="219" spans="2:5" ht="21" hidden="1" x14ac:dyDescent="0.4">
      <c r="B219" s="6"/>
      <c r="C219" s="188" t="s">
        <v>205</v>
      </c>
      <c r="D219" s="6"/>
      <c r="E219" s="51"/>
    </row>
    <row r="220" spans="2:5" ht="21" hidden="1" x14ac:dyDescent="0.4">
      <c r="B220" s="6"/>
      <c r="C220" s="188" t="s">
        <v>206</v>
      </c>
      <c r="D220" s="6"/>
      <c r="E220" s="51"/>
    </row>
    <row r="221" spans="2:5" ht="21" hidden="1" x14ac:dyDescent="0.4">
      <c r="B221" s="6"/>
      <c r="C221" s="188" t="s">
        <v>207</v>
      </c>
      <c r="D221" s="6"/>
      <c r="E221" s="51"/>
    </row>
    <row r="222" spans="2:5" ht="21" hidden="1" x14ac:dyDescent="0.4">
      <c r="B222" s="6"/>
      <c r="C222" s="188" t="s">
        <v>208</v>
      </c>
      <c r="D222" s="6"/>
      <c r="E222" s="51"/>
    </row>
    <row r="223" spans="2:5" ht="21" hidden="1" x14ac:dyDescent="0.4">
      <c r="B223" s="6"/>
      <c r="C223" s="188" t="s">
        <v>209</v>
      </c>
      <c r="D223" s="6"/>
      <c r="E223" s="51"/>
    </row>
    <row r="224" spans="2:5" ht="21" hidden="1" x14ac:dyDescent="0.4">
      <c r="B224" s="6"/>
      <c r="C224" s="188" t="s">
        <v>210</v>
      </c>
      <c r="D224" s="6"/>
      <c r="E224" s="51"/>
    </row>
    <row r="225" spans="2:5" ht="21" hidden="1" x14ac:dyDescent="0.4">
      <c r="B225" s="6"/>
      <c r="C225" s="188" t="s">
        <v>211</v>
      </c>
      <c r="D225" s="6"/>
      <c r="E225" s="51"/>
    </row>
    <row r="226" spans="2:5" ht="21" hidden="1" x14ac:dyDescent="0.4">
      <c r="B226" s="6"/>
      <c r="C226" s="188" t="s">
        <v>212</v>
      </c>
      <c r="D226" s="6"/>
      <c r="E226" s="51"/>
    </row>
    <row r="227" spans="2:5" ht="21" hidden="1" x14ac:dyDescent="0.4">
      <c r="B227" s="6"/>
      <c r="C227" s="188" t="s">
        <v>213</v>
      </c>
      <c r="D227" s="6"/>
      <c r="E227" s="51"/>
    </row>
    <row r="228" spans="2:5" ht="21" hidden="1" x14ac:dyDescent="0.4">
      <c r="B228" s="6"/>
      <c r="C228" s="188" t="s">
        <v>214</v>
      </c>
      <c r="D228" s="6"/>
      <c r="E228" s="51"/>
    </row>
    <row r="229" spans="2:5" ht="21" hidden="1" x14ac:dyDescent="0.4">
      <c r="B229" s="6"/>
      <c r="C229" s="188" t="s">
        <v>215</v>
      </c>
      <c r="D229" s="6"/>
      <c r="E229" s="51"/>
    </row>
    <row r="230" spans="2:5" ht="21" hidden="1" x14ac:dyDescent="0.4">
      <c r="B230" s="6"/>
      <c r="C230" s="188" t="s">
        <v>216</v>
      </c>
      <c r="D230" s="6"/>
      <c r="E230" s="51"/>
    </row>
    <row r="231" spans="2:5" ht="21" hidden="1" x14ac:dyDescent="0.4">
      <c r="B231" s="6"/>
      <c r="C231" s="188" t="s">
        <v>217</v>
      </c>
      <c r="D231" s="6"/>
      <c r="E231" s="51"/>
    </row>
    <row r="232" spans="2:5" ht="21" hidden="1" x14ac:dyDescent="0.4">
      <c r="B232" s="6"/>
      <c r="C232" s="188" t="s">
        <v>218</v>
      </c>
      <c r="D232" s="6"/>
      <c r="E232" s="51"/>
    </row>
    <row r="233" spans="2:5" ht="21" hidden="1" x14ac:dyDescent="0.4">
      <c r="B233" s="6"/>
      <c r="C233" s="188" t="s">
        <v>219</v>
      </c>
      <c r="D233" s="6"/>
      <c r="E233" s="51"/>
    </row>
    <row r="234" spans="2:5" ht="21" hidden="1" x14ac:dyDescent="0.4">
      <c r="B234" s="6"/>
      <c r="C234" s="188" t="s">
        <v>220</v>
      </c>
      <c r="D234" s="6"/>
      <c r="E234" s="51"/>
    </row>
    <row r="235" spans="2:5" ht="21" hidden="1" x14ac:dyDescent="0.4">
      <c r="B235" s="6"/>
      <c r="C235" s="188" t="s">
        <v>221</v>
      </c>
      <c r="D235" s="6"/>
      <c r="E235" s="51"/>
    </row>
    <row r="236" spans="2:5" ht="21" hidden="1" x14ac:dyDescent="0.4">
      <c r="B236" s="6"/>
      <c r="C236" s="188" t="s">
        <v>222</v>
      </c>
      <c r="D236" s="6"/>
      <c r="E236" s="51"/>
    </row>
    <row r="237" spans="2:5" ht="21" hidden="1" x14ac:dyDescent="0.4">
      <c r="B237" s="6"/>
      <c r="C237" s="188" t="s">
        <v>223</v>
      </c>
      <c r="D237" s="6"/>
      <c r="E237" s="51"/>
    </row>
    <row r="238" spans="2:5" ht="21" hidden="1" x14ac:dyDescent="0.4">
      <c r="B238" s="6"/>
      <c r="C238" s="188" t="s">
        <v>224</v>
      </c>
      <c r="D238" s="6"/>
      <c r="E238" s="51"/>
    </row>
    <row r="239" spans="2:5" ht="21" hidden="1" x14ac:dyDescent="0.4">
      <c r="B239" s="6"/>
      <c r="C239" s="188" t="s">
        <v>225</v>
      </c>
      <c r="D239" s="6"/>
      <c r="E239" s="51"/>
    </row>
    <row r="240" spans="2:5" ht="21" hidden="1" x14ac:dyDescent="0.4">
      <c r="B240" s="6"/>
      <c r="C240" s="188" t="s">
        <v>226</v>
      </c>
      <c r="D240" s="6"/>
      <c r="E240" s="51"/>
    </row>
    <row r="241" spans="2:5" ht="21" hidden="1" x14ac:dyDescent="0.4">
      <c r="B241" s="6"/>
      <c r="C241" s="188" t="s">
        <v>227</v>
      </c>
      <c r="D241" s="6"/>
      <c r="E241" s="51"/>
    </row>
    <row r="242" spans="2:5" ht="21" hidden="1" x14ac:dyDescent="0.4">
      <c r="B242" s="6"/>
      <c r="C242" s="188" t="s">
        <v>228</v>
      </c>
      <c r="D242" s="6"/>
      <c r="E242" s="51"/>
    </row>
    <row r="243" spans="2:5" ht="21" hidden="1" x14ac:dyDescent="0.4">
      <c r="B243" s="6"/>
      <c r="C243" s="188" t="s">
        <v>229</v>
      </c>
      <c r="D243" s="6"/>
      <c r="E243" s="51"/>
    </row>
    <row r="244" spans="2:5" ht="21" hidden="1" x14ac:dyDescent="0.4">
      <c r="B244" s="6"/>
      <c r="C244" s="188" t="s">
        <v>230</v>
      </c>
      <c r="D244" s="6"/>
      <c r="E244" s="51"/>
    </row>
    <row r="245" spans="2:5" ht="21" hidden="1" x14ac:dyDescent="0.4">
      <c r="B245" s="6"/>
      <c r="C245" s="188" t="s">
        <v>231</v>
      </c>
      <c r="D245" s="6"/>
      <c r="E245" s="51"/>
    </row>
    <row r="246" spans="2:5" ht="21" hidden="1" x14ac:dyDescent="0.4">
      <c r="B246" s="6"/>
      <c r="C246" s="188" t="s">
        <v>232</v>
      </c>
      <c r="D246" s="6"/>
      <c r="E246" s="51"/>
    </row>
    <row r="247" spans="2:5" ht="21" hidden="1" x14ac:dyDescent="0.4">
      <c r="B247" s="6"/>
      <c r="C247" s="188" t="s">
        <v>233</v>
      </c>
      <c r="D247" s="6"/>
      <c r="E247" s="51"/>
    </row>
    <row r="248" spans="2:5" ht="21" hidden="1" x14ac:dyDescent="0.4">
      <c r="B248" s="6"/>
      <c r="C248" s="188" t="s">
        <v>234</v>
      </c>
      <c r="D248" s="6"/>
      <c r="E248" s="51"/>
    </row>
    <row r="249" spans="2:5" ht="21" hidden="1" x14ac:dyDescent="0.4">
      <c r="B249" s="6"/>
      <c r="C249" s="188" t="s">
        <v>235</v>
      </c>
      <c r="D249" s="6"/>
      <c r="E249" s="51"/>
    </row>
    <row r="250" spans="2:5" ht="21" hidden="1" x14ac:dyDescent="0.4">
      <c r="B250" s="6"/>
      <c r="C250" s="188" t="s">
        <v>236</v>
      </c>
      <c r="D250" s="6"/>
      <c r="E250" s="51"/>
    </row>
    <row r="251" spans="2:5" ht="21" hidden="1" x14ac:dyDescent="0.4">
      <c r="B251" s="6"/>
      <c r="C251" s="188" t="s">
        <v>237</v>
      </c>
      <c r="D251" s="6"/>
      <c r="E251" s="51"/>
    </row>
    <row r="252" spans="2:5" ht="21" hidden="1" x14ac:dyDescent="0.4">
      <c r="B252" s="6"/>
      <c r="C252" s="188" t="s">
        <v>238</v>
      </c>
      <c r="D252" s="6"/>
      <c r="E252" s="51"/>
    </row>
    <row r="253" spans="2:5" ht="21" hidden="1" x14ac:dyDescent="0.4">
      <c r="B253" s="6"/>
      <c r="C253" s="188" t="s">
        <v>239</v>
      </c>
      <c r="D253" s="6"/>
      <c r="E253" s="51"/>
    </row>
    <row r="254" spans="2:5" ht="21" hidden="1" x14ac:dyDescent="0.4">
      <c r="B254" s="6"/>
      <c r="C254" s="188" t="s">
        <v>240</v>
      </c>
      <c r="D254" s="6"/>
      <c r="E254" s="51"/>
    </row>
    <row r="255" spans="2:5" ht="21" hidden="1" x14ac:dyDescent="0.4">
      <c r="B255" s="6"/>
      <c r="C255" s="188" t="s">
        <v>241</v>
      </c>
      <c r="D255" s="6"/>
      <c r="E255" s="51"/>
    </row>
    <row r="256" spans="2:5" ht="21" hidden="1" x14ac:dyDescent="0.4">
      <c r="B256" s="6"/>
      <c r="C256" s="188" t="s">
        <v>242</v>
      </c>
      <c r="D256" s="6"/>
      <c r="E256" s="51"/>
    </row>
    <row r="257" spans="2:5" ht="21" hidden="1" x14ac:dyDescent="0.4">
      <c r="B257" s="6"/>
      <c r="C257" s="188" t="s">
        <v>243</v>
      </c>
      <c r="D257" s="6"/>
      <c r="E257" s="51"/>
    </row>
    <row r="258" spans="2:5" ht="21" hidden="1" x14ac:dyDescent="0.4">
      <c r="B258" s="6"/>
      <c r="C258" s="188" t="s">
        <v>244</v>
      </c>
      <c r="D258" s="6"/>
      <c r="E258" s="51"/>
    </row>
    <row r="259" spans="2:5" ht="21" hidden="1" x14ac:dyDescent="0.4">
      <c r="B259" s="6"/>
      <c r="C259" s="188" t="s">
        <v>245</v>
      </c>
      <c r="D259" s="6"/>
      <c r="E259" s="51"/>
    </row>
    <row r="260" spans="2:5" ht="21" hidden="1" x14ac:dyDescent="0.4">
      <c r="B260" s="6"/>
      <c r="C260" s="188" t="s">
        <v>246</v>
      </c>
      <c r="D260" s="6"/>
      <c r="E260" s="51"/>
    </row>
    <row r="261" spans="2:5" ht="21" hidden="1" x14ac:dyDescent="0.4">
      <c r="B261" s="6"/>
      <c r="C261" s="188" t="s">
        <v>247</v>
      </c>
      <c r="D261" s="6"/>
      <c r="E261" s="51"/>
    </row>
    <row r="262" spans="2:5" ht="21" hidden="1" x14ac:dyDescent="0.4">
      <c r="B262" s="6"/>
      <c r="C262" s="188" t="s">
        <v>248</v>
      </c>
      <c r="D262" s="6"/>
      <c r="E262" s="51"/>
    </row>
    <row r="263" spans="2:5" ht="21" hidden="1" x14ac:dyDescent="0.4">
      <c r="B263" s="6"/>
      <c r="C263" s="188" t="s">
        <v>249</v>
      </c>
      <c r="D263" s="6"/>
      <c r="E263" s="51"/>
    </row>
    <row r="264" spans="2:5" ht="21" hidden="1" x14ac:dyDescent="0.4">
      <c r="B264" s="6"/>
      <c r="C264" s="188" t="s">
        <v>250</v>
      </c>
      <c r="D264" s="6"/>
      <c r="E264" s="51"/>
    </row>
    <row r="265" spans="2:5" ht="21" hidden="1" x14ac:dyDescent="0.4">
      <c r="B265" s="6"/>
      <c r="C265" s="188" t="s">
        <v>251</v>
      </c>
      <c r="D265" s="6"/>
      <c r="E265" s="51"/>
    </row>
    <row r="266" spans="2:5" ht="21" hidden="1" x14ac:dyDescent="0.4">
      <c r="B266" s="6"/>
      <c r="C266" s="188" t="s">
        <v>252</v>
      </c>
      <c r="D266" s="6"/>
      <c r="E266" s="51"/>
    </row>
    <row r="267" spans="2:5" ht="21" hidden="1" x14ac:dyDescent="0.4">
      <c r="B267" s="6"/>
      <c r="C267" s="188" t="s">
        <v>253</v>
      </c>
      <c r="D267" s="6"/>
      <c r="E267" s="51"/>
    </row>
    <row r="268" spans="2:5" ht="21" hidden="1" x14ac:dyDescent="0.4">
      <c r="B268" s="6"/>
      <c r="C268" s="188" t="s">
        <v>254</v>
      </c>
      <c r="D268" s="6"/>
      <c r="E268" s="51"/>
    </row>
    <row r="269" spans="2:5" ht="21" hidden="1" x14ac:dyDescent="0.4">
      <c r="B269" s="6"/>
      <c r="C269" s="188" t="s">
        <v>255</v>
      </c>
      <c r="D269" s="6"/>
      <c r="E269" s="51"/>
    </row>
    <row r="270" spans="2:5" ht="21" hidden="1" x14ac:dyDescent="0.4">
      <c r="B270" s="6"/>
      <c r="C270" s="188" t="s">
        <v>256</v>
      </c>
      <c r="D270" s="6"/>
      <c r="E270" s="51"/>
    </row>
    <row r="271" spans="2:5" ht="21" hidden="1" x14ac:dyDescent="0.4">
      <c r="B271" s="6"/>
      <c r="C271" s="188" t="s">
        <v>257</v>
      </c>
      <c r="D271" s="6"/>
      <c r="E271" s="51"/>
    </row>
    <row r="272" spans="2:5" ht="21" hidden="1" x14ac:dyDescent="0.4">
      <c r="B272" s="6"/>
      <c r="C272" s="188" t="s">
        <v>258</v>
      </c>
      <c r="D272" s="6"/>
      <c r="E272" s="51"/>
    </row>
    <row r="273" spans="2:5" ht="21" hidden="1" x14ac:dyDescent="0.4">
      <c r="B273" s="6"/>
      <c r="C273" s="188" t="s">
        <v>259</v>
      </c>
      <c r="D273" s="6"/>
      <c r="E273" s="51"/>
    </row>
    <row r="274" spans="2:5" ht="21" hidden="1" x14ac:dyDescent="0.4">
      <c r="B274" s="6"/>
      <c r="C274" s="188" t="s">
        <v>260</v>
      </c>
      <c r="D274" s="6"/>
      <c r="E274" s="51"/>
    </row>
    <row r="275" spans="2:5" ht="21" hidden="1" x14ac:dyDescent="0.4">
      <c r="B275" s="6"/>
      <c r="C275" s="188" t="s">
        <v>261</v>
      </c>
      <c r="D275" s="6"/>
      <c r="E275" s="51"/>
    </row>
    <row r="276" spans="2:5" ht="21" hidden="1" x14ac:dyDescent="0.4">
      <c r="B276" s="6"/>
      <c r="C276" s="188" t="s">
        <v>262</v>
      </c>
      <c r="D276" s="6"/>
      <c r="E276" s="51"/>
    </row>
    <row r="277" spans="2:5" ht="21" hidden="1" x14ac:dyDescent="0.4">
      <c r="B277" s="6"/>
      <c r="C277" s="188" t="s">
        <v>263</v>
      </c>
      <c r="D277" s="6"/>
      <c r="E277" s="51"/>
    </row>
    <row r="278" spans="2:5" ht="21" hidden="1" x14ac:dyDescent="0.4">
      <c r="B278" s="6"/>
      <c r="C278" s="188" t="s">
        <v>264</v>
      </c>
      <c r="D278" s="6"/>
      <c r="E278" s="51"/>
    </row>
    <row r="279" spans="2:5" ht="21" hidden="1" x14ac:dyDescent="0.4">
      <c r="B279" s="6"/>
      <c r="C279" s="188" t="s">
        <v>265</v>
      </c>
      <c r="D279" s="6"/>
      <c r="E279" s="51"/>
    </row>
    <row r="280" spans="2:5" ht="21" hidden="1" x14ac:dyDescent="0.4">
      <c r="B280" s="6"/>
      <c r="C280" s="188" t="s">
        <v>266</v>
      </c>
      <c r="D280" s="6"/>
      <c r="E280" s="51"/>
    </row>
    <row r="281" spans="2:5" ht="21" hidden="1" x14ac:dyDescent="0.4">
      <c r="B281" s="6"/>
      <c r="C281" s="188" t="s">
        <v>267</v>
      </c>
      <c r="D281" s="6"/>
      <c r="E281" s="51"/>
    </row>
    <row r="282" spans="2:5" ht="21" hidden="1" x14ac:dyDescent="0.4">
      <c r="B282" s="6"/>
      <c r="C282" s="188" t="s">
        <v>268</v>
      </c>
      <c r="D282" s="6"/>
      <c r="E282" s="51"/>
    </row>
    <row r="283" spans="2:5" ht="21" hidden="1" x14ac:dyDescent="0.4">
      <c r="B283" s="6"/>
      <c r="C283" s="188" t="s">
        <v>269</v>
      </c>
      <c r="D283" s="6"/>
      <c r="E283" s="51"/>
    </row>
    <row r="284" spans="2:5" ht="21" hidden="1" x14ac:dyDescent="0.4">
      <c r="B284" s="6"/>
      <c r="C284" s="188" t="s">
        <v>270</v>
      </c>
      <c r="D284" s="6"/>
      <c r="E284" s="51"/>
    </row>
    <row r="285" spans="2:5" ht="21" hidden="1" x14ac:dyDescent="0.4">
      <c r="B285" s="6"/>
      <c r="C285" s="188" t="s">
        <v>271</v>
      </c>
      <c r="D285" s="6"/>
      <c r="E285" s="51"/>
    </row>
    <row r="286" spans="2:5" ht="21" hidden="1" x14ac:dyDescent="0.4">
      <c r="B286" s="6"/>
      <c r="C286" s="188" t="s">
        <v>272</v>
      </c>
      <c r="D286" s="6"/>
      <c r="E286" s="51"/>
    </row>
    <row r="287" spans="2:5" ht="21" hidden="1" x14ac:dyDescent="0.4">
      <c r="B287" s="6"/>
      <c r="C287" s="188" t="s">
        <v>273</v>
      </c>
      <c r="D287" s="6"/>
      <c r="E287" s="51"/>
    </row>
    <row r="288" spans="2:5" ht="21" hidden="1" x14ac:dyDescent="0.4">
      <c r="B288" s="6"/>
      <c r="C288" s="188" t="s">
        <v>274</v>
      </c>
      <c r="D288" s="6"/>
      <c r="E288" s="51"/>
    </row>
    <row r="289" spans="2:5" ht="21" hidden="1" x14ac:dyDescent="0.4">
      <c r="B289" s="6"/>
      <c r="C289" s="188" t="s">
        <v>275</v>
      </c>
      <c r="D289" s="6"/>
      <c r="E289" s="51"/>
    </row>
    <row r="290" spans="2:5" ht="21" hidden="1" x14ac:dyDescent="0.4">
      <c r="B290" s="6"/>
      <c r="C290" s="188" t="s">
        <v>276</v>
      </c>
      <c r="D290" s="6"/>
      <c r="E290" s="51"/>
    </row>
    <row r="291" spans="2:5" ht="21" hidden="1" x14ac:dyDescent="0.4">
      <c r="B291" s="6"/>
      <c r="C291" s="188" t="s">
        <v>277</v>
      </c>
      <c r="D291" s="6"/>
      <c r="E291" s="51"/>
    </row>
    <row r="292" spans="2:5" ht="21" hidden="1" x14ac:dyDescent="0.4">
      <c r="B292" s="6"/>
      <c r="C292" s="188" t="s">
        <v>278</v>
      </c>
      <c r="D292" s="6"/>
      <c r="E292" s="51"/>
    </row>
    <row r="293" spans="2:5" ht="21" hidden="1" x14ac:dyDescent="0.4">
      <c r="B293" s="6"/>
      <c r="C293" s="188" t="s">
        <v>279</v>
      </c>
      <c r="D293" s="6"/>
      <c r="E293" s="51"/>
    </row>
    <row r="294" spans="2:5" ht="21" hidden="1" x14ac:dyDescent="0.4">
      <c r="B294" s="6"/>
      <c r="C294" s="188" t="s">
        <v>280</v>
      </c>
      <c r="D294" s="6"/>
      <c r="E294" s="51"/>
    </row>
    <row r="295" spans="2:5" ht="21" hidden="1" x14ac:dyDescent="0.4">
      <c r="B295" s="6"/>
      <c r="C295" s="188" t="s">
        <v>281</v>
      </c>
      <c r="D295" s="6"/>
      <c r="E295" s="51"/>
    </row>
    <row r="296" spans="2:5" ht="21" hidden="1" x14ac:dyDescent="0.4">
      <c r="B296" s="6"/>
      <c r="C296" s="188" t="s">
        <v>282</v>
      </c>
      <c r="D296" s="6"/>
      <c r="E296" s="51"/>
    </row>
    <row r="297" spans="2:5" ht="21" hidden="1" x14ac:dyDescent="0.4">
      <c r="B297" s="6"/>
      <c r="C297" s="188" t="s">
        <v>283</v>
      </c>
      <c r="D297" s="6"/>
      <c r="E297" s="51"/>
    </row>
    <row r="298" spans="2:5" ht="21" hidden="1" x14ac:dyDescent="0.4">
      <c r="B298" s="6"/>
      <c r="C298" s="188" t="s">
        <v>284</v>
      </c>
      <c r="D298" s="6"/>
      <c r="E298" s="51"/>
    </row>
    <row r="299" spans="2:5" ht="21" hidden="1" x14ac:dyDescent="0.4">
      <c r="B299" s="6"/>
      <c r="C299" s="188" t="s">
        <v>285</v>
      </c>
      <c r="D299" s="6"/>
      <c r="E299" s="51"/>
    </row>
    <row r="300" spans="2:5" ht="21" hidden="1" x14ac:dyDescent="0.4">
      <c r="B300" s="6"/>
      <c r="C300" s="188" t="s">
        <v>286</v>
      </c>
      <c r="D300" s="6"/>
      <c r="E300" s="51"/>
    </row>
    <row r="301" spans="2:5" ht="21" hidden="1" x14ac:dyDescent="0.4">
      <c r="B301" s="6"/>
      <c r="C301" s="188" t="s">
        <v>287</v>
      </c>
      <c r="D301" s="6"/>
      <c r="E301" s="51"/>
    </row>
    <row r="302" spans="2:5" ht="21" hidden="1" x14ac:dyDescent="0.4">
      <c r="B302" s="6"/>
      <c r="C302" s="188" t="s">
        <v>288</v>
      </c>
      <c r="D302" s="6"/>
      <c r="E302" s="51"/>
    </row>
    <row r="303" spans="2:5" ht="21" hidden="1" x14ac:dyDescent="0.4">
      <c r="B303" s="6"/>
      <c r="C303" s="188" t="s">
        <v>289</v>
      </c>
      <c r="D303" s="6"/>
      <c r="E303" s="51"/>
    </row>
    <row r="304" spans="2:5" ht="21" hidden="1" x14ac:dyDescent="0.4">
      <c r="B304" s="6"/>
      <c r="C304" s="188" t="s">
        <v>290</v>
      </c>
      <c r="D304" s="6"/>
      <c r="E304" s="51"/>
    </row>
    <row r="305" spans="2:5" ht="21" hidden="1" x14ac:dyDescent="0.4">
      <c r="B305" s="6"/>
      <c r="C305" s="188" t="s">
        <v>291</v>
      </c>
      <c r="D305" s="6"/>
      <c r="E305" s="51"/>
    </row>
    <row r="306" spans="2:5" ht="21" hidden="1" x14ac:dyDescent="0.4">
      <c r="B306" s="6"/>
      <c r="C306" s="188" t="s">
        <v>292</v>
      </c>
      <c r="D306" s="6"/>
      <c r="E306" s="51"/>
    </row>
    <row r="307" spans="2:5" ht="21" hidden="1" x14ac:dyDescent="0.4">
      <c r="B307" s="6"/>
      <c r="C307" s="188" t="s">
        <v>293</v>
      </c>
      <c r="D307" s="6"/>
      <c r="E307" s="51"/>
    </row>
    <row r="308" spans="2:5" ht="21" hidden="1" x14ac:dyDescent="0.4">
      <c r="B308" s="6"/>
      <c r="C308" s="188" t="s">
        <v>294</v>
      </c>
      <c r="D308" s="6"/>
      <c r="E308" s="51"/>
    </row>
    <row r="309" spans="2:5" ht="21" hidden="1" x14ac:dyDescent="0.4">
      <c r="B309" s="6"/>
      <c r="C309" s="188" t="s">
        <v>295</v>
      </c>
      <c r="D309" s="6"/>
      <c r="E309" s="51"/>
    </row>
    <row r="310" spans="2:5" ht="21" hidden="1" x14ac:dyDescent="0.4">
      <c r="B310" s="6"/>
      <c r="C310" s="188" t="s">
        <v>296</v>
      </c>
      <c r="D310" s="6"/>
      <c r="E310" s="51"/>
    </row>
    <row r="311" spans="2:5" ht="21" hidden="1" x14ac:dyDescent="0.4">
      <c r="B311" s="6"/>
      <c r="C311" s="188" t="s">
        <v>297</v>
      </c>
      <c r="D311" s="6"/>
      <c r="E311" s="51"/>
    </row>
    <row r="312" spans="2:5" ht="21" hidden="1" x14ac:dyDescent="0.4">
      <c r="B312" s="6"/>
      <c r="C312" s="188" t="s">
        <v>298</v>
      </c>
      <c r="D312" s="6"/>
      <c r="E312" s="51"/>
    </row>
    <row r="313" spans="2:5" ht="21" hidden="1" x14ac:dyDescent="0.4">
      <c r="B313" s="6"/>
      <c r="C313" s="188" t="s">
        <v>299</v>
      </c>
      <c r="D313" s="6"/>
      <c r="E313" s="51"/>
    </row>
    <row r="314" spans="2:5" ht="21" hidden="1" x14ac:dyDescent="0.4">
      <c r="B314" s="6"/>
      <c r="C314" s="188" t="s">
        <v>300</v>
      </c>
      <c r="D314" s="6"/>
      <c r="E314" s="51"/>
    </row>
    <row r="315" spans="2:5" ht="21" hidden="1" x14ac:dyDescent="0.4">
      <c r="B315" s="6"/>
      <c r="C315" s="188" t="s">
        <v>301</v>
      </c>
      <c r="D315" s="6"/>
      <c r="E315" s="51"/>
    </row>
    <row r="316" spans="2:5" ht="21" hidden="1" x14ac:dyDescent="0.4">
      <c r="B316" s="6"/>
      <c r="C316" s="188" t="s">
        <v>302</v>
      </c>
      <c r="D316" s="6"/>
      <c r="E316" s="51"/>
    </row>
    <row r="317" spans="2:5" ht="21" hidden="1" x14ac:dyDescent="0.4">
      <c r="B317" s="6"/>
      <c r="C317" s="188" t="s">
        <v>303</v>
      </c>
      <c r="D317" s="6"/>
      <c r="E317" s="51"/>
    </row>
    <row r="318" spans="2:5" ht="21" hidden="1" x14ac:dyDescent="0.4">
      <c r="B318" s="6"/>
      <c r="C318" s="188" t="s">
        <v>304</v>
      </c>
      <c r="D318" s="6"/>
      <c r="E318" s="51"/>
    </row>
    <row r="319" spans="2:5" ht="21" hidden="1" x14ac:dyDescent="0.4">
      <c r="B319" s="6"/>
      <c r="C319" s="188" t="s">
        <v>305</v>
      </c>
      <c r="D319" s="6"/>
      <c r="E319" s="51"/>
    </row>
    <row r="320" spans="2:5" ht="21" hidden="1" x14ac:dyDescent="0.4">
      <c r="B320" s="6"/>
      <c r="C320" s="188" t="s">
        <v>306</v>
      </c>
      <c r="D320" s="6"/>
      <c r="E320" s="51"/>
    </row>
    <row r="321" spans="2:5" ht="21" hidden="1" x14ac:dyDescent="0.4">
      <c r="B321" s="6"/>
      <c r="C321" s="188" t="s">
        <v>307</v>
      </c>
      <c r="D321" s="6"/>
      <c r="E321" s="51"/>
    </row>
    <row r="322" spans="2:5" ht="21" hidden="1" x14ac:dyDescent="0.4">
      <c r="B322" s="6"/>
      <c r="C322" s="188" t="s">
        <v>308</v>
      </c>
      <c r="D322" s="6"/>
      <c r="E322" s="51"/>
    </row>
    <row r="323" spans="2:5" ht="21" hidden="1" x14ac:dyDescent="0.4">
      <c r="B323" s="6"/>
      <c r="C323" s="188" t="s">
        <v>309</v>
      </c>
      <c r="D323" s="6"/>
      <c r="E323" s="51"/>
    </row>
    <row r="324" spans="2:5" ht="21" hidden="1" x14ac:dyDescent="0.4">
      <c r="B324" s="6"/>
      <c r="C324" s="188" t="s">
        <v>310</v>
      </c>
      <c r="D324" s="6"/>
      <c r="E324" s="51"/>
    </row>
    <row r="325" spans="2:5" ht="21" hidden="1" x14ac:dyDescent="0.4">
      <c r="B325" s="6"/>
      <c r="C325" s="188" t="s">
        <v>311</v>
      </c>
      <c r="D325" s="6"/>
      <c r="E325" s="51"/>
    </row>
    <row r="326" spans="2:5" ht="21" hidden="1" x14ac:dyDescent="0.4">
      <c r="B326" s="6"/>
      <c r="C326" s="188" t="s">
        <v>312</v>
      </c>
      <c r="D326" s="6"/>
      <c r="E326" s="51"/>
    </row>
    <row r="327" spans="2:5" ht="21" hidden="1" x14ac:dyDescent="0.4">
      <c r="B327" s="6"/>
      <c r="C327" s="188" t="s">
        <v>313</v>
      </c>
      <c r="D327" s="6"/>
      <c r="E327" s="51"/>
    </row>
    <row r="328" spans="2:5" ht="21" hidden="1" x14ac:dyDescent="0.4">
      <c r="B328" s="6"/>
      <c r="C328" s="188" t="s">
        <v>314</v>
      </c>
      <c r="D328" s="6"/>
      <c r="E328" s="51"/>
    </row>
    <row r="329" spans="2:5" ht="21" hidden="1" x14ac:dyDescent="0.4">
      <c r="B329" s="6"/>
      <c r="C329" s="188" t="s">
        <v>315</v>
      </c>
      <c r="D329" s="6"/>
      <c r="E329" s="51"/>
    </row>
    <row r="330" spans="2:5" ht="21" hidden="1" x14ac:dyDescent="0.4">
      <c r="B330" s="6"/>
      <c r="C330" s="188" t="s">
        <v>316</v>
      </c>
      <c r="D330" s="6"/>
      <c r="E330" s="51"/>
    </row>
    <row r="331" spans="2:5" ht="21" hidden="1" x14ac:dyDescent="0.4">
      <c r="B331" s="6"/>
      <c r="C331" s="188" t="s">
        <v>317</v>
      </c>
      <c r="D331" s="6"/>
      <c r="E331" s="51"/>
    </row>
    <row r="332" spans="2:5" ht="21" hidden="1" x14ac:dyDescent="0.4">
      <c r="B332" s="6"/>
      <c r="C332" s="188" t="s">
        <v>318</v>
      </c>
      <c r="D332" s="6"/>
      <c r="E332" s="51"/>
    </row>
    <row r="333" spans="2:5" ht="21" hidden="1" x14ac:dyDescent="0.4">
      <c r="B333" s="6"/>
      <c r="C333" s="188" t="s">
        <v>319</v>
      </c>
      <c r="D333" s="6"/>
      <c r="E333" s="51"/>
    </row>
    <row r="334" spans="2:5" ht="21" hidden="1" x14ac:dyDescent="0.4">
      <c r="B334" s="6"/>
      <c r="C334" s="188" t="s">
        <v>320</v>
      </c>
      <c r="D334" s="6"/>
      <c r="E334" s="51"/>
    </row>
    <row r="335" spans="2:5" ht="21" hidden="1" x14ac:dyDescent="0.4">
      <c r="B335" s="6"/>
      <c r="C335" s="188" t="s">
        <v>321</v>
      </c>
      <c r="D335" s="6"/>
      <c r="E335" s="51"/>
    </row>
    <row r="336" spans="2:5" ht="21" hidden="1" x14ac:dyDescent="0.4">
      <c r="B336" s="6"/>
      <c r="C336" s="188" t="s">
        <v>322</v>
      </c>
      <c r="D336" s="6"/>
      <c r="E336" s="51"/>
    </row>
    <row r="337" spans="2:5" ht="21" hidden="1" x14ac:dyDescent="0.4">
      <c r="B337" s="6"/>
      <c r="C337" s="188" t="s">
        <v>323</v>
      </c>
      <c r="D337" s="6"/>
      <c r="E337" s="51"/>
    </row>
    <row r="338" spans="2:5" ht="21" hidden="1" x14ac:dyDescent="0.4">
      <c r="B338" s="6"/>
      <c r="C338" s="188" t="s">
        <v>324</v>
      </c>
      <c r="D338" s="6"/>
      <c r="E338" s="51"/>
    </row>
    <row r="339" spans="2:5" ht="21" hidden="1" x14ac:dyDescent="0.4">
      <c r="B339" s="6"/>
      <c r="C339" s="188" t="s">
        <v>325</v>
      </c>
      <c r="D339" s="6"/>
      <c r="E339" s="51"/>
    </row>
    <row r="340" spans="2:5" ht="21" hidden="1" x14ac:dyDescent="0.4">
      <c r="B340" s="6"/>
      <c r="C340" s="188" t="s">
        <v>326</v>
      </c>
      <c r="D340" s="6"/>
      <c r="E340" s="51"/>
    </row>
    <row r="341" spans="2:5" ht="21" hidden="1" x14ac:dyDescent="0.4">
      <c r="B341" s="6"/>
      <c r="C341" s="188" t="s">
        <v>327</v>
      </c>
      <c r="D341" s="6"/>
      <c r="E341" s="51"/>
    </row>
    <row r="342" spans="2:5" ht="21" hidden="1" x14ac:dyDescent="0.4">
      <c r="B342" s="6"/>
      <c r="C342" s="188" t="s">
        <v>328</v>
      </c>
      <c r="D342" s="6"/>
      <c r="E342" s="51"/>
    </row>
    <row r="343" spans="2:5" ht="21" hidden="1" x14ac:dyDescent="0.4">
      <c r="B343" s="6"/>
      <c r="C343" s="188" t="s">
        <v>329</v>
      </c>
      <c r="D343" s="6"/>
      <c r="E343" s="51"/>
    </row>
    <row r="344" spans="2:5" ht="21" hidden="1" x14ac:dyDescent="0.4">
      <c r="B344" s="6"/>
      <c r="C344" s="188" t="s">
        <v>330</v>
      </c>
      <c r="D344" s="6"/>
      <c r="E344" s="51"/>
    </row>
    <row r="345" spans="2:5" ht="21" hidden="1" x14ac:dyDescent="0.4">
      <c r="B345" s="6"/>
      <c r="C345" s="188" t="s">
        <v>331</v>
      </c>
      <c r="D345" s="6"/>
      <c r="E345" s="51"/>
    </row>
    <row r="346" spans="2:5" ht="21" hidden="1" x14ac:dyDescent="0.4">
      <c r="B346" s="6"/>
      <c r="C346" s="188" t="s">
        <v>332</v>
      </c>
      <c r="D346" s="6"/>
      <c r="E346" s="51"/>
    </row>
    <row r="347" spans="2:5" ht="21" hidden="1" x14ac:dyDescent="0.4">
      <c r="B347" s="6"/>
      <c r="C347" s="188" t="s">
        <v>333</v>
      </c>
      <c r="D347" s="6"/>
      <c r="E347" s="51"/>
    </row>
    <row r="348" spans="2:5" ht="21" hidden="1" x14ac:dyDescent="0.4">
      <c r="B348" s="6"/>
      <c r="C348" s="188" t="s">
        <v>334</v>
      </c>
      <c r="D348" s="6"/>
      <c r="E348" s="51"/>
    </row>
    <row r="349" spans="2:5" ht="21" hidden="1" x14ac:dyDescent="0.4">
      <c r="B349" s="6"/>
      <c r="C349" s="188" t="s">
        <v>335</v>
      </c>
      <c r="D349" s="6"/>
      <c r="E349" s="51"/>
    </row>
    <row r="350" spans="2:5" ht="21" hidden="1" x14ac:dyDescent="0.4">
      <c r="B350" s="6"/>
      <c r="C350" s="188" t="s">
        <v>336</v>
      </c>
      <c r="D350" s="6"/>
      <c r="E350" s="51"/>
    </row>
    <row r="351" spans="2:5" ht="21" hidden="1" x14ac:dyDescent="0.4">
      <c r="B351" s="6"/>
      <c r="C351" s="188" t="s">
        <v>337</v>
      </c>
      <c r="D351" s="6"/>
      <c r="E351" s="51"/>
    </row>
    <row r="352" spans="2:5" ht="21" hidden="1" x14ac:dyDescent="0.4">
      <c r="B352" s="6"/>
      <c r="C352" s="188" t="s">
        <v>338</v>
      </c>
      <c r="D352" s="6"/>
      <c r="E352" s="51"/>
    </row>
    <row r="353" spans="2:5" ht="21" hidden="1" x14ac:dyDescent="0.4">
      <c r="B353" s="6"/>
      <c r="C353" s="188" t="s">
        <v>339</v>
      </c>
      <c r="D353" s="6"/>
      <c r="E353" s="51"/>
    </row>
    <row r="354" spans="2:5" ht="21" hidden="1" x14ac:dyDescent="0.4">
      <c r="B354" s="6"/>
      <c r="C354" s="188" t="s">
        <v>340</v>
      </c>
      <c r="D354" s="6"/>
      <c r="E354" s="51"/>
    </row>
    <row r="355" spans="2:5" ht="21" hidden="1" x14ac:dyDescent="0.4">
      <c r="B355" s="6"/>
      <c r="C355" s="188" t="s">
        <v>341</v>
      </c>
      <c r="D355" s="6"/>
      <c r="E355" s="51"/>
    </row>
    <row r="356" spans="2:5" ht="21" hidden="1" x14ac:dyDescent="0.4">
      <c r="B356" s="6"/>
      <c r="C356" s="188" t="s">
        <v>342</v>
      </c>
      <c r="D356" s="6"/>
      <c r="E356" s="51"/>
    </row>
    <row r="357" spans="2:5" ht="21" hidden="1" x14ac:dyDescent="0.4">
      <c r="B357" s="6"/>
      <c r="C357" s="188" t="s">
        <v>343</v>
      </c>
      <c r="D357" s="6"/>
      <c r="E357" s="51"/>
    </row>
    <row r="358" spans="2:5" ht="21" hidden="1" x14ac:dyDescent="0.4">
      <c r="B358" s="6"/>
      <c r="C358" s="188" t="s">
        <v>344</v>
      </c>
      <c r="D358" s="6"/>
      <c r="E358" s="51"/>
    </row>
    <row r="359" spans="2:5" ht="21" hidden="1" x14ac:dyDescent="0.4">
      <c r="B359" s="6"/>
      <c r="C359" s="188" t="s">
        <v>345</v>
      </c>
      <c r="D359" s="6"/>
      <c r="E359" s="51"/>
    </row>
    <row r="360" spans="2:5" ht="21" hidden="1" x14ac:dyDescent="0.4">
      <c r="B360" s="6"/>
      <c r="C360" s="188" t="s">
        <v>346</v>
      </c>
      <c r="D360" s="6"/>
      <c r="E360" s="51"/>
    </row>
    <row r="361" spans="2:5" ht="21" hidden="1" x14ac:dyDescent="0.4">
      <c r="B361" s="6"/>
      <c r="C361" s="188" t="s">
        <v>347</v>
      </c>
      <c r="D361" s="6"/>
      <c r="E361" s="51"/>
    </row>
    <row r="362" spans="2:5" ht="21" hidden="1" x14ac:dyDescent="0.4">
      <c r="B362" s="6"/>
      <c r="C362" s="188" t="s">
        <v>348</v>
      </c>
      <c r="D362" s="6"/>
      <c r="E362" s="51"/>
    </row>
    <row r="363" spans="2:5" ht="21" hidden="1" x14ac:dyDescent="0.4">
      <c r="B363" s="6"/>
      <c r="C363" s="188" t="s">
        <v>349</v>
      </c>
      <c r="D363" s="6"/>
      <c r="E363" s="51"/>
    </row>
    <row r="364" spans="2:5" ht="21" hidden="1" x14ac:dyDescent="0.4">
      <c r="B364" s="6"/>
      <c r="C364" s="188" t="s">
        <v>350</v>
      </c>
      <c r="D364" s="6"/>
      <c r="E364" s="51"/>
    </row>
    <row r="365" spans="2:5" ht="21" hidden="1" x14ac:dyDescent="0.4">
      <c r="B365" s="6"/>
      <c r="C365" s="188" t="s">
        <v>351</v>
      </c>
      <c r="D365" s="6"/>
      <c r="E365" s="51"/>
    </row>
    <row r="366" spans="2:5" ht="21" hidden="1" x14ac:dyDescent="0.4">
      <c r="B366" s="6"/>
      <c r="C366" s="188" t="s">
        <v>352</v>
      </c>
      <c r="D366" s="6"/>
      <c r="E366" s="51"/>
    </row>
    <row r="367" spans="2:5" ht="21" hidden="1" x14ac:dyDescent="0.4">
      <c r="B367" s="6"/>
      <c r="C367" s="188" t="s">
        <v>353</v>
      </c>
      <c r="D367" s="6"/>
      <c r="E367" s="51"/>
    </row>
    <row r="368" spans="2:5" ht="21" hidden="1" x14ac:dyDescent="0.4">
      <c r="B368" s="6"/>
      <c r="C368" s="188" t="s">
        <v>354</v>
      </c>
      <c r="D368" s="6"/>
      <c r="E368" s="51"/>
    </row>
    <row r="369" spans="2:5" ht="21" hidden="1" x14ac:dyDescent="0.4">
      <c r="B369" s="6"/>
      <c r="C369" s="188" t="s">
        <v>355</v>
      </c>
      <c r="D369" s="6"/>
      <c r="E369" s="51"/>
    </row>
    <row r="370" spans="2:5" ht="21" hidden="1" x14ac:dyDescent="0.4">
      <c r="B370" s="6"/>
      <c r="C370" s="188" t="s">
        <v>356</v>
      </c>
      <c r="D370" s="6"/>
      <c r="E370" s="51"/>
    </row>
    <row r="371" spans="2:5" ht="21" hidden="1" x14ac:dyDescent="0.4">
      <c r="B371" s="6"/>
      <c r="C371" s="188" t="s">
        <v>357</v>
      </c>
      <c r="D371" s="6"/>
      <c r="E371" s="51"/>
    </row>
    <row r="372" spans="2:5" ht="21" hidden="1" x14ac:dyDescent="0.4">
      <c r="B372" s="6"/>
      <c r="C372" s="188" t="s">
        <v>358</v>
      </c>
      <c r="D372" s="6"/>
      <c r="E372" s="51"/>
    </row>
    <row r="373" spans="2:5" ht="21" hidden="1" x14ac:dyDescent="0.4">
      <c r="B373" s="6"/>
      <c r="C373" s="188" t="s">
        <v>359</v>
      </c>
      <c r="D373" s="6"/>
      <c r="E373" s="51"/>
    </row>
    <row r="374" spans="2:5" ht="21" hidden="1" x14ac:dyDescent="0.4">
      <c r="B374" s="6"/>
      <c r="C374" s="53"/>
      <c r="D374" s="6"/>
      <c r="E374" s="51"/>
    </row>
    <row r="375" spans="2:5" ht="21" hidden="1" x14ac:dyDescent="0.4">
      <c r="B375" s="6"/>
      <c r="C375" s="54" t="s">
        <v>360</v>
      </c>
      <c r="D375" s="6"/>
      <c r="E375" s="51"/>
    </row>
    <row r="376" spans="2:5" ht="21" hidden="1" x14ac:dyDescent="0.4">
      <c r="B376" s="6"/>
      <c r="C376" s="55" t="s">
        <v>361</v>
      </c>
      <c r="D376" s="6"/>
      <c r="E376" s="51"/>
    </row>
    <row r="377" spans="2:5" ht="21" hidden="1" x14ac:dyDescent="0.4">
      <c r="B377" s="6"/>
      <c r="C377" s="55" t="s">
        <v>362</v>
      </c>
      <c r="D377" s="6"/>
      <c r="E377" s="51"/>
    </row>
    <row r="378" spans="2:5" ht="21" hidden="1" x14ac:dyDescent="0.4">
      <c r="B378" s="6"/>
      <c r="C378" s="55" t="s">
        <v>363</v>
      </c>
      <c r="D378" s="6"/>
      <c r="E378" s="51"/>
    </row>
    <row r="379" spans="2:5" ht="21" hidden="1" x14ac:dyDescent="0.4">
      <c r="B379" s="6"/>
      <c r="C379" s="55" t="s">
        <v>364</v>
      </c>
      <c r="D379" s="6"/>
      <c r="E379" s="51"/>
    </row>
    <row r="380" spans="2:5" ht="21" hidden="1" x14ac:dyDescent="0.4">
      <c r="B380" s="6"/>
      <c r="C380" s="55" t="s">
        <v>365</v>
      </c>
      <c r="D380" s="6"/>
      <c r="E380" s="51"/>
    </row>
    <row r="381" spans="2:5" ht="21" hidden="1" x14ac:dyDescent="0.4">
      <c r="C381" s="55" t="s">
        <v>366</v>
      </c>
      <c r="D381" s="6"/>
      <c r="E381" s="51"/>
    </row>
    <row r="382" spans="2:5" ht="21" hidden="1" x14ac:dyDescent="0.4">
      <c r="C382" s="55" t="s">
        <v>367</v>
      </c>
      <c r="E382" s="51"/>
    </row>
    <row r="383" spans="2:5" ht="21" hidden="1" x14ac:dyDescent="0.4">
      <c r="C383" s="55" t="s">
        <v>368</v>
      </c>
      <c r="E383" s="51"/>
    </row>
    <row r="384" spans="2:5" ht="21" hidden="1" x14ac:dyDescent="0.4">
      <c r="C384" s="55" t="s">
        <v>369</v>
      </c>
      <c r="E384" s="51"/>
    </row>
    <row r="385" spans="3:5" ht="21" hidden="1" x14ac:dyDescent="0.4">
      <c r="C385" s="55" t="s">
        <v>370</v>
      </c>
      <c r="E385" s="51"/>
    </row>
    <row r="386" spans="3:5" ht="21" hidden="1" x14ac:dyDescent="0.4">
      <c r="C386" s="55" t="s">
        <v>371</v>
      </c>
      <c r="E386" s="51"/>
    </row>
    <row r="387" spans="3:5" ht="21" hidden="1" x14ac:dyDescent="0.4">
      <c r="C387" s="55" t="s">
        <v>372</v>
      </c>
      <c r="E387" s="51"/>
    </row>
    <row r="388" spans="3:5" ht="21" hidden="1" x14ac:dyDescent="0.4">
      <c r="C388" s="55" t="s">
        <v>373</v>
      </c>
      <c r="E388" s="51"/>
    </row>
    <row r="389" spans="3:5" ht="21" hidden="1" x14ac:dyDescent="0.4">
      <c r="C389" s="55" t="s">
        <v>374</v>
      </c>
      <c r="E389" s="51"/>
    </row>
    <row r="390" spans="3:5" ht="21" hidden="1" x14ac:dyDescent="0.4">
      <c r="C390" s="55" t="s">
        <v>375</v>
      </c>
      <c r="E390" s="51"/>
    </row>
    <row r="391" spans="3:5" ht="21" hidden="1" x14ac:dyDescent="0.4">
      <c r="C391" s="55" t="s">
        <v>376</v>
      </c>
      <c r="E391" s="51"/>
    </row>
    <row r="392" spans="3:5" ht="21" hidden="1" x14ac:dyDescent="0.4">
      <c r="C392" s="55" t="s">
        <v>377</v>
      </c>
      <c r="E392" s="51"/>
    </row>
    <row r="393" spans="3:5" ht="21" hidden="1" x14ac:dyDescent="0.4">
      <c r="C393" s="55" t="s">
        <v>378</v>
      </c>
      <c r="E393" s="51"/>
    </row>
    <row r="394" spans="3:5" ht="21" hidden="1" x14ac:dyDescent="0.4">
      <c r="C394" s="55" t="s">
        <v>379</v>
      </c>
      <c r="E394" s="51"/>
    </row>
    <row r="395" spans="3:5" ht="21" hidden="1" x14ac:dyDescent="0.4">
      <c r="C395" s="55" t="s">
        <v>380</v>
      </c>
      <c r="E395" s="51"/>
    </row>
    <row r="396" spans="3:5" ht="21" hidden="1" x14ac:dyDescent="0.4">
      <c r="C396" s="55" t="s">
        <v>381</v>
      </c>
      <c r="E396" s="51"/>
    </row>
    <row r="397" spans="3:5" ht="21" hidden="1" x14ac:dyDescent="0.4">
      <c r="C397" s="55" t="s">
        <v>382</v>
      </c>
      <c r="E397" s="51"/>
    </row>
    <row r="398" spans="3:5" ht="21" hidden="1" x14ac:dyDescent="0.4">
      <c r="C398" s="55" t="s">
        <v>383</v>
      </c>
      <c r="E398" s="51"/>
    </row>
    <row r="399" spans="3:5" ht="21" hidden="1" x14ac:dyDescent="0.4">
      <c r="C399" s="55" t="s">
        <v>384</v>
      </c>
      <c r="E399" s="51"/>
    </row>
    <row r="400" spans="3:5" ht="21" hidden="1" x14ac:dyDescent="0.4">
      <c r="C400" s="55" t="s">
        <v>385</v>
      </c>
      <c r="E400" s="51"/>
    </row>
    <row r="401" spans="3:5" ht="21" hidden="1" x14ac:dyDescent="0.4">
      <c r="C401" s="55" t="s">
        <v>386</v>
      </c>
      <c r="E401" s="51"/>
    </row>
    <row r="402" spans="3:5" ht="21" hidden="1" x14ac:dyDescent="0.4">
      <c r="C402" s="55" t="s">
        <v>387</v>
      </c>
      <c r="E402" s="51"/>
    </row>
    <row r="403" spans="3:5" x14ac:dyDescent="0.3">
      <c r="C403" s="184"/>
    </row>
    <row r="404" spans="3:5" x14ac:dyDescent="0.3">
      <c r="C404" s="183"/>
    </row>
    <row r="405" spans="3:5" x14ac:dyDescent="0.3">
      <c r="C405" s="7"/>
    </row>
    <row r="406" spans="3:5" x14ac:dyDescent="0.3">
      <c r="C406" s="7"/>
    </row>
  </sheetData>
  <sheetProtection sheet="1" objects="1" scenarios="1" selectLockedCells="1"/>
  <mergeCells count="20">
    <mergeCell ref="O30:O34"/>
    <mergeCell ref="C17:D17"/>
    <mergeCell ref="C15:D15"/>
    <mergeCell ref="B2:E2"/>
    <mergeCell ref="B4:C4"/>
    <mergeCell ref="D4:G4"/>
    <mergeCell ref="D5:G5"/>
    <mergeCell ref="D6:G6"/>
    <mergeCell ref="D7:G7"/>
    <mergeCell ref="C10:D10"/>
    <mergeCell ref="C12:D12"/>
    <mergeCell ref="C13:D13"/>
    <mergeCell ref="C14:D14"/>
    <mergeCell ref="C11:D11"/>
    <mergeCell ref="B35:G35"/>
    <mergeCell ref="B33:L33"/>
    <mergeCell ref="C16:D16"/>
    <mergeCell ref="C19:D19"/>
    <mergeCell ref="C21:E21"/>
    <mergeCell ref="C18:D18"/>
  </mergeCells>
  <dataValidations count="2">
    <dataValidation type="list" allowBlank="1" showInputMessage="1" showErrorMessage="1" sqref="L2">
      <formula1>"Yes, No"</formula1>
    </dataValidation>
    <dataValidation type="list" allowBlank="1" showErrorMessage="1" prompt="1. Please select your Local Authority._x000a_2. Please enter your estimates in the green boxes." sqref="B4:C4">
      <formula1>$C$47:$C$402</formula1>
    </dataValidation>
  </dataValidations>
  <hyperlinks>
    <hyperlink ref="B6" location="'New Homes Bonus'!I14" tooltip="Click here to return to homepage" display="Return to homepage"/>
  </hyperlinks>
  <pageMargins left="0.74803149606299213" right="0.74803149606299213" top="0.98425196850393704" bottom="0.98425196850393704" header="0.51181102362204722" footer="0.51181102362204722"/>
  <pageSetup paperSize="9" scale="42" orientation="landscape" r:id="rId1"/>
  <headerFooter alignWithMargins="0"/>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2:Q522"/>
  <sheetViews>
    <sheetView showGridLines="0" showRowColHeaders="0" zoomScale="90" zoomScaleNormal="90" workbookViewId="0">
      <selection activeCell="B6" sqref="B6"/>
    </sheetView>
  </sheetViews>
  <sheetFormatPr defaultColWidth="9.109375" defaultRowHeight="13.8" x14ac:dyDescent="0.3"/>
  <cols>
    <col min="1" max="1" width="4" style="1" customWidth="1"/>
    <col min="2" max="2" width="28.5546875" style="1" customWidth="1"/>
    <col min="3" max="3" width="29.88671875" style="1" customWidth="1"/>
    <col min="4" max="12" width="13" style="1" customWidth="1"/>
    <col min="13" max="13" width="8.44140625" style="1" customWidth="1"/>
    <col min="14" max="14" width="22.33203125" style="1" customWidth="1"/>
    <col min="15" max="15" width="16.5546875" style="1" customWidth="1"/>
    <col min="16" max="16" width="21.5546875" style="1" customWidth="1"/>
    <col min="17" max="17" width="15.5546875" style="1" customWidth="1"/>
    <col min="18" max="18" width="37.109375" style="1" customWidth="1"/>
    <col min="19" max="19" width="24" style="1" customWidth="1"/>
    <col min="20" max="21" width="9.33203125" style="1" bestFit="1" customWidth="1"/>
    <col min="22" max="16384" width="9.109375" style="1"/>
  </cols>
  <sheetData>
    <row r="2" spans="2:17" ht="33" customHeight="1" x14ac:dyDescent="0.7">
      <c r="B2" s="416" t="s">
        <v>0</v>
      </c>
      <c r="C2" s="416"/>
      <c r="D2" s="416"/>
      <c r="E2" s="416"/>
      <c r="F2" s="56"/>
      <c r="K2" s="241"/>
    </row>
    <row r="3" spans="2:17" ht="15.75" customHeight="1" x14ac:dyDescent="0.85">
      <c r="B3" s="57"/>
      <c r="C3" s="5"/>
      <c r="D3" s="2"/>
      <c r="E3" s="2"/>
      <c r="F3" s="2"/>
      <c r="K3" s="7"/>
    </row>
    <row r="4" spans="2:17" ht="37.5" customHeight="1" x14ac:dyDescent="0.5">
      <c r="B4" s="417" t="s">
        <v>34</v>
      </c>
      <c r="C4" s="417"/>
      <c r="D4" s="418" t="s">
        <v>858</v>
      </c>
      <c r="E4" s="418"/>
      <c r="F4" s="418"/>
      <c r="G4" s="418"/>
      <c r="H4" s="58" t="str">
        <f>VLOOKUP($B$4,Data!$D$3:$J$359,Data!$F$1,0)</f>
        <v>-</v>
      </c>
      <c r="K4" s="242"/>
      <c r="M4" s="436"/>
      <c r="N4" s="436"/>
    </row>
    <row r="5" spans="2:17" ht="19.5" customHeight="1" x14ac:dyDescent="0.45">
      <c r="B5" s="59"/>
      <c r="C5" s="59"/>
      <c r="D5" s="419" t="s">
        <v>892</v>
      </c>
      <c r="E5" s="419"/>
      <c r="F5" s="419"/>
      <c r="G5" s="419"/>
      <c r="H5" s="58" t="str">
        <f>VLOOKUP($B$4,Data!$D$3:$BG$359,Data!$H$1,0)</f>
        <v>-</v>
      </c>
      <c r="I5" s="60"/>
      <c r="K5" s="206"/>
      <c r="M5" s="7"/>
      <c r="N5" s="7"/>
    </row>
    <row r="6" spans="2:17" ht="21.75" customHeight="1" x14ac:dyDescent="0.45">
      <c r="B6" s="8" t="s">
        <v>4</v>
      </c>
      <c r="C6" s="61"/>
      <c r="D6" s="419" t="s">
        <v>859</v>
      </c>
      <c r="E6" s="419"/>
      <c r="F6" s="419"/>
      <c r="G6" s="419"/>
      <c r="H6" s="62" t="str">
        <f>VLOOKUP($B$4,Data!$D$3:$J$359,Data!$J$1,0)</f>
        <v>-</v>
      </c>
      <c r="I6" s="63"/>
      <c r="J6" s="63"/>
      <c r="K6" s="243"/>
      <c r="M6" s="7"/>
      <c r="N6" s="7"/>
    </row>
    <row r="7" spans="2:17" ht="18.75" customHeight="1" x14ac:dyDescent="0.3">
      <c r="D7" s="419" t="s">
        <v>927</v>
      </c>
      <c r="E7" s="419"/>
      <c r="F7" s="419"/>
      <c r="G7" s="419"/>
      <c r="H7" s="58" t="str">
        <f>VLOOKUP($B$4,Data!$D$3:$I$359,Data!$G$1,0)</f>
        <v>-</v>
      </c>
      <c r="I7" s="13"/>
      <c r="J7" s="13"/>
      <c r="K7" s="13"/>
      <c r="O7" s="11"/>
      <c r="P7" s="11"/>
    </row>
    <row r="8" spans="2:17" ht="25.5" customHeight="1" x14ac:dyDescent="0.5">
      <c r="J8" s="15"/>
      <c r="K8" s="15"/>
      <c r="N8" s="7"/>
      <c r="O8" s="64"/>
      <c r="P8" s="16"/>
      <c r="Q8" s="17"/>
    </row>
    <row r="9" spans="2:17" ht="34.5" customHeight="1" x14ac:dyDescent="0.5">
      <c r="C9" s="191" t="s">
        <v>388</v>
      </c>
      <c r="D9" s="24" t="s">
        <v>389</v>
      </c>
      <c r="E9" s="24" t="s">
        <v>390</v>
      </c>
      <c r="F9" s="24" t="s">
        <v>391</v>
      </c>
      <c r="G9" s="24" t="s">
        <v>392</v>
      </c>
      <c r="H9" s="24" t="s">
        <v>393</v>
      </c>
      <c r="I9" s="24" t="s">
        <v>394</v>
      </c>
      <c r="J9" s="24" t="s">
        <v>395</v>
      </c>
      <c r="K9" s="24" t="s">
        <v>396</v>
      </c>
      <c r="L9" s="24" t="s">
        <v>397</v>
      </c>
      <c r="N9" s="202"/>
      <c r="O9" s="203" t="s">
        <v>807</v>
      </c>
      <c r="P9" s="204"/>
      <c r="Q9" s="66"/>
    </row>
    <row r="10" spans="2:17" ht="36.75" customHeight="1" x14ac:dyDescent="0.4">
      <c r="C10" s="190" t="s">
        <v>867</v>
      </c>
      <c r="D10" s="226">
        <f>VLOOKUP($B$4,Data!$D$4:$AC$359,19,0)</f>
        <v>0</v>
      </c>
      <c r="E10" s="226">
        <f>VLOOKUP($B$4,Data!$D$4:$AC$359,20,0)</f>
        <v>0</v>
      </c>
      <c r="F10" s="226">
        <f>VLOOKUP($B$4,Data!$D$4:$AC$359,21,0)</f>
        <v>0</v>
      </c>
      <c r="G10" s="226">
        <f>VLOOKUP($B$4,Data!$D$4:$AC$359,22,0)</f>
        <v>0</v>
      </c>
      <c r="H10" s="226">
        <f>VLOOKUP($B$4,Data!$D$4:$AC$359,23,0)</f>
        <v>0</v>
      </c>
      <c r="I10" s="226">
        <f>VLOOKUP($B$4,Data!$D$4:$AC$359,24,0)</f>
        <v>0</v>
      </c>
      <c r="J10" s="226">
        <f>VLOOKUP($B$4,Data!$D$4:$AC$359,25,0)</f>
        <v>0</v>
      </c>
      <c r="K10" s="226">
        <f>VLOOKUP($B$4,Data!$D$4:$AC$359,26,0)</f>
        <v>0</v>
      </c>
      <c r="L10" s="194" t="str">
        <f>H4</f>
        <v>-</v>
      </c>
      <c r="N10" s="68" t="s">
        <v>398</v>
      </c>
      <c r="O10" s="6"/>
      <c r="P10" s="68" t="s">
        <v>399</v>
      </c>
      <c r="Q10" s="7"/>
    </row>
    <row r="11" spans="2:17" ht="53.25" customHeight="1" x14ac:dyDescent="0.5">
      <c r="C11" s="190" t="s">
        <v>868</v>
      </c>
      <c r="D11" s="227"/>
      <c r="E11" s="228"/>
      <c r="F11" s="228"/>
      <c r="G11" s="228">
        <v>1590.55171308427</v>
      </c>
      <c r="H11" s="228"/>
      <c r="I11" s="228"/>
      <c r="J11" s="228"/>
      <c r="K11" s="229"/>
      <c r="L11" s="193"/>
      <c r="N11" s="70">
        <f>IF(VLOOKUP(B4,'Y8 data'!D4:K359,8,FALSE)&lt;1,VLOOKUP($B$4,'Y8 data'!$D$4:$J$359,2,FALSE),0)</f>
        <v>0</v>
      </c>
      <c r="O11" s="70"/>
      <c r="P11" s="70">
        <f>VLOOKUP($B$4,'Y8 data'!$D$4:$J$359,3,FALSE)</f>
        <v>0</v>
      </c>
      <c r="Q11" s="7"/>
    </row>
    <row r="12" spans="2:17" ht="33" customHeight="1" thickBot="1" x14ac:dyDescent="0.5">
      <c r="B12" s="71"/>
      <c r="C12" s="72"/>
      <c r="D12" s="73"/>
      <c r="E12" s="73"/>
      <c r="F12" s="73"/>
      <c r="G12" s="73"/>
      <c r="H12" s="73"/>
      <c r="I12" s="73"/>
      <c r="J12" s="73"/>
      <c r="K12" s="73"/>
      <c r="L12" s="20"/>
      <c r="N12" s="74"/>
      <c r="P12" s="74"/>
      <c r="Q12" s="74"/>
    </row>
    <row r="13" spans="2:17" ht="41.25" customHeight="1" thickBot="1" x14ac:dyDescent="0.5">
      <c r="B13" s="430" t="s">
        <v>866</v>
      </c>
      <c r="C13" s="431"/>
      <c r="D13" s="196" t="str">
        <f>VLOOKUP($B$4,Data!$D$3:$BT$359,Data!$H$1,0)</f>
        <v>-</v>
      </c>
      <c r="E13" s="197"/>
      <c r="F13" s="197"/>
      <c r="G13" s="197"/>
      <c r="H13" s="197"/>
      <c r="I13" s="197"/>
      <c r="J13" s="197"/>
      <c r="K13" s="197"/>
      <c r="L13" s="69"/>
      <c r="N13" s="202"/>
      <c r="O13" s="203" t="s">
        <v>799</v>
      </c>
      <c r="P13" s="204"/>
      <c r="Q13" s="74"/>
    </row>
    <row r="14" spans="2:17" ht="41.25" customHeight="1" thickBot="1" x14ac:dyDescent="0.5">
      <c r="B14" s="432" t="s">
        <v>400</v>
      </c>
      <c r="C14" s="433"/>
      <c r="D14" s="198">
        <f>VLOOKUP($B$4,Data!$D$4:$BT$359,Data!AE$1,0)</f>
        <v>0</v>
      </c>
      <c r="E14" s="198">
        <f>VLOOKUP($B$4,Data!$D$4:$BT$359,Data!AF$1,0)</f>
        <v>0</v>
      </c>
      <c r="F14" s="198">
        <f>VLOOKUP($B$4,Data!$D$4:$BT$359,Data!AG$1,0)</f>
        <v>0</v>
      </c>
      <c r="G14" s="198">
        <f>VLOOKUP($B$4,Data!$D$4:$BT$359,Data!AH$1,0)</f>
        <v>0</v>
      </c>
      <c r="H14" s="198">
        <f>VLOOKUP($B$4,Data!$D$4:$BT$359,Data!AI$1,0)</f>
        <v>0</v>
      </c>
      <c r="I14" s="198">
        <f>VLOOKUP($B$4,Data!$D$4:$BT$359,Data!AJ$1,0)</f>
        <v>0</v>
      </c>
      <c r="J14" s="198">
        <f>VLOOKUP($B$4,Data!$D$4:$BT$359,Data!AK$1,0)</f>
        <v>0</v>
      </c>
      <c r="K14" s="198">
        <f>VLOOKUP($B$4,Data!$D$4:$BT$359,Data!AL$1,0)</f>
        <v>0</v>
      </c>
      <c r="L14" s="198">
        <f>SUM(D14:K14)</f>
        <v>0</v>
      </c>
      <c r="N14" s="68" t="s">
        <v>398</v>
      </c>
      <c r="O14" s="6"/>
      <c r="P14" s="68" t="s">
        <v>399</v>
      </c>
      <c r="Q14" s="74"/>
    </row>
    <row r="15" spans="2:17" ht="40.5" customHeight="1" thickBot="1" x14ac:dyDescent="0.55000000000000004">
      <c r="B15" s="434" t="s">
        <v>931</v>
      </c>
      <c r="C15" s="435"/>
      <c r="D15" s="199">
        <f>VLOOKUP($B$4,Data!$D$4:$BT$359,Data!AX$1,0)</f>
        <v>0</v>
      </c>
      <c r="E15" s="199">
        <f>VLOOKUP($B$4,Data!$D$4:$BT$359,Data!AY$1,0)</f>
        <v>0</v>
      </c>
      <c r="F15" s="199">
        <f>VLOOKUP($B$4,Data!$D$4:$BT$359,Data!AZ$1,0)</f>
        <v>0</v>
      </c>
      <c r="G15" s="199">
        <f>VLOOKUP($B$4,Data!$D$4:$BT$359,Data!BA$1,0)</f>
        <v>0</v>
      </c>
      <c r="H15" s="199">
        <f>VLOOKUP($B$4,Data!$D$4:$BT$359,Data!BB$1,0)</f>
        <v>0</v>
      </c>
      <c r="I15" s="199">
        <f>VLOOKUP($B$4,Data!$D$4:$BT$359,Data!BC$1,0)</f>
        <v>0</v>
      </c>
      <c r="J15" s="199">
        <f>VLOOKUP($B$4,Data!$D$4:$BT$359,Data!BD$1,0)</f>
        <v>0</v>
      </c>
      <c r="K15" s="199">
        <f>VLOOKUP($B$4,Data!$D$4:$BT$359,Data!BE$1,0)</f>
        <v>0</v>
      </c>
      <c r="L15" s="198">
        <f>SUM(D15:K15)</f>
        <v>0</v>
      </c>
      <c r="N15" s="70">
        <f>N11*4</f>
        <v>0</v>
      </c>
      <c r="O15" s="75"/>
      <c r="P15" s="70">
        <f>P11*4</f>
        <v>0</v>
      </c>
      <c r="Q15" s="7"/>
    </row>
    <row r="16" spans="2:17" ht="41.25" customHeight="1" thickBot="1" x14ac:dyDescent="0.55000000000000004">
      <c r="B16" s="77" t="s">
        <v>806</v>
      </c>
      <c r="C16" s="77"/>
      <c r="D16" s="200"/>
      <c r="E16" s="200"/>
      <c r="F16" s="200"/>
      <c r="G16" s="200"/>
      <c r="H16" s="200"/>
      <c r="I16" s="200"/>
      <c r="J16" s="200"/>
      <c r="K16" s="200"/>
      <c r="L16" s="201"/>
      <c r="N16" s="76"/>
      <c r="P16" s="70"/>
      <c r="Q16" s="7"/>
    </row>
    <row r="17" spans="2:17" ht="41.25" customHeight="1" thickBot="1" x14ac:dyDescent="0.55000000000000004">
      <c r="B17" s="426" t="s">
        <v>798</v>
      </c>
      <c r="C17" s="427"/>
      <c r="D17" s="218">
        <f>(Data!CB9/9)*(D14+D15)</f>
        <v>0</v>
      </c>
      <c r="E17" s="218">
        <f>(Data!CC9/9)*(E14+E15)</f>
        <v>0</v>
      </c>
      <c r="F17" s="218">
        <f>(Data!CD9/9)*(F14+F15)</f>
        <v>0</v>
      </c>
      <c r="G17" s="218">
        <f>(Data!CE9/9)*(G14+G15)</f>
        <v>0</v>
      </c>
      <c r="H17" s="218">
        <f>(Data!CF9/9)*(H14+H15)</f>
        <v>0</v>
      </c>
      <c r="I17" s="218">
        <f>(Data!CG9/9)*(I14+I15)</f>
        <v>0</v>
      </c>
      <c r="J17" s="218">
        <f>(Data!CH9/9)*(J14+J15)</f>
        <v>0</v>
      </c>
      <c r="K17" s="218">
        <f>(Data!CI9/9)*(K14+K15)</f>
        <v>0</v>
      </c>
      <c r="L17" s="219">
        <f>SUM(D17:K17)</f>
        <v>0</v>
      </c>
      <c r="M17" s="207"/>
      <c r="N17" s="208"/>
      <c r="O17" s="207"/>
      <c r="P17" s="70"/>
      <c r="Q17" s="7"/>
    </row>
    <row r="18" spans="2:17" ht="41.25" customHeight="1" thickBot="1" x14ac:dyDescent="0.55000000000000004">
      <c r="B18" s="428" t="s">
        <v>808</v>
      </c>
      <c r="C18" s="428"/>
      <c r="D18" s="209"/>
      <c r="E18" s="209"/>
      <c r="F18" s="209"/>
      <c r="G18" s="209"/>
      <c r="H18" s="209"/>
      <c r="I18" s="209"/>
      <c r="J18" s="209"/>
      <c r="K18" s="210"/>
      <c r="L18" s="220" t="str">
        <f>IFERROR(L17/VLOOKUP('Year 8 Payments'!B4,Data!D6:E359,Data!$E$1,0),"")</f>
        <v/>
      </c>
      <c r="M18" s="207"/>
      <c r="N18" s="211"/>
      <c r="O18" s="207"/>
      <c r="P18" s="70"/>
      <c r="Q18" s="7"/>
    </row>
    <row r="19" spans="2:17" s="7" customFormat="1" ht="9.75" customHeight="1" thickBot="1" x14ac:dyDescent="0.55000000000000004">
      <c r="B19" s="222"/>
      <c r="C19" s="222"/>
      <c r="D19" s="209"/>
      <c r="E19" s="209"/>
      <c r="F19" s="209"/>
      <c r="G19" s="209"/>
      <c r="H19" s="209"/>
      <c r="I19" s="209"/>
      <c r="J19" s="209"/>
      <c r="K19" s="209"/>
      <c r="L19" s="212"/>
      <c r="M19" s="183"/>
      <c r="N19" s="211"/>
      <c r="O19" s="183"/>
      <c r="P19" s="37"/>
    </row>
    <row r="20" spans="2:17" ht="41.25" customHeight="1" thickBot="1" x14ac:dyDescent="0.55000000000000004">
      <c r="B20" s="428" t="s">
        <v>809</v>
      </c>
      <c r="C20" s="428"/>
      <c r="D20" s="209"/>
      <c r="E20" s="209"/>
      <c r="F20" s="209"/>
      <c r="G20" s="209"/>
      <c r="H20" s="209"/>
      <c r="I20" s="209"/>
      <c r="J20" s="209"/>
      <c r="K20" s="209"/>
      <c r="L20" s="220">
        <v>4.0000000000000001E-3</v>
      </c>
      <c r="M20" s="207"/>
      <c r="N20" s="211"/>
      <c r="O20" s="207"/>
      <c r="P20" s="70"/>
      <c r="Q20" s="7"/>
    </row>
    <row r="21" spans="2:17" ht="41.25" customHeight="1" thickBot="1" x14ac:dyDescent="0.55000000000000004">
      <c r="B21" s="223" t="s">
        <v>810</v>
      </c>
      <c r="C21" s="223"/>
      <c r="D21" s="209"/>
      <c r="E21" s="209"/>
      <c r="F21" s="209"/>
      <c r="G21" s="209"/>
      <c r="H21" s="209"/>
      <c r="I21" s="209"/>
      <c r="J21" s="209"/>
      <c r="K21" s="209"/>
      <c r="L21" s="219">
        <f>IF(ISERROR(MATCH($B$4,Data!$D$6:$D$331,0)),'Year 8 Payments'!N21,MAX((L17/L18)*(L18-L20),0))</f>
        <v>0</v>
      </c>
      <c r="M21" s="207"/>
      <c r="N21" s="246">
        <f>VLOOKUP($B$4,Data!$D$4:$BT$359,Data!$I$1,0)</f>
        <v>0</v>
      </c>
      <c r="O21" s="207"/>
      <c r="P21" s="70"/>
      <c r="Q21" s="7"/>
    </row>
    <row r="22" spans="2:17" ht="41.25" customHeight="1" thickBot="1" x14ac:dyDescent="0.55000000000000004">
      <c r="B22" s="223" t="s">
        <v>818</v>
      </c>
      <c r="C22" s="223"/>
      <c r="D22" s="209"/>
      <c r="E22" s="209"/>
      <c r="F22" s="209"/>
      <c r="G22" s="209"/>
      <c r="H22" s="209"/>
      <c r="I22" s="209"/>
      <c r="J22" s="209"/>
      <c r="K22" s="209"/>
      <c r="L22" s="359">
        <f>L21*G11</f>
        <v>0</v>
      </c>
      <c r="M22" s="207"/>
      <c r="N22" s="259"/>
      <c r="P22" s="70"/>
      <c r="Q22" s="7"/>
    </row>
    <row r="23" spans="2:17" s="7" customFormat="1" ht="9.75" customHeight="1" thickBot="1" x14ac:dyDescent="0.55000000000000004">
      <c r="B23" s="222"/>
      <c r="C23" s="222"/>
      <c r="D23" s="209"/>
      <c r="E23" s="209"/>
      <c r="F23" s="209"/>
      <c r="G23" s="209"/>
      <c r="H23" s="209"/>
      <c r="I23" s="209"/>
      <c r="J23" s="209"/>
      <c r="K23" s="209"/>
      <c r="L23" s="213"/>
      <c r="M23" s="183"/>
      <c r="N23" s="211"/>
      <c r="P23" s="37"/>
    </row>
    <row r="24" spans="2:17" ht="41.25" customHeight="1" thickBot="1" x14ac:dyDescent="0.4">
      <c r="B24" s="425" t="s">
        <v>930</v>
      </c>
      <c r="C24" s="425"/>
      <c r="D24" s="183"/>
      <c r="E24" s="214"/>
      <c r="F24" s="215"/>
      <c r="G24" s="215"/>
      <c r="H24" s="215"/>
      <c r="I24" s="215"/>
      <c r="J24" s="215"/>
      <c r="K24" s="215"/>
      <c r="L24" s="221" t="str">
        <f>VLOOKUP($B$4,Data!$D$4:$BT$359,Data!$J$1,0)</f>
        <v>-</v>
      </c>
      <c r="M24" s="207"/>
      <c r="N24" s="205"/>
      <c r="P24" s="206"/>
      <c r="Q24" s="7"/>
    </row>
    <row r="25" spans="2:17" ht="41.25" customHeight="1" thickBot="1" x14ac:dyDescent="0.35">
      <c r="B25" s="224" t="s">
        <v>811</v>
      </c>
      <c r="C25" s="225"/>
      <c r="D25" s="216"/>
      <c r="E25" s="216"/>
      <c r="F25" s="216"/>
      <c r="G25" s="216"/>
      <c r="H25" s="216"/>
      <c r="I25" s="216"/>
      <c r="J25" s="216"/>
      <c r="K25" s="216"/>
      <c r="L25" s="358" t="str">
        <f>IFERROR(L24*350,"")</f>
        <v/>
      </c>
      <c r="M25" s="207"/>
      <c r="N25" s="206"/>
      <c r="P25" s="206"/>
      <c r="Q25" s="7"/>
    </row>
    <row r="26" spans="2:17" ht="21" customHeight="1" x14ac:dyDescent="0.4">
      <c r="B26" s="217"/>
      <c r="C26" s="217"/>
      <c r="D26" s="217"/>
      <c r="E26" s="217"/>
      <c r="F26" s="217"/>
      <c r="G26" s="217"/>
      <c r="H26" s="217"/>
      <c r="I26" s="217"/>
      <c r="J26" s="217"/>
      <c r="K26" s="207"/>
      <c r="L26" s="207"/>
      <c r="M26" s="207"/>
      <c r="N26" s="207"/>
      <c r="O26" s="207"/>
    </row>
    <row r="27" spans="2:17" ht="18" x14ac:dyDescent="0.35">
      <c r="B27" s="45" t="s">
        <v>32</v>
      </c>
    </row>
    <row r="28" spans="2:17" ht="36" customHeight="1" x14ac:dyDescent="0.3">
      <c r="B28" s="429" t="s">
        <v>857</v>
      </c>
      <c r="C28" s="429"/>
      <c r="D28" s="429"/>
      <c r="E28" s="429"/>
      <c r="F28" s="429"/>
      <c r="G28" s="429"/>
      <c r="H28" s="429"/>
      <c r="I28" s="429"/>
      <c r="J28" s="429"/>
      <c r="K28" s="429"/>
      <c r="L28" s="429"/>
      <c r="M28" s="429"/>
      <c r="N28" s="429"/>
      <c r="O28" s="429"/>
      <c r="Q28" s="46"/>
    </row>
    <row r="29" spans="2:17" ht="15.75" customHeight="1" x14ac:dyDescent="0.3">
      <c r="B29" s="421" t="s">
        <v>861</v>
      </c>
      <c r="C29" s="422"/>
      <c r="D29" s="422"/>
      <c r="E29" s="422"/>
      <c r="F29" s="422"/>
      <c r="G29" s="422"/>
      <c r="H29" s="422"/>
      <c r="I29" s="422"/>
      <c r="J29" s="422"/>
      <c r="K29" s="422"/>
      <c r="L29" s="422"/>
      <c r="M29" s="422"/>
      <c r="N29" s="422"/>
      <c r="O29" s="422"/>
    </row>
    <row r="30" spans="2:17" ht="18.75" customHeight="1" x14ac:dyDescent="0.3">
      <c r="B30" s="409" t="s">
        <v>869</v>
      </c>
      <c r="C30" s="423"/>
      <c r="D30" s="423"/>
      <c r="E30" s="423"/>
      <c r="F30" s="423"/>
      <c r="G30" s="423"/>
      <c r="H30" s="423"/>
      <c r="I30" s="423"/>
      <c r="J30" s="423"/>
      <c r="K30" s="423"/>
      <c r="L30" s="423"/>
      <c r="M30" s="423"/>
      <c r="N30" s="423"/>
      <c r="O30" s="423"/>
    </row>
    <row r="31" spans="2:17" ht="34.5" customHeight="1" x14ac:dyDescent="0.3">
      <c r="B31" s="409" t="s">
        <v>928</v>
      </c>
      <c r="C31" s="409"/>
      <c r="D31" s="409"/>
      <c r="E31" s="409"/>
      <c r="F31" s="409"/>
      <c r="G31" s="409"/>
      <c r="H31" s="409"/>
      <c r="I31" s="409"/>
      <c r="J31" s="409"/>
      <c r="K31" s="409"/>
      <c r="L31" s="409"/>
      <c r="M31" s="409"/>
      <c r="N31" s="409"/>
      <c r="O31" s="409"/>
    </row>
    <row r="32" spans="2:17" ht="34.5" customHeight="1" x14ac:dyDescent="0.3">
      <c r="B32" s="409" t="s">
        <v>929</v>
      </c>
      <c r="C32" s="424"/>
      <c r="D32" s="424"/>
      <c r="E32" s="424"/>
      <c r="F32" s="424"/>
      <c r="G32" s="424"/>
      <c r="H32" s="424"/>
      <c r="I32" s="424"/>
      <c r="J32" s="424"/>
      <c r="K32" s="424"/>
      <c r="L32" s="424"/>
      <c r="M32" s="424"/>
      <c r="N32" s="424"/>
      <c r="O32" s="424"/>
    </row>
    <row r="34" spans="3:6" hidden="1" x14ac:dyDescent="0.3"/>
    <row r="35" spans="3:6" hidden="1" x14ac:dyDescent="0.3">
      <c r="C35" s="49" t="s">
        <v>33</v>
      </c>
      <c r="D35" s="7"/>
      <c r="E35" s="7"/>
      <c r="F35" s="7"/>
    </row>
    <row r="36" spans="3:6" hidden="1" x14ac:dyDescent="0.3">
      <c r="C36" s="1" t="s">
        <v>34</v>
      </c>
      <c r="D36" s="7"/>
      <c r="E36" s="7"/>
      <c r="F36" s="7"/>
    </row>
    <row r="37" spans="3:6" hidden="1" x14ac:dyDescent="0.3">
      <c r="C37" s="78" t="s">
        <v>35</v>
      </c>
      <c r="D37" s="7"/>
      <c r="E37" s="52"/>
      <c r="F37" s="52"/>
    </row>
    <row r="38" spans="3:6" hidden="1" x14ac:dyDescent="0.3">
      <c r="C38" s="78" t="s">
        <v>36</v>
      </c>
      <c r="D38" s="7"/>
      <c r="E38" s="52"/>
      <c r="F38" s="7"/>
    </row>
    <row r="39" spans="3:6" hidden="1" x14ac:dyDescent="0.3">
      <c r="C39" s="78" t="s">
        <v>37</v>
      </c>
      <c r="D39" s="7"/>
      <c r="E39" s="52"/>
      <c r="F39" s="7"/>
    </row>
    <row r="40" spans="3:6" hidden="1" x14ac:dyDescent="0.3">
      <c r="C40" s="78" t="s">
        <v>38</v>
      </c>
      <c r="D40" s="7"/>
      <c r="E40" s="52"/>
      <c r="F40" s="7"/>
    </row>
    <row r="41" spans="3:6" hidden="1" x14ac:dyDescent="0.3">
      <c r="C41" s="78" t="s">
        <v>3</v>
      </c>
      <c r="D41" s="7"/>
      <c r="E41" s="52"/>
      <c r="F41" s="7"/>
    </row>
    <row r="42" spans="3:6" hidden="1" x14ac:dyDescent="0.3">
      <c r="C42" s="78" t="s">
        <v>39</v>
      </c>
      <c r="D42" s="7"/>
      <c r="E42" s="52"/>
      <c r="F42" s="7"/>
    </row>
    <row r="43" spans="3:6" hidden="1" x14ac:dyDescent="0.3">
      <c r="C43" s="78" t="s">
        <v>40</v>
      </c>
      <c r="D43" s="7"/>
      <c r="E43" s="52"/>
      <c r="F43" s="7"/>
    </row>
    <row r="44" spans="3:6" hidden="1" x14ac:dyDescent="0.3">
      <c r="C44" s="79" t="s">
        <v>41</v>
      </c>
      <c r="D44" s="7"/>
      <c r="E44" s="52"/>
      <c r="F44" s="7"/>
    </row>
    <row r="45" spans="3:6" hidden="1" x14ac:dyDescent="0.3">
      <c r="C45" s="78" t="s">
        <v>42</v>
      </c>
      <c r="D45" s="7"/>
      <c r="E45" s="52"/>
      <c r="F45" s="7"/>
    </row>
    <row r="46" spans="3:6" hidden="1" x14ac:dyDescent="0.3">
      <c r="C46" s="78" t="s">
        <v>43</v>
      </c>
      <c r="D46" s="7"/>
      <c r="E46" s="52"/>
      <c r="F46" s="7"/>
    </row>
    <row r="47" spans="3:6" hidden="1" x14ac:dyDescent="0.3">
      <c r="C47" s="78" t="s">
        <v>44</v>
      </c>
      <c r="D47" s="7"/>
    </row>
    <row r="48" spans="3:6" hidden="1" x14ac:dyDescent="0.3">
      <c r="C48" s="78" t="s">
        <v>45</v>
      </c>
      <c r="D48" s="7"/>
    </row>
    <row r="49" spans="3:4" hidden="1" x14ac:dyDescent="0.3">
      <c r="C49" s="78" t="s">
        <v>46</v>
      </c>
      <c r="D49" s="7"/>
    </row>
    <row r="50" spans="3:4" hidden="1" x14ac:dyDescent="0.3">
      <c r="C50" s="78" t="s">
        <v>47</v>
      </c>
      <c r="D50" s="7"/>
    </row>
    <row r="51" spans="3:4" hidden="1" x14ac:dyDescent="0.3">
      <c r="C51" s="78" t="s">
        <v>48</v>
      </c>
      <c r="D51" s="7"/>
    </row>
    <row r="52" spans="3:4" hidden="1" x14ac:dyDescent="0.3">
      <c r="C52" s="78" t="s">
        <v>49</v>
      </c>
      <c r="D52" s="7"/>
    </row>
    <row r="53" spans="3:4" hidden="1" x14ac:dyDescent="0.3">
      <c r="C53" s="78" t="s">
        <v>50</v>
      </c>
      <c r="D53" s="7"/>
    </row>
    <row r="54" spans="3:4" hidden="1" x14ac:dyDescent="0.3">
      <c r="C54" s="78" t="s">
        <v>51</v>
      </c>
      <c r="D54" s="7"/>
    </row>
    <row r="55" spans="3:4" hidden="1" x14ac:dyDescent="0.3">
      <c r="C55" s="78" t="s">
        <v>52</v>
      </c>
      <c r="D55" s="7"/>
    </row>
    <row r="56" spans="3:4" hidden="1" x14ac:dyDescent="0.3">
      <c r="C56" s="78" t="s">
        <v>53</v>
      </c>
      <c r="D56" s="7"/>
    </row>
    <row r="57" spans="3:4" hidden="1" x14ac:dyDescent="0.3">
      <c r="C57" s="78" t="s">
        <v>54</v>
      </c>
      <c r="D57" s="7"/>
    </row>
    <row r="58" spans="3:4" hidden="1" x14ac:dyDescent="0.3">
      <c r="C58" s="78" t="s">
        <v>55</v>
      </c>
      <c r="D58" s="7"/>
    </row>
    <row r="59" spans="3:4" hidden="1" x14ac:dyDescent="0.3">
      <c r="C59" s="78" t="s">
        <v>56</v>
      </c>
      <c r="D59" s="7"/>
    </row>
    <row r="60" spans="3:4" hidden="1" x14ac:dyDescent="0.3">
      <c r="C60" s="78" t="s">
        <v>57</v>
      </c>
      <c r="D60" s="7"/>
    </row>
    <row r="61" spans="3:4" hidden="1" x14ac:dyDescent="0.3">
      <c r="C61" s="78" t="s">
        <v>58</v>
      </c>
      <c r="D61" s="7"/>
    </row>
    <row r="62" spans="3:4" hidden="1" x14ac:dyDescent="0.3">
      <c r="C62" s="78" t="s">
        <v>59</v>
      </c>
      <c r="D62" s="7"/>
    </row>
    <row r="63" spans="3:4" hidden="1" x14ac:dyDescent="0.3">
      <c r="C63" s="78" t="s">
        <v>60</v>
      </c>
      <c r="D63" s="7"/>
    </row>
    <row r="64" spans="3:4" hidden="1" x14ac:dyDescent="0.3">
      <c r="C64" s="78" t="s">
        <v>61</v>
      </c>
      <c r="D64" s="7"/>
    </row>
    <row r="65" spans="3:4" hidden="1" x14ac:dyDescent="0.3">
      <c r="C65" s="78" t="s">
        <v>62</v>
      </c>
      <c r="D65" s="7"/>
    </row>
    <row r="66" spans="3:4" hidden="1" x14ac:dyDescent="0.3">
      <c r="C66" s="78" t="s">
        <v>63</v>
      </c>
      <c r="D66" s="7"/>
    </row>
    <row r="67" spans="3:4" hidden="1" x14ac:dyDescent="0.3">
      <c r="C67" s="78" t="s">
        <v>64</v>
      </c>
      <c r="D67" s="7"/>
    </row>
    <row r="68" spans="3:4" hidden="1" x14ac:dyDescent="0.3">
      <c r="C68" s="78" t="s">
        <v>65</v>
      </c>
      <c r="D68" s="7"/>
    </row>
    <row r="69" spans="3:4" hidden="1" x14ac:dyDescent="0.3">
      <c r="C69" s="78" t="s">
        <v>66</v>
      </c>
      <c r="D69" s="7"/>
    </row>
    <row r="70" spans="3:4" hidden="1" x14ac:dyDescent="0.3">
      <c r="C70" s="78" t="s">
        <v>67</v>
      </c>
      <c r="D70" s="7"/>
    </row>
    <row r="71" spans="3:4" hidden="1" x14ac:dyDescent="0.3">
      <c r="C71" s="78" t="s">
        <v>68</v>
      </c>
      <c r="D71" s="7"/>
    </row>
    <row r="72" spans="3:4" hidden="1" x14ac:dyDescent="0.3">
      <c r="C72" s="78" t="s">
        <v>69</v>
      </c>
      <c r="D72" s="7"/>
    </row>
    <row r="73" spans="3:4" hidden="1" x14ac:dyDescent="0.3">
      <c r="C73" s="78" t="s">
        <v>70</v>
      </c>
      <c r="D73" s="7"/>
    </row>
    <row r="74" spans="3:4" hidden="1" x14ac:dyDescent="0.3">
      <c r="C74" s="78" t="s">
        <v>71</v>
      </c>
      <c r="D74" s="7"/>
    </row>
    <row r="75" spans="3:4" hidden="1" x14ac:dyDescent="0.3">
      <c r="C75" s="78" t="s">
        <v>72</v>
      </c>
      <c r="D75" s="7"/>
    </row>
    <row r="76" spans="3:4" hidden="1" x14ac:dyDescent="0.3">
      <c r="C76" s="78" t="s">
        <v>73</v>
      </c>
      <c r="D76" s="7"/>
    </row>
    <row r="77" spans="3:4" hidden="1" x14ac:dyDescent="0.3">
      <c r="C77" s="78" t="s">
        <v>74</v>
      </c>
      <c r="D77" s="7"/>
    </row>
    <row r="78" spans="3:4" hidden="1" x14ac:dyDescent="0.3">
      <c r="C78" s="78" t="s">
        <v>75</v>
      </c>
      <c r="D78" s="7"/>
    </row>
    <row r="79" spans="3:4" hidden="1" x14ac:dyDescent="0.3">
      <c r="C79" s="78" t="s">
        <v>76</v>
      </c>
      <c r="D79" s="7"/>
    </row>
    <row r="80" spans="3:4" hidden="1" x14ac:dyDescent="0.3">
      <c r="C80" s="78" t="s">
        <v>77</v>
      </c>
      <c r="D80" s="7"/>
    </row>
    <row r="81" spans="3:4" hidden="1" x14ac:dyDescent="0.3">
      <c r="C81" s="78" t="s">
        <v>78</v>
      </c>
      <c r="D81" s="7"/>
    </row>
    <row r="82" spans="3:4" hidden="1" x14ac:dyDescent="0.3">
      <c r="C82" s="78" t="s">
        <v>79</v>
      </c>
      <c r="D82" s="7"/>
    </row>
    <row r="83" spans="3:4" hidden="1" x14ac:dyDescent="0.3">
      <c r="C83" s="78" t="s">
        <v>80</v>
      </c>
      <c r="D83" s="7"/>
    </row>
    <row r="84" spans="3:4" hidden="1" x14ac:dyDescent="0.3">
      <c r="C84" s="78" t="s">
        <v>81</v>
      </c>
      <c r="D84" s="7"/>
    </row>
    <row r="85" spans="3:4" hidden="1" x14ac:dyDescent="0.3">
      <c r="C85" s="78" t="s">
        <v>82</v>
      </c>
      <c r="D85" s="7"/>
    </row>
    <row r="86" spans="3:4" hidden="1" x14ac:dyDescent="0.3">
      <c r="C86" s="78" t="s">
        <v>83</v>
      </c>
      <c r="D86" s="7"/>
    </row>
    <row r="87" spans="3:4" hidden="1" x14ac:dyDescent="0.3">
      <c r="C87" s="78" t="s">
        <v>84</v>
      </c>
      <c r="D87" s="7"/>
    </row>
    <row r="88" spans="3:4" hidden="1" x14ac:dyDescent="0.3">
      <c r="C88" s="78" t="s">
        <v>85</v>
      </c>
      <c r="D88" s="7"/>
    </row>
    <row r="89" spans="3:4" hidden="1" x14ac:dyDescent="0.3">
      <c r="C89" s="78" t="s">
        <v>86</v>
      </c>
      <c r="D89" s="7"/>
    </row>
    <row r="90" spans="3:4" hidden="1" x14ac:dyDescent="0.3">
      <c r="C90" s="78" t="s">
        <v>87</v>
      </c>
      <c r="D90" s="7"/>
    </row>
    <row r="91" spans="3:4" hidden="1" x14ac:dyDescent="0.3">
      <c r="C91" s="78" t="s">
        <v>88</v>
      </c>
      <c r="D91" s="7"/>
    </row>
    <row r="92" spans="3:4" hidden="1" x14ac:dyDescent="0.3">
      <c r="C92" s="78" t="s">
        <v>89</v>
      </c>
      <c r="D92" s="7"/>
    </row>
    <row r="93" spans="3:4" hidden="1" x14ac:dyDescent="0.3">
      <c r="C93" s="78" t="s">
        <v>90</v>
      </c>
      <c r="D93" s="7"/>
    </row>
    <row r="94" spans="3:4" hidden="1" x14ac:dyDescent="0.3">
      <c r="C94" s="78" t="s">
        <v>91</v>
      </c>
      <c r="D94" s="7"/>
    </row>
    <row r="95" spans="3:4" hidden="1" x14ac:dyDescent="0.3">
      <c r="C95" s="78" t="s">
        <v>92</v>
      </c>
      <c r="D95" s="7"/>
    </row>
    <row r="96" spans="3:4" hidden="1" x14ac:dyDescent="0.3">
      <c r="C96" s="78" t="s">
        <v>93</v>
      </c>
      <c r="D96" s="7"/>
    </row>
    <row r="97" spans="3:4" hidden="1" x14ac:dyDescent="0.3">
      <c r="C97" s="78" t="s">
        <v>94</v>
      </c>
      <c r="D97" s="7"/>
    </row>
    <row r="98" spans="3:4" hidden="1" x14ac:dyDescent="0.3">
      <c r="C98" s="78" t="s">
        <v>95</v>
      </c>
      <c r="D98" s="7"/>
    </row>
    <row r="99" spans="3:4" hidden="1" x14ac:dyDescent="0.3">
      <c r="C99" s="78" t="s">
        <v>96</v>
      </c>
      <c r="D99" s="7"/>
    </row>
    <row r="100" spans="3:4" hidden="1" x14ac:dyDescent="0.3">
      <c r="C100" s="78" t="s">
        <v>97</v>
      </c>
      <c r="D100" s="7"/>
    </row>
    <row r="101" spans="3:4" hidden="1" x14ac:dyDescent="0.3">
      <c r="C101" s="78" t="s">
        <v>98</v>
      </c>
      <c r="D101" s="7"/>
    </row>
    <row r="102" spans="3:4" hidden="1" x14ac:dyDescent="0.3">
      <c r="C102" s="78" t="s">
        <v>99</v>
      </c>
      <c r="D102" s="7"/>
    </row>
    <row r="103" spans="3:4" hidden="1" x14ac:dyDescent="0.3">
      <c r="C103" s="78" t="s">
        <v>100</v>
      </c>
      <c r="D103" s="7"/>
    </row>
    <row r="104" spans="3:4" hidden="1" x14ac:dyDescent="0.3">
      <c r="C104" s="78" t="s">
        <v>101</v>
      </c>
      <c r="D104" s="7"/>
    </row>
    <row r="105" spans="3:4" hidden="1" x14ac:dyDescent="0.3">
      <c r="C105" s="78" t="s">
        <v>102</v>
      </c>
      <c r="D105" s="7"/>
    </row>
    <row r="106" spans="3:4" hidden="1" x14ac:dyDescent="0.3">
      <c r="C106" s="78" t="s">
        <v>103</v>
      </c>
      <c r="D106" s="7"/>
    </row>
    <row r="107" spans="3:4" hidden="1" x14ac:dyDescent="0.3">
      <c r="C107" s="78" t="s">
        <v>104</v>
      </c>
      <c r="D107" s="7"/>
    </row>
    <row r="108" spans="3:4" hidden="1" x14ac:dyDescent="0.3">
      <c r="C108" s="78" t="s">
        <v>105</v>
      </c>
      <c r="D108" s="7"/>
    </row>
    <row r="109" spans="3:4" hidden="1" x14ac:dyDescent="0.3">
      <c r="C109" s="78" t="s">
        <v>106</v>
      </c>
      <c r="D109" s="7"/>
    </row>
    <row r="110" spans="3:4" hidden="1" x14ac:dyDescent="0.3">
      <c r="C110" s="78" t="s">
        <v>107</v>
      </c>
      <c r="D110" s="7"/>
    </row>
    <row r="111" spans="3:4" hidden="1" x14ac:dyDescent="0.3">
      <c r="C111" s="78" t="s">
        <v>108</v>
      </c>
      <c r="D111" s="7"/>
    </row>
    <row r="112" spans="3:4" hidden="1" x14ac:dyDescent="0.3">
      <c r="C112" s="78" t="s">
        <v>109</v>
      </c>
      <c r="D112" s="7"/>
    </row>
    <row r="113" spans="3:4" hidden="1" x14ac:dyDescent="0.3">
      <c r="C113" s="78" t="s">
        <v>110</v>
      </c>
      <c r="D113" s="7"/>
    </row>
    <row r="114" spans="3:4" hidden="1" x14ac:dyDescent="0.3">
      <c r="C114" s="78" t="s">
        <v>111</v>
      </c>
      <c r="D114" s="7"/>
    </row>
    <row r="115" spans="3:4" hidden="1" x14ac:dyDescent="0.3">
      <c r="C115" s="78" t="s">
        <v>112</v>
      </c>
      <c r="D115" s="7"/>
    </row>
    <row r="116" spans="3:4" hidden="1" x14ac:dyDescent="0.3">
      <c r="C116" s="78" t="s">
        <v>113</v>
      </c>
      <c r="D116" s="7"/>
    </row>
    <row r="117" spans="3:4" hidden="1" x14ac:dyDescent="0.3">
      <c r="C117" s="78" t="s">
        <v>114</v>
      </c>
      <c r="D117" s="7"/>
    </row>
    <row r="118" spans="3:4" hidden="1" x14ac:dyDescent="0.3">
      <c r="C118" s="78" t="s">
        <v>115</v>
      </c>
      <c r="D118" s="7"/>
    </row>
    <row r="119" spans="3:4" hidden="1" x14ac:dyDescent="0.3">
      <c r="C119" s="78" t="s">
        <v>116</v>
      </c>
      <c r="D119" s="7"/>
    </row>
    <row r="120" spans="3:4" hidden="1" x14ac:dyDescent="0.3">
      <c r="C120" s="78" t="s">
        <v>117</v>
      </c>
      <c r="D120" s="7"/>
    </row>
    <row r="121" spans="3:4" hidden="1" x14ac:dyDescent="0.3">
      <c r="C121" s="78" t="s">
        <v>118</v>
      </c>
      <c r="D121" s="7"/>
    </row>
    <row r="122" spans="3:4" hidden="1" x14ac:dyDescent="0.3">
      <c r="C122" s="78" t="s">
        <v>119</v>
      </c>
      <c r="D122" s="7"/>
    </row>
    <row r="123" spans="3:4" hidden="1" x14ac:dyDescent="0.3">
      <c r="C123" s="78" t="s">
        <v>120</v>
      </c>
      <c r="D123" s="7"/>
    </row>
    <row r="124" spans="3:4" hidden="1" x14ac:dyDescent="0.3">
      <c r="C124" s="78" t="s">
        <v>121</v>
      </c>
      <c r="D124" s="7"/>
    </row>
    <row r="125" spans="3:4" hidden="1" x14ac:dyDescent="0.3">
      <c r="C125" s="78" t="s">
        <v>122</v>
      </c>
      <c r="D125" s="7"/>
    </row>
    <row r="126" spans="3:4" hidden="1" x14ac:dyDescent="0.3">
      <c r="C126" s="78" t="s">
        <v>123</v>
      </c>
      <c r="D126" s="7"/>
    </row>
    <row r="127" spans="3:4" hidden="1" x14ac:dyDescent="0.3">
      <c r="C127" s="78" t="s">
        <v>124</v>
      </c>
      <c r="D127" s="7"/>
    </row>
    <row r="128" spans="3:4" hidden="1" x14ac:dyDescent="0.3">
      <c r="C128" s="78" t="s">
        <v>125</v>
      </c>
      <c r="D128" s="7"/>
    </row>
    <row r="129" spans="3:4" hidden="1" x14ac:dyDescent="0.3">
      <c r="C129" s="78" t="s">
        <v>126</v>
      </c>
      <c r="D129" s="7"/>
    </row>
    <row r="130" spans="3:4" hidden="1" x14ac:dyDescent="0.3">
      <c r="C130" s="78" t="s">
        <v>127</v>
      </c>
      <c r="D130" s="7"/>
    </row>
    <row r="131" spans="3:4" hidden="1" x14ac:dyDescent="0.3">
      <c r="C131" s="78" t="s">
        <v>128</v>
      </c>
      <c r="D131" s="7"/>
    </row>
    <row r="132" spans="3:4" hidden="1" x14ac:dyDescent="0.3">
      <c r="C132" s="78" t="s">
        <v>129</v>
      </c>
      <c r="D132" s="7"/>
    </row>
    <row r="133" spans="3:4" hidden="1" x14ac:dyDescent="0.3">
      <c r="C133" s="78" t="s">
        <v>130</v>
      </c>
      <c r="D133" s="7"/>
    </row>
    <row r="134" spans="3:4" hidden="1" x14ac:dyDescent="0.3">
      <c r="C134" s="78" t="s">
        <v>131</v>
      </c>
      <c r="D134" s="7"/>
    </row>
    <row r="135" spans="3:4" hidden="1" x14ac:dyDescent="0.3">
      <c r="C135" s="78" t="s">
        <v>132</v>
      </c>
      <c r="D135" s="7"/>
    </row>
    <row r="136" spans="3:4" hidden="1" x14ac:dyDescent="0.3">
      <c r="C136" s="78" t="s">
        <v>133</v>
      </c>
      <c r="D136" s="7"/>
    </row>
    <row r="137" spans="3:4" hidden="1" x14ac:dyDescent="0.3">
      <c r="C137" s="78" t="s">
        <v>134</v>
      </c>
      <c r="D137" s="7"/>
    </row>
    <row r="138" spans="3:4" hidden="1" x14ac:dyDescent="0.3">
      <c r="C138" s="78" t="s">
        <v>135</v>
      </c>
      <c r="D138" s="7"/>
    </row>
    <row r="139" spans="3:4" hidden="1" x14ac:dyDescent="0.3">
      <c r="C139" s="78" t="s">
        <v>136</v>
      </c>
      <c r="D139" s="7"/>
    </row>
    <row r="140" spans="3:4" hidden="1" x14ac:dyDescent="0.3">
      <c r="C140" s="78" t="s">
        <v>137</v>
      </c>
      <c r="D140" s="7"/>
    </row>
    <row r="141" spans="3:4" hidden="1" x14ac:dyDescent="0.3">
      <c r="C141" s="78" t="s">
        <v>138</v>
      </c>
      <c r="D141" s="7"/>
    </row>
    <row r="142" spans="3:4" hidden="1" x14ac:dyDescent="0.3">
      <c r="C142" s="78" t="s">
        <v>139</v>
      </c>
      <c r="D142" s="7"/>
    </row>
    <row r="143" spans="3:4" hidden="1" x14ac:dyDescent="0.3">
      <c r="C143" s="78" t="s">
        <v>140</v>
      </c>
      <c r="D143" s="7"/>
    </row>
    <row r="144" spans="3:4" hidden="1" x14ac:dyDescent="0.3">
      <c r="C144" s="78" t="s">
        <v>141</v>
      </c>
      <c r="D144" s="7"/>
    </row>
    <row r="145" spans="3:4" hidden="1" x14ac:dyDescent="0.3">
      <c r="C145" s="78" t="s">
        <v>142</v>
      </c>
      <c r="D145" s="7"/>
    </row>
    <row r="146" spans="3:4" hidden="1" x14ac:dyDescent="0.3">
      <c r="C146" s="78" t="s">
        <v>143</v>
      </c>
      <c r="D146" s="7"/>
    </row>
    <row r="147" spans="3:4" hidden="1" x14ac:dyDescent="0.3">
      <c r="C147" s="78" t="s">
        <v>144</v>
      </c>
      <c r="D147" s="7"/>
    </row>
    <row r="148" spans="3:4" hidden="1" x14ac:dyDescent="0.3">
      <c r="C148" s="78" t="s">
        <v>145</v>
      </c>
      <c r="D148" s="7"/>
    </row>
    <row r="149" spans="3:4" hidden="1" x14ac:dyDescent="0.3">
      <c r="C149" s="78" t="s">
        <v>146</v>
      </c>
      <c r="D149" s="7"/>
    </row>
    <row r="150" spans="3:4" hidden="1" x14ac:dyDescent="0.3">
      <c r="C150" s="78" t="s">
        <v>147</v>
      </c>
      <c r="D150" s="7"/>
    </row>
    <row r="151" spans="3:4" hidden="1" x14ac:dyDescent="0.3">
      <c r="C151" s="78" t="s">
        <v>148</v>
      </c>
      <c r="D151" s="7"/>
    </row>
    <row r="152" spans="3:4" hidden="1" x14ac:dyDescent="0.3">
      <c r="C152" s="78" t="s">
        <v>149</v>
      </c>
      <c r="D152" s="7"/>
    </row>
    <row r="153" spans="3:4" hidden="1" x14ac:dyDescent="0.3">
      <c r="C153" s="78" t="s">
        <v>150</v>
      </c>
      <c r="D153" s="7"/>
    </row>
    <row r="154" spans="3:4" hidden="1" x14ac:dyDescent="0.3">
      <c r="C154" s="78" t="s">
        <v>151</v>
      </c>
      <c r="D154" s="7"/>
    </row>
    <row r="155" spans="3:4" hidden="1" x14ac:dyDescent="0.3">
      <c r="C155" s="78" t="s">
        <v>152</v>
      </c>
      <c r="D155" s="7"/>
    </row>
    <row r="156" spans="3:4" hidden="1" x14ac:dyDescent="0.3">
      <c r="C156" s="78" t="s">
        <v>153</v>
      </c>
      <c r="D156" s="7"/>
    </row>
    <row r="157" spans="3:4" hidden="1" x14ac:dyDescent="0.3">
      <c r="C157" s="78" t="s">
        <v>154</v>
      </c>
      <c r="D157" s="7"/>
    </row>
    <row r="158" spans="3:4" hidden="1" x14ac:dyDescent="0.3">
      <c r="C158" s="78" t="s">
        <v>155</v>
      </c>
      <c r="D158" s="7"/>
    </row>
    <row r="159" spans="3:4" hidden="1" x14ac:dyDescent="0.3">
      <c r="C159" s="78" t="s">
        <v>156</v>
      </c>
      <c r="D159" s="7"/>
    </row>
    <row r="160" spans="3:4" hidden="1" x14ac:dyDescent="0.3">
      <c r="C160" s="78" t="s">
        <v>157</v>
      </c>
      <c r="D160" s="7"/>
    </row>
    <row r="161" spans="3:4" hidden="1" x14ac:dyDescent="0.3">
      <c r="C161" s="78" t="s">
        <v>158</v>
      </c>
      <c r="D161" s="7"/>
    </row>
    <row r="162" spans="3:4" hidden="1" x14ac:dyDescent="0.3">
      <c r="C162" s="78" t="s">
        <v>159</v>
      </c>
      <c r="D162" s="7"/>
    </row>
    <row r="163" spans="3:4" hidden="1" x14ac:dyDescent="0.3">
      <c r="C163" s="78" t="s">
        <v>160</v>
      </c>
      <c r="D163" s="7"/>
    </row>
    <row r="164" spans="3:4" hidden="1" x14ac:dyDescent="0.3">
      <c r="C164" s="78" t="s">
        <v>161</v>
      </c>
      <c r="D164" s="7"/>
    </row>
    <row r="165" spans="3:4" hidden="1" x14ac:dyDescent="0.3">
      <c r="C165" s="78" t="s">
        <v>162</v>
      </c>
      <c r="D165" s="7"/>
    </row>
    <row r="166" spans="3:4" hidden="1" x14ac:dyDescent="0.3">
      <c r="C166" s="78" t="s">
        <v>163</v>
      </c>
      <c r="D166" s="7"/>
    </row>
    <row r="167" spans="3:4" hidden="1" x14ac:dyDescent="0.3">
      <c r="C167" s="78" t="s">
        <v>164</v>
      </c>
      <c r="D167" s="7"/>
    </row>
    <row r="168" spans="3:4" hidden="1" x14ac:dyDescent="0.3">
      <c r="C168" s="78" t="s">
        <v>165</v>
      </c>
      <c r="D168" s="7"/>
    </row>
    <row r="169" spans="3:4" hidden="1" x14ac:dyDescent="0.3">
      <c r="C169" s="78" t="s">
        <v>166</v>
      </c>
      <c r="D169" s="7"/>
    </row>
    <row r="170" spans="3:4" hidden="1" x14ac:dyDescent="0.3">
      <c r="C170" s="78" t="s">
        <v>167</v>
      </c>
      <c r="D170" s="7"/>
    </row>
    <row r="171" spans="3:4" hidden="1" x14ac:dyDescent="0.3">
      <c r="C171" s="78" t="s">
        <v>168</v>
      </c>
      <c r="D171" s="7"/>
    </row>
    <row r="172" spans="3:4" hidden="1" x14ac:dyDescent="0.3">
      <c r="C172" s="78" t="s">
        <v>169</v>
      </c>
      <c r="D172" s="7"/>
    </row>
    <row r="173" spans="3:4" hidden="1" x14ac:dyDescent="0.3">
      <c r="C173" s="78" t="s">
        <v>170</v>
      </c>
      <c r="D173" s="7"/>
    </row>
    <row r="174" spans="3:4" hidden="1" x14ac:dyDescent="0.3">
      <c r="C174" s="78" t="s">
        <v>171</v>
      </c>
      <c r="D174" s="7"/>
    </row>
    <row r="175" spans="3:4" hidden="1" x14ac:dyDescent="0.3">
      <c r="C175" s="78" t="s">
        <v>172</v>
      </c>
      <c r="D175" s="7"/>
    </row>
    <row r="176" spans="3:4" hidden="1" x14ac:dyDescent="0.3">
      <c r="C176" s="78" t="s">
        <v>173</v>
      </c>
      <c r="D176" s="7"/>
    </row>
    <row r="177" spans="3:4" hidden="1" x14ac:dyDescent="0.3">
      <c r="C177" s="78" t="s">
        <v>174</v>
      </c>
      <c r="D177" s="7"/>
    </row>
    <row r="178" spans="3:4" hidden="1" x14ac:dyDescent="0.3">
      <c r="C178" s="78" t="s">
        <v>175</v>
      </c>
      <c r="D178" s="7"/>
    </row>
    <row r="179" spans="3:4" hidden="1" x14ac:dyDescent="0.3">
      <c r="C179" s="78" t="s">
        <v>176</v>
      </c>
      <c r="D179" s="7"/>
    </row>
    <row r="180" spans="3:4" hidden="1" x14ac:dyDescent="0.3">
      <c r="C180" s="78" t="s">
        <v>177</v>
      </c>
      <c r="D180" s="7"/>
    </row>
    <row r="181" spans="3:4" hidden="1" x14ac:dyDescent="0.3">
      <c r="C181" s="78" t="s">
        <v>178</v>
      </c>
      <c r="D181" s="7"/>
    </row>
    <row r="182" spans="3:4" hidden="1" x14ac:dyDescent="0.3">
      <c r="C182" s="78" t="s">
        <v>179</v>
      </c>
      <c r="D182" s="7"/>
    </row>
    <row r="183" spans="3:4" hidden="1" x14ac:dyDescent="0.3">
      <c r="C183" s="78" t="s">
        <v>180</v>
      </c>
      <c r="D183" s="7"/>
    </row>
    <row r="184" spans="3:4" hidden="1" x14ac:dyDescent="0.3">
      <c r="C184" s="78" t="s">
        <v>181</v>
      </c>
      <c r="D184" s="7"/>
    </row>
    <row r="185" spans="3:4" hidden="1" x14ac:dyDescent="0.3">
      <c r="C185" s="78" t="s">
        <v>182</v>
      </c>
      <c r="D185" s="7"/>
    </row>
    <row r="186" spans="3:4" hidden="1" x14ac:dyDescent="0.3">
      <c r="C186" s="78" t="s">
        <v>183</v>
      </c>
      <c r="D186" s="7"/>
    </row>
    <row r="187" spans="3:4" hidden="1" x14ac:dyDescent="0.3">
      <c r="C187" s="78" t="s">
        <v>184</v>
      </c>
      <c r="D187" s="7"/>
    </row>
    <row r="188" spans="3:4" hidden="1" x14ac:dyDescent="0.3">
      <c r="C188" s="78" t="s">
        <v>185</v>
      </c>
      <c r="D188" s="7"/>
    </row>
    <row r="189" spans="3:4" hidden="1" x14ac:dyDescent="0.3">
      <c r="C189" s="78" t="s">
        <v>186</v>
      </c>
      <c r="D189" s="7"/>
    </row>
    <row r="190" spans="3:4" hidden="1" x14ac:dyDescent="0.3">
      <c r="C190" s="78" t="s">
        <v>187</v>
      </c>
      <c r="D190" s="7"/>
    </row>
    <row r="191" spans="3:4" hidden="1" x14ac:dyDescent="0.3">
      <c r="C191" s="78" t="s">
        <v>188</v>
      </c>
      <c r="D191" s="7"/>
    </row>
    <row r="192" spans="3:4" hidden="1" x14ac:dyDescent="0.3">
      <c r="C192" s="78" t="s">
        <v>189</v>
      </c>
      <c r="D192" s="7"/>
    </row>
    <row r="193" spans="3:4" hidden="1" x14ac:dyDescent="0.3">
      <c r="C193" s="78" t="s">
        <v>190</v>
      </c>
      <c r="D193" s="7"/>
    </row>
    <row r="194" spans="3:4" hidden="1" x14ac:dyDescent="0.3">
      <c r="C194" s="78" t="s">
        <v>191</v>
      </c>
      <c r="D194" s="7"/>
    </row>
    <row r="195" spans="3:4" hidden="1" x14ac:dyDescent="0.3">
      <c r="C195" s="78" t="s">
        <v>192</v>
      </c>
      <c r="D195" s="7"/>
    </row>
    <row r="196" spans="3:4" hidden="1" x14ac:dyDescent="0.3">
      <c r="C196" s="78" t="s">
        <v>193</v>
      </c>
      <c r="D196" s="7"/>
    </row>
    <row r="197" spans="3:4" hidden="1" x14ac:dyDescent="0.3">
      <c r="C197" s="78" t="s">
        <v>194</v>
      </c>
      <c r="D197" s="7"/>
    </row>
    <row r="198" spans="3:4" hidden="1" x14ac:dyDescent="0.3">
      <c r="C198" s="78" t="s">
        <v>195</v>
      </c>
      <c r="D198" s="7"/>
    </row>
    <row r="199" spans="3:4" hidden="1" x14ac:dyDescent="0.3">
      <c r="C199" s="78" t="s">
        <v>196</v>
      </c>
      <c r="D199" s="7"/>
    </row>
    <row r="200" spans="3:4" hidden="1" x14ac:dyDescent="0.3">
      <c r="C200" s="78" t="s">
        <v>197</v>
      </c>
      <c r="D200" s="7"/>
    </row>
    <row r="201" spans="3:4" hidden="1" x14ac:dyDescent="0.3">
      <c r="C201" s="78" t="s">
        <v>198</v>
      </c>
      <c r="D201" s="7"/>
    </row>
    <row r="202" spans="3:4" hidden="1" x14ac:dyDescent="0.3">
      <c r="C202" s="78" t="s">
        <v>199</v>
      </c>
      <c r="D202" s="7"/>
    </row>
    <row r="203" spans="3:4" hidden="1" x14ac:dyDescent="0.3">
      <c r="C203" s="78" t="s">
        <v>200</v>
      </c>
      <c r="D203" s="7"/>
    </row>
    <row r="204" spans="3:4" hidden="1" x14ac:dyDescent="0.3">
      <c r="C204" s="78" t="s">
        <v>201</v>
      </c>
      <c r="D204" s="7"/>
    </row>
    <row r="205" spans="3:4" hidden="1" x14ac:dyDescent="0.3">
      <c r="C205" s="78" t="s">
        <v>202</v>
      </c>
      <c r="D205" s="7"/>
    </row>
    <row r="206" spans="3:4" hidden="1" x14ac:dyDescent="0.3">
      <c r="C206" s="78" t="s">
        <v>203</v>
      </c>
      <c r="D206" s="7"/>
    </row>
    <row r="207" spans="3:4" hidden="1" x14ac:dyDescent="0.3">
      <c r="C207" s="78" t="s">
        <v>204</v>
      </c>
      <c r="D207" s="7"/>
    </row>
    <row r="208" spans="3:4" hidden="1" x14ac:dyDescent="0.3">
      <c r="C208" s="78" t="s">
        <v>205</v>
      </c>
      <c r="D208" s="7"/>
    </row>
    <row r="209" spans="3:4" hidden="1" x14ac:dyDescent="0.3">
      <c r="C209" s="78" t="s">
        <v>206</v>
      </c>
      <c r="D209" s="7"/>
    </row>
    <row r="210" spans="3:4" hidden="1" x14ac:dyDescent="0.3">
      <c r="C210" s="78" t="s">
        <v>207</v>
      </c>
      <c r="D210" s="7"/>
    </row>
    <row r="211" spans="3:4" hidden="1" x14ac:dyDescent="0.3">
      <c r="C211" s="78" t="s">
        <v>208</v>
      </c>
      <c r="D211" s="7"/>
    </row>
    <row r="212" spans="3:4" hidden="1" x14ac:dyDescent="0.3">
      <c r="C212" s="78" t="s">
        <v>209</v>
      </c>
      <c r="D212" s="7"/>
    </row>
    <row r="213" spans="3:4" hidden="1" x14ac:dyDescent="0.3">
      <c r="C213" s="78" t="s">
        <v>210</v>
      </c>
      <c r="D213" s="7"/>
    </row>
    <row r="214" spans="3:4" hidden="1" x14ac:dyDescent="0.3">
      <c r="C214" s="78" t="s">
        <v>211</v>
      </c>
      <c r="D214" s="7"/>
    </row>
    <row r="215" spans="3:4" hidden="1" x14ac:dyDescent="0.3">
      <c r="C215" s="78" t="s">
        <v>212</v>
      </c>
      <c r="D215" s="7"/>
    </row>
    <row r="216" spans="3:4" hidden="1" x14ac:dyDescent="0.3">
      <c r="C216" s="78" t="s">
        <v>213</v>
      </c>
      <c r="D216" s="7"/>
    </row>
    <row r="217" spans="3:4" hidden="1" x14ac:dyDescent="0.3">
      <c r="C217" s="78" t="s">
        <v>214</v>
      </c>
      <c r="D217" s="7"/>
    </row>
    <row r="218" spans="3:4" hidden="1" x14ac:dyDescent="0.3">
      <c r="C218" s="78" t="s">
        <v>215</v>
      </c>
      <c r="D218" s="7"/>
    </row>
    <row r="219" spans="3:4" hidden="1" x14ac:dyDescent="0.3">
      <c r="C219" s="78" t="s">
        <v>216</v>
      </c>
      <c r="D219" s="7"/>
    </row>
    <row r="220" spans="3:4" hidden="1" x14ac:dyDescent="0.3">
      <c r="C220" s="78" t="s">
        <v>217</v>
      </c>
      <c r="D220" s="7"/>
    </row>
    <row r="221" spans="3:4" hidden="1" x14ac:dyDescent="0.3">
      <c r="C221" s="78" t="s">
        <v>218</v>
      </c>
      <c r="D221" s="7"/>
    </row>
    <row r="222" spans="3:4" hidden="1" x14ac:dyDescent="0.3">
      <c r="C222" s="78" t="s">
        <v>219</v>
      </c>
      <c r="D222" s="7"/>
    </row>
    <row r="223" spans="3:4" hidden="1" x14ac:dyDescent="0.3">
      <c r="C223" s="78" t="s">
        <v>220</v>
      </c>
      <c r="D223" s="7"/>
    </row>
    <row r="224" spans="3:4" hidden="1" x14ac:dyDescent="0.3">
      <c r="C224" s="78" t="s">
        <v>221</v>
      </c>
      <c r="D224" s="7"/>
    </row>
    <row r="225" spans="3:4" hidden="1" x14ac:dyDescent="0.3">
      <c r="C225" s="78" t="s">
        <v>222</v>
      </c>
      <c r="D225" s="7"/>
    </row>
    <row r="226" spans="3:4" hidden="1" x14ac:dyDescent="0.3">
      <c r="C226" s="78" t="s">
        <v>223</v>
      </c>
      <c r="D226" s="7"/>
    </row>
    <row r="227" spans="3:4" hidden="1" x14ac:dyDescent="0.3">
      <c r="C227" s="78" t="s">
        <v>224</v>
      </c>
      <c r="D227" s="7"/>
    </row>
    <row r="228" spans="3:4" hidden="1" x14ac:dyDescent="0.3">
      <c r="C228" s="78" t="s">
        <v>225</v>
      </c>
      <c r="D228" s="7"/>
    </row>
    <row r="229" spans="3:4" hidden="1" x14ac:dyDescent="0.3">
      <c r="C229" s="78" t="s">
        <v>226</v>
      </c>
      <c r="D229" s="7"/>
    </row>
    <row r="230" spans="3:4" hidden="1" x14ac:dyDescent="0.3">
      <c r="C230" s="78" t="s">
        <v>227</v>
      </c>
      <c r="D230" s="7"/>
    </row>
    <row r="231" spans="3:4" hidden="1" x14ac:dyDescent="0.3">
      <c r="C231" s="78" t="s">
        <v>228</v>
      </c>
      <c r="D231" s="7"/>
    </row>
    <row r="232" spans="3:4" hidden="1" x14ac:dyDescent="0.3">
      <c r="C232" s="78" t="s">
        <v>229</v>
      </c>
      <c r="D232" s="7"/>
    </row>
    <row r="233" spans="3:4" hidden="1" x14ac:dyDescent="0.3">
      <c r="C233" s="78" t="s">
        <v>230</v>
      </c>
      <c r="D233" s="7"/>
    </row>
    <row r="234" spans="3:4" hidden="1" x14ac:dyDescent="0.3">
      <c r="C234" s="78" t="s">
        <v>231</v>
      </c>
      <c r="D234" s="7"/>
    </row>
    <row r="235" spans="3:4" hidden="1" x14ac:dyDescent="0.3">
      <c r="C235" s="78" t="s">
        <v>232</v>
      </c>
      <c r="D235" s="7"/>
    </row>
    <row r="236" spans="3:4" hidden="1" x14ac:dyDescent="0.3">
      <c r="C236" s="78" t="s">
        <v>233</v>
      </c>
      <c r="D236" s="7"/>
    </row>
    <row r="237" spans="3:4" hidden="1" x14ac:dyDescent="0.3">
      <c r="C237" s="78" t="s">
        <v>234</v>
      </c>
      <c r="D237" s="7"/>
    </row>
    <row r="238" spans="3:4" hidden="1" x14ac:dyDescent="0.3">
      <c r="C238" s="78" t="s">
        <v>235</v>
      </c>
      <c r="D238" s="7"/>
    </row>
    <row r="239" spans="3:4" hidden="1" x14ac:dyDescent="0.3">
      <c r="C239" s="78" t="s">
        <v>236</v>
      </c>
      <c r="D239" s="7"/>
    </row>
    <row r="240" spans="3:4" hidden="1" x14ac:dyDescent="0.3">
      <c r="C240" s="78" t="s">
        <v>237</v>
      </c>
      <c r="D240" s="7"/>
    </row>
    <row r="241" spans="3:4" hidden="1" x14ac:dyDescent="0.3">
      <c r="C241" s="78" t="s">
        <v>238</v>
      </c>
      <c r="D241" s="7"/>
    </row>
    <row r="242" spans="3:4" hidden="1" x14ac:dyDescent="0.3">
      <c r="C242" s="78" t="s">
        <v>239</v>
      </c>
      <c r="D242" s="7"/>
    </row>
    <row r="243" spans="3:4" hidden="1" x14ac:dyDescent="0.3">
      <c r="C243" s="78" t="s">
        <v>240</v>
      </c>
      <c r="D243" s="7"/>
    </row>
    <row r="244" spans="3:4" hidden="1" x14ac:dyDescent="0.3">
      <c r="C244" s="78" t="s">
        <v>241</v>
      </c>
      <c r="D244" s="7"/>
    </row>
    <row r="245" spans="3:4" hidden="1" x14ac:dyDescent="0.3">
      <c r="C245" s="78" t="s">
        <v>242</v>
      </c>
      <c r="D245" s="7"/>
    </row>
    <row r="246" spans="3:4" hidden="1" x14ac:dyDescent="0.3">
      <c r="C246" s="78" t="s">
        <v>243</v>
      </c>
      <c r="D246" s="7"/>
    </row>
    <row r="247" spans="3:4" hidden="1" x14ac:dyDescent="0.3">
      <c r="C247" s="78" t="s">
        <v>244</v>
      </c>
      <c r="D247" s="7"/>
    </row>
    <row r="248" spans="3:4" hidden="1" x14ac:dyDescent="0.3">
      <c r="C248" s="78" t="s">
        <v>245</v>
      </c>
      <c r="D248" s="7"/>
    </row>
    <row r="249" spans="3:4" hidden="1" x14ac:dyDescent="0.3">
      <c r="C249" s="78" t="s">
        <v>246</v>
      </c>
      <c r="D249" s="7"/>
    </row>
    <row r="250" spans="3:4" hidden="1" x14ac:dyDescent="0.3">
      <c r="C250" s="78" t="s">
        <v>247</v>
      </c>
      <c r="D250" s="7"/>
    </row>
    <row r="251" spans="3:4" hidden="1" x14ac:dyDescent="0.3">
      <c r="C251" s="78" t="s">
        <v>248</v>
      </c>
      <c r="D251" s="7"/>
    </row>
    <row r="252" spans="3:4" hidden="1" x14ac:dyDescent="0.3">
      <c r="C252" s="78" t="s">
        <v>249</v>
      </c>
      <c r="D252" s="7"/>
    </row>
    <row r="253" spans="3:4" hidden="1" x14ac:dyDescent="0.3">
      <c r="C253" s="78" t="s">
        <v>250</v>
      </c>
      <c r="D253" s="7"/>
    </row>
    <row r="254" spans="3:4" hidden="1" x14ac:dyDescent="0.3">
      <c r="C254" s="78" t="s">
        <v>251</v>
      </c>
      <c r="D254" s="7"/>
    </row>
    <row r="255" spans="3:4" hidden="1" x14ac:dyDescent="0.3">
      <c r="C255" s="78" t="s">
        <v>252</v>
      </c>
      <c r="D255" s="7"/>
    </row>
    <row r="256" spans="3:4" hidden="1" x14ac:dyDescent="0.3">
      <c r="C256" s="78" t="s">
        <v>253</v>
      </c>
      <c r="D256" s="7"/>
    </row>
    <row r="257" spans="3:4" hidden="1" x14ac:dyDescent="0.3">
      <c r="C257" s="78" t="s">
        <v>254</v>
      </c>
      <c r="D257" s="7"/>
    </row>
    <row r="258" spans="3:4" hidden="1" x14ac:dyDescent="0.3">
      <c r="C258" s="78" t="s">
        <v>255</v>
      </c>
      <c r="D258" s="7"/>
    </row>
    <row r="259" spans="3:4" hidden="1" x14ac:dyDescent="0.3">
      <c r="C259" s="78" t="s">
        <v>256</v>
      </c>
      <c r="D259" s="7"/>
    </row>
    <row r="260" spans="3:4" hidden="1" x14ac:dyDescent="0.3">
      <c r="C260" s="78" t="s">
        <v>257</v>
      </c>
      <c r="D260" s="7"/>
    </row>
    <row r="261" spans="3:4" hidden="1" x14ac:dyDescent="0.3">
      <c r="C261" s="78" t="s">
        <v>258</v>
      </c>
      <c r="D261" s="7"/>
    </row>
    <row r="262" spans="3:4" hidden="1" x14ac:dyDescent="0.3">
      <c r="C262" s="78" t="s">
        <v>259</v>
      </c>
      <c r="D262" s="7"/>
    </row>
    <row r="263" spans="3:4" hidden="1" x14ac:dyDescent="0.3">
      <c r="C263" s="78" t="s">
        <v>260</v>
      </c>
      <c r="D263" s="7"/>
    </row>
    <row r="264" spans="3:4" hidden="1" x14ac:dyDescent="0.3">
      <c r="C264" s="78" t="s">
        <v>261</v>
      </c>
      <c r="D264" s="7"/>
    </row>
    <row r="265" spans="3:4" hidden="1" x14ac:dyDescent="0.3">
      <c r="C265" s="78" t="s">
        <v>262</v>
      </c>
      <c r="D265" s="7"/>
    </row>
    <row r="266" spans="3:4" hidden="1" x14ac:dyDescent="0.3">
      <c r="C266" s="78" t="s">
        <v>263</v>
      </c>
      <c r="D266" s="7"/>
    </row>
    <row r="267" spans="3:4" hidden="1" x14ac:dyDescent="0.3">
      <c r="C267" s="78" t="s">
        <v>264</v>
      </c>
      <c r="D267" s="7"/>
    </row>
    <row r="268" spans="3:4" hidden="1" x14ac:dyDescent="0.3">
      <c r="C268" s="78" t="s">
        <v>265</v>
      </c>
      <c r="D268" s="7"/>
    </row>
    <row r="269" spans="3:4" hidden="1" x14ac:dyDescent="0.3">
      <c r="C269" s="78" t="s">
        <v>266</v>
      </c>
      <c r="D269" s="7"/>
    </row>
    <row r="270" spans="3:4" hidden="1" x14ac:dyDescent="0.3">
      <c r="C270" s="78" t="s">
        <v>267</v>
      </c>
      <c r="D270" s="7"/>
    </row>
    <row r="271" spans="3:4" hidden="1" x14ac:dyDescent="0.3">
      <c r="C271" s="78" t="s">
        <v>268</v>
      </c>
      <c r="D271" s="7"/>
    </row>
    <row r="272" spans="3:4" hidden="1" x14ac:dyDescent="0.3">
      <c r="C272" s="78" t="s">
        <v>269</v>
      </c>
      <c r="D272" s="7"/>
    </row>
    <row r="273" spans="3:4" hidden="1" x14ac:dyDescent="0.3">
      <c r="C273" s="78" t="s">
        <v>270</v>
      </c>
      <c r="D273" s="7"/>
    </row>
    <row r="274" spans="3:4" hidden="1" x14ac:dyDescent="0.3">
      <c r="C274" s="78" t="s">
        <v>271</v>
      </c>
      <c r="D274" s="7"/>
    </row>
    <row r="275" spans="3:4" hidden="1" x14ac:dyDescent="0.3">
      <c r="C275" s="78" t="s">
        <v>272</v>
      </c>
      <c r="D275" s="7"/>
    </row>
    <row r="276" spans="3:4" hidden="1" x14ac:dyDescent="0.3">
      <c r="C276" s="78" t="s">
        <v>273</v>
      </c>
      <c r="D276" s="7"/>
    </row>
    <row r="277" spans="3:4" hidden="1" x14ac:dyDescent="0.3">
      <c r="C277" s="78" t="s">
        <v>274</v>
      </c>
      <c r="D277" s="7"/>
    </row>
    <row r="278" spans="3:4" hidden="1" x14ac:dyDescent="0.3">
      <c r="C278" s="78" t="s">
        <v>275</v>
      </c>
      <c r="D278" s="7"/>
    </row>
    <row r="279" spans="3:4" hidden="1" x14ac:dyDescent="0.3">
      <c r="C279" s="78" t="s">
        <v>276</v>
      </c>
      <c r="D279" s="7"/>
    </row>
    <row r="280" spans="3:4" hidden="1" x14ac:dyDescent="0.3">
      <c r="C280" s="78" t="s">
        <v>277</v>
      </c>
      <c r="D280" s="7"/>
    </row>
    <row r="281" spans="3:4" hidden="1" x14ac:dyDescent="0.3">
      <c r="C281" s="78" t="s">
        <v>278</v>
      </c>
      <c r="D281" s="7"/>
    </row>
    <row r="282" spans="3:4" hidden="1" x14ac:dyDescent="0.3">
      <c r="C282" s="78" t="s">
        <v>279</v>
      </c>
      <c r="D282" s="7"/>
    </row>
    <row r="283" spans="3:4" hidden="1" x14ac:dyDescent="0.3">
      <c r="C283" s="78" t="s">
        <v>280</v>
      </c>
      <c r="D283" s="7"/>
    </row>
    <row r="284" spans="3:4" hidden="1" x14ac:dyDescent="0.3">
      <c r="C284" s="78" t="s">
        <v>281</v>
      </c>
      <c r="D284" s="7"/>
    </row>
    <row r="285" spans="3:4" hidden="1" x14ac:dyDescent="0.3">
      <c r="C285" s="78" t="s">
        <v>282</v>
      </c>
      <c r="D285" s="7"/>
    </row>
    <row r="286" spans="3:4" hidden="1" x14ac:dyDescent="0.3">
      <c r="C286" s="78" t="s">
        <v>283</v>
      </c>
      <c r="D286" s="7"/>
    </row>
    <row r="287" spans="3:4" hidden="1" x14ac:dyDescent="0.3">
      <c r="C287" s="78" t="s">
        <v>284</v>
      </c>
      <c r="D287" s="7"/>
    </row>
    <row r="288" spans="3:4" hidden="1" x14ac:dyDescent="0.3">
      <c r="C288" s="78" t="s">
        <v>285</v>
      </c>
      <c r="D288" s="7"/>
    </row>
    <row r="289" spans="3:4" hidden="1" x14ac:dyDescent="0.3">
      <c r="C289" s="78" t="s">
        <v>286</v>
      </c>
      <c r="D289" s="7"/>
    </row>
    <row r="290" spans="3:4" hidden="1" x14ac:dyDescent="0.3">
      <c r="C290" s="78" t="s">
        <v>287</v>
      </c>
      <c r="D290" s="7"/>
    </row>
    <row r="291" spans="3:4" hidden="1" x14ac:dyDescent="0.3">
      <c r="C291" s="78" t="s">
        <v>288</v>
      </c>
      <c r="D291" s="7"/>
    </row>
    <row r="292" spans="3:4" hidden="1" x14ac:dyDescent="0.3">
      <c r="C292" s="78" t="s">
        <v>289</v>
      </c>
      <c r="D292" s="7"/>
    </row>
    <row r="293" spans="3:4" hidden="1" x14ac:dyDescent="0.3">
      <c r="C293" s="78" t="s">
        <v>290</v>
      </c>
      <c r="D293" s="7"/>
    </row>
    <row r="294" spans="3:4" hidden="1" x14ac:dyDescent="0.3">
      <c r="C294" s="78" t="s">
        <v>291</v>
      </c>
      <c r="D294" s="7"/>
    </row>
    <row r="295" spans="3:4" hidden="1" x14ac:dyDescent="0.3">
      <c r="C295" s="78" t="s">
        <v>292</v>
      </c>
      <c r="D295" s="7"/>
    </row>
    <row r="296" spans="3:4" hidden="1" x14ac:dyDescent="0.3">
      <c r="C296" s="78" t="s">
        <v>293</v>
      </c>
      <c r="D296" s="7"/>
    </row>
    <row r="297" spans="3:4" hidden="1" x14ac:dyDescent="0.3">
      <c r="C297" s="78" t="s">
        <v>294</v>
      </c>
      <c r="D297" s="7"/>
    </row>
    <row r="298" spans="3:4" hidden="1" x14ac:dyDescent="0.3">
      <c r="C298" s="78" t="s">
        <v>295</v>
      </c>
      <c r="D298" s="7"/>
    </row>
    <row r="299" spans="3:4" hidden="1" x14ac:dyDescent="0.3">
      <c r="C299" s="78" t="s">
        <v>296</v>
      </c>
      <c r="D299" s="7"/>
    </row>
    <row r="300" spans="3:4" hidden="1" x14ac:dyDescent="0.3">
      <c r="C300" s="78" t="s">
        <v>297</v>
      </c>
      <c r="D300" s="7"/>
    </row>
    <row r="301" spans="3:4" hidden="1" x14ac:dyDescent="0.3">
      <c r="C301" s="78" t="s">
        <v>298</v>
      </c>
      <c r="D301" s="7"/>
    </row>
    <row r="302" spans="3:4" hidden="1" x14ac:dyDescent="0.3">
      <c r="C302" s="78" t="s">
        <v>299</v>
      </c>
      <c r="D302" s="7"/>
    </row>
    <row r="303" spans="3:4" hidden="1" x14ac:dyDescent="0.3">
      <c r="C303" s="78" t="s">
        <v>300</v>
      </c>
      <c r="D303" s="7"/>
    </row>
    <row r="304" spans="3:4" hidden="1" x14ac:dyDescent="0.3">
      <c r="C304" s="78" t="s">
        <v>301</v>
      </c>
      <c r="D304" s="7"/>
    </row>
    <row r="305" spans="3:4" hidden="1" x14ac:dyDescent="0.3">
      <c r="C305" s="78" t="s">
        <v>302</v>
      </c>
      <c r="D305" s="7"/>
    </row>
    <row r="306" spans="3:4" hidden="1" x14ac:dyDescent="0.3">
      <c r="C306" s="78" t="s">
        <v>303</v>
      </c>
      <c r="D306" s="7"/>
    </row>
    <row r="307" spans="3:4" hidden="1" x14ac:dyDescent="0.3">
      <c r="C307" s="78" t="s">
        <v>304</v>
      </c>
      <c r="D307" s="7"/>
    </row>
    <row r="308" spans="3:4" hidden="1" x14ac:dyDescent="0.3">
      <c r="C308" s="78" t="s">
        <v>305</v>
      </c>
      <c r="D308" s="7"/>
    </row>
    <row r="309" spans="3:4" hidden="1" x14ac:dyDescent="0.3">
      <c r="C309" s="78" t="s">
        <v>306</v>
      </c>
      <c r="D309" s="7"/>
    </row>
    <row r="310" spans="3:4" hidden="1" x14ac:dyDescent="0.3">
      <c r="C310" s="78" t="s">
        <v>307</v>
      </c>
      <c r="D310" s="7"/>
    </row>
    <row r="311" spans="3:4" hidden="1" x14ac:dyDescent="0.3">
      <c r="C311" s="78" t="s">
        <v>308</v>
      </c>
      <c r="D311" s="7"/>
    </row>
    <row r="312" spans="3:4" hidden="1" x14ac:dyDescent="0.3">
      <c r="C312" s="78" t="s">
        <v>309</v>
      </c>
      <c r="D312" s="7"/>
    </row>
    <row r="313" spans="3:4" hidden="1" x14ac:dyDescent="0.3">
      <c r="C313" s="78" t="s">
        <v>310</v>
      </c>
      <c r="D313" s="7"/>
    </row>
    <row r="314" spans="3:4" hidden="1" x14ac:dyDescent="0.3">
      <c r="C314" s="78" t="s">
        <v>311</v>
      </c>
      <c r="D314" s="7"/>
    </row>
    <row r="315" spans="3:4" hidden="1" x14ac:dyDescent="0.3">
      <c r="C315" s="78" t="s">
        <v>312</v>
      </c>
      <c r="D315" s="7"/>
    </row>
    <row r="316" spans="3:4" hidden="1" x14ac:dyDescent="0.3">
      <c r="C316" s="78" t="s">
        <v>313</v>
      </c>
      <c r="D316" s="7"/>
    </row>
    <row r="317" spans="3:4" hidden="1" x14ac:dyDescent="0.3">
      <c r="C317" s="78" t="s">
        <v>314</v>
      </c>
      <c r="D317" s="7"/>
    </row>
    <row r="318" spans="3:4" hidden="1" x14ac:dyDescent="0.3">
      <c r="C318" s="78" t="s">
        <v>315</v>
      </c>
      <c r="D318" s="7"/>
    </row>
    <row r="319" spans="3:4" hidden="1" x14ac:dyDescent="0.3">
      <c r="C319" s="78" t="s">
        <v>316</v>
      </c>
      <c r="D319" s="7"/>
    </row>
    <row r="320" spans="3:4" hidden="1" x14ac:dyDescent="0.3">
      <c r="C320" s="78" t="s">
        <v>317</v>
      </c>
      <c r="D320" s="7"/>
    </row>
    <row r="321" spans="3:4" hidden="1" x14ac:dyDescent="0.3">
      <c r="C321" s="78" t="s">
        <v>318</v>
      </c>
      <c r="D321" s="7"/>
    </row>
    <row r="322" spans="3:4" hidden="1" x14ac:dyDescent="0.3">
      <c r="C322" s="78" t="s">
        <v>319</v>
      </c>
      <c r="D322" s="7"/>
    </row>
    <row r="323" spans="3:4" hidden="1" x14ac:dyDescent="0.3">
      <c r="C323" s="78" t="s">
        <v>320</v>
      </c>
      <c r="D323" s="7"/>
    </row>
    <row r="324" spans="3:4" hidden="1" x14ac:dyDescent="0.3">
      <c r="C324" s="78" t="s">
        <v>321</v>
      </c>
      <c r="D324" s="7"/>
    </row>
    <row r="325" spans="3:4" hidden="1" x14ac:dyDescent="0.3">
      <c r="C325" s="78" t="s">
        <v>322</v>
      </c>
      <c r="D325" s="7"/>
    </row>
    <row r="326" spans="3:4" hidden="1" x14ac:dyDescent="0.3">
      <c r="C326" s="78" t="s">
        <v>323</v>
      </c>
      <c r="D326" s="7"/>
    </row>
    <row r="327" spans="3:4" hidden="1" x14ac:dyDescent="0.3">
      <c r="C327" s="78" t="s">
        <v>324</v>
      </c>
      <c r="D327" s="7"/>
    </row>
    <row r="328" spans="3:4" hidden="1" x14ac:dyDescent="0.3">
      <c r="C328" s="78" t="s">
        <v>325</v>
      </c>
      <c r="D328" s="7"/>
    </row>
    <row r="329" spans="3:4" hidden="1" x14ac:dyDescent="0.3">
      <c r="C329" s="78" t="s">
        <v>326</v>
      </c>
      <c r="D329" s="7"/>
    </row>
    <row r="330" spans="3:4" hidden="1" x14ac:dyDescent="0.3">
      <c r="C330" s="78" t="s">
        <v>327</v>
      </c>
      <c r="D330" s="7"/>
    </row>
    <row r="331" spans="3:4" hidden="1" x14ac:dyDescent="0.3">
      <c r="C331" s="78" t="s">
        <v>328</v>
      </c>
      <c r="D331" s="7"/>
    </row>
    <row r="332" spans="3:4" hidden="1" x14ac:dyDescent="0.3">
      <c r="C332" s="78" t="s">
        <v>329</v>
      </c>
      <c r="D332" s="7"/>
    </row>
    <row r="333" spans="3:4" hidden="1" x14ac:dyDescent="0.3">
      <c r="C333" s="78" t="s">
        <v>330</v>
      </c>
      <c r="D333" s="7"/>
    </row>
    <row r="334" spans="3:4" hidden="1" x14ac:dyDescent="0.3">
      <c r="C334" s="78" t="s">
        <v>331</v>
      </c>
      <c r="D334" s="7"/>
    </row>
    <row r="335" spans="3:4" hidden="1" x14ac:dyDescent="0.3">
      <c r="C335" s="78" t="s">
        <v>332</v>
      </c>
      <c r="D335" s="7"/>
    </row>
    <row r="336" spans="3:4" hidden="1" x14ac:dyDescent="0.3">
      <c r="C336" s="78" t="s">
        <v>333</v>
      </c>
      <c r="D336" s="7"/>
    </row>
    <row r="337" spans="3:4" hidden="1" x14ac:dyDescent="0.3">
      <c r="C337" s="78" t="s">
        <v>334</v>
      </c>
      <c r="D337" s="7"/>
    </row>
    <row r="338" spans="3:4" hidden="1" x14ac:dyDescent="0.3">
      <c r="C338" s="78" t="s">
        <v>335</v>
      </c>
      <c r="D338" s="7"/>
    </row>
    <row r="339" spans="3:4" hidden="1" x14ac:dyDescent="0.3">
      <c r="C339" s="78" t="s">
        <v>336</v>
      </c>
      <c r="D339" s="7"/>
    </row>
    <row r="340" spans="3:4" hidden="1" x14ac:dyDescent="0.3">
      <c r="C340" s="78" t="s">
        <v>337</v>
      </c>
      <c r="D340" s="7"/>
    </row>
    <row r="341" spans="3:4" hidden="1" x14ac:dyDescent="0.3">
      <c r="C341" s="78" t="s">
        <v>338</v>
      </c>
      <c r="D341" s="7"/>
    </row>
    <row r="342" spans="3:4" hidden="1" x14ac:dyDescent="0.3">
      <c r="C342" s="78" t="s">
        <v>339</v>
      </c>
      <c r="D342" s="7"/>
    </row>
    <row r="343" spans="3:4" hidden="1" x14ac:dyDescent="0.3">
      <c r="C343" s="78" t="s">
        <v>340</v>
      </c>
      <c r="D343" s="7"/>
    </row>
    <row r="344" spans="3:4" hidden="1" x14ac:dyDescent="0.3">
      <c r="C344" s="78" t="s">
        <v>341</v>
      </c>
      <c r="D344" s="7"/>
    </row>
    <row r="345" spans="3:4" hidden="1" x14ac:dyDescent="0.3">
      <c r="C345" s="78" t="s">
        <v>342</v>
      </c>
      <c r="D345" s="7"/>
    </row>
    <row r="346" spans="3:4" hidden="1" x14ac:dyDescent="0.3">
      <c r="C346" s="78" t="s">
        <v>343</v>
      </c>
      <c r="D346" s="7"/>
    </row>
    <row r="347" spans="3:4" hidden="1" x14ac:dyDescent="0.3">
      <c r="C347" s="78" t="s">
        <v>344</v>
      </c>
      <c r="D347" s="7"/>
    </row>
    <row r="348" spans="3:4" hidden="1" x14ac:dyDescent="0.3">
      <c r="C348" s="78" t="s">
        <v>345</v>
      </c>
      <c r="D348" s="7"/>
    </row>
    <row r="349" spans="3:4" hidden="1" x14ac:dyDescent="0.3">
      <c r="C349" s="78" t="s">
        <v>346</v>
      </c>
      <c r="D349" s="7"/>
    </row>
    <row r="350" spans="3:4" hidden="1" x14ac:dyDescent="0.3">
      <c r="C350" s="78" t="s">
        <v>347</v>
      </c>
      <c r="D350" s="7"/>
    </row>
    <row r="351" spans="3:4" hidden="1" x14ac:dyDescent="0.3">
      <c r="C351" s="78" t="s">
        <v>348</v>
      </c>
      <c r="D351" s="7"/>
    </row>
    <row r="352" spans="3:4" hidden="1" x14ac:dyDescent="0.3">
      <c r="C352" s="78" t="s">
        <v>349</v>
      </c>
      <c r="D352" s="7"/>
    </row>
    <row r="353" spans="3:4" hidden="1" x14ac:dyDescent="0.3">
      <c r="C353" s="78" t="s">
        <v>350</v>
      </c>
      <c r="D353" s="7"/>
    </row>
    <row r="354" spans="3:4" hidden="1" x14ac:dyDescent="0.3">
      <c r="C354" s="78" t="s">
        <v>351</v>
      </c>
      <c r="D354" s="7"/>
    </row>
    <row r="355" spans="3:4" hidden="1" x14ac:dyDescent="0.3">
      <c r="C355" s="78" t="s">
        <v>352</v>
      </c>
      <c r="D355" s="7"/>
    </row>
    <row r="356" spans="3:4" hidden="1" x14ac:dyDescent="0.3">
      <c r="C356" s="78" t="s">
        <v>353</v>
      </c>
      <c r="D356" s="7"/>
    </row>
    <row r="357" spans="3:4" hidden="1" x14ac:dyDescent="0.3">
      <c r="C357" s="78" t="s">
        <v>354</v>
      </c>
      <c r="D357" s="7"/>
    </row>
    <row r="358" spans="3:4" hidden="1" x14ac:dyDescent="0.3">
      <c r="C358" s="78" t="s">
        <v>355</v>
      </c>
      <c r="D358" s="7"/>
    </row>
    <row r="359" spans="3:4" hidden="1" x14ac:dyDescent="0.3">
      <c r="C359" s="78" t="s">
        <v>356</v>
      </c>
      <c r="D359" s="7"/>
    </row>
    <row r="360" spans="3:4" hidden="1" x14ac:dyDescent="0.3">
      <c r="C360" s="78" t="s">
        <v>357</v>
      </c>
      <c r="D360" s="7"/>
    </row>
    <row r="361" spans="3:4" hidden="1" x14ac:dyDescent="0.3">
      <c r="C361" s="78" t="s">
        <v>358</v>
      </c>
      <c r="D361" s="7"/>
    </row>
    <row r="362" spans="3:4" hidden="1" x14ac:dyDescent="0.3">
      <c r="C362" s="78" t="s">
        <v>359</v>
      </c>
      <c r="D362" s="7"/>
    </row>
    <row r="363" spans="3:4" hidden="1" x14ac:dyDescent="0.3">
      <c r="C363" s="53" t="s">
        <v>360</v>
      </c>
      <c r="D363" s="7"/>
    </row>
    <row r="364" spans="3:4" hidden="1" x14ac:dyDescent="0.3">
      <c r="C364" s="341" t="s">
        <v>361</v>
      </c>
      <c r="D364" s="7"/>
    </row>
    <row r="365" spans="3:4" hidden="1" x14ac:dyDescent="0.3">
      <c r="C365" s="341" t="s">
        <v>362</v>
      </c>
      <c r="D365" s="7"/>
    </row>
    <row r="366" spans="3:4" hidden="1" x14ac:dyDescent="0.3">
      <c r="C366" s="341" t="s">
        <v>363</v>
      </c>
      <c r="D366" s="7"/>
    </row>
    <row r="367" spans="3:4" hidden="1" x14ac:dyDescent="0.3">
      <c r="C367" s="341" t="s">
        <v>364</v>
      </c>
      <c r="D367" s="7"/>
    </row>
    <row r="368" spans="3:4" hidden="1" x14ac:dyDescent="0.3">
      <c r="C368" s="341" t="s">
        <v>365</v>
      </c>
      <c r="D368" s="7"/>
    </row>
    <row r="369" spans="3:4" hidden="1" x14ac:dyDescent="0.3">
      <c r="C369" s="341" t="s">
        <v>366</v>
      </c>
      <c r="D369" s="7"/>
    </row>
    <row r="370" spans="3:4" hidden="1" x14ac:dyDescent="0.3">
      <c r="C370" s="341" t="s">
        <v>367</v>
      </c>
      <c r="D370" s="7"/>
    </row>
    <row r="371" spans="3:4" hidden="1" x14ac:dyDescent="0.3">
      <c r="C371" s="341" t="s">
        <v>368</v>
      </c>
      <c r="D371" s="7"/>
    </row>
    <row r="372" spans="3:4" hidden="1" x14ac:dyDescent="0.3">
      <c r="C372" s="341" t="s">
        <v>369</v>
      </c>
      <c r="D372" s="7"/>
    </row>
    <row r="373" spans="3:4" hidden="1" x14ac:dyDescent="0.3">
      <c r="C373" s="341" t="s">
        <v>370</v>
      </c>
      <c r="D373" s="7"/>
    </row>
    <row r="374" spans="3:4" hidden="1" x14ac:dyDescent="0.3">
      <c r="C374" s="341" t="s">
        <v>371</v>
      </c>
      <c r="D374" s="7"/>
    </row>
    <row r="375" spans="3:4" hidden="1" x14ac:dyDescent="0.3">
      <c r="C375" s="341" t="s">
        <v>372</v>
      </c>
      <c r="D375" s="7"/>
    </row>
    <row r="376" spans="3:4" hidden="1" x14ac:dyDescent="0.3">
      <c r="C376" s="341" t="s">
        <v>373</v>
      </c>
      <c r="D376" s="7"/>
    </row>
    <row r="377" spans="3:4" hidden="1" x14ac:dyDescent="0.3">
      <c r="C377" s="341" t="s">
        <v>374</v>
      </c>
      <c r="D377" s="7"/>
    </row>
    <row r="378" spans="3:4" hidden="1" x14ac:dyDescent="0.3">
      <c r="C378" s="341" t="s">
        <v>375</v>
      </c>
      <c r="D378" s="7"/>
    </row>
    <row r="379" spans="3:4" hidden="1" x14ac:dyDescent="0.3">
      <c r="C379" s="341" t="s">
        <v>376</v>
      </c>
      <c r="D379" s="7"/>
    </row>
    <row r="380" spans="3:4" hidden="1" x14ac:dyDescent="0.3">
      <c r="C380" s="341" t="s">
        <v>377</v>
      </c>
      <c r="D380" s="7"/>
    </row>
    <row r="381" spans="3:4" hidden="1" x14ac:dyDescent="0.3">
      <c r="C381" s="341" t="s">
        <v>378</v>
      </c>
      <c r="D381" s="7"/>
    </row>
    <row r="382" spans="3:4" hidden="1" x14ac:dyDescent="0.3">
      <c r="C382" s="341" t="s">
        <v>379</v>
      </c>
      <c r="D382" s="7"/>
    </row>
    <row r="383" spans="3:4" hidden="1" x14ac:dyDescent="0.3">
      <c r="C383" s="341" t="s">
        <v>380</v>
      </c>
      <c r="D383" s="7"/>
    </row>
    <row r="384" spans="3:4" hidden="1" x14ac:dyDescent="0.3">
      <c r="C384" s="341" t="s">
        <v>381</v>
      </c>
      <c r="D384" s="7"/>
    </row>
    <row r="385" spans="3:8" hidden="1" x14ac:dyDescent="0.3">
      <c r="C385" s="341" t="s">
        <v>382</v>
      </c>
      <c r="D385" s="7"/>
    </row>
    <row r="386" spans="3:8" hidden="1" x14ac:dyDescent="0.3">
      <c r="C386" s="341" t="s">
        <v>383</v>
      </c>
      <c r="D386" s="7"/>
    </row>
    <row r="387" spans="3:8" hidden="1" x14ac:dyDescent="0.3">
      <c r="C387" s="341" t="s">
        <v>384</v>
      </c>
      <c r="D387" s="7"/>
    </row>
    <row r="388" spans="3:8" hidden="1" x14ac:dyDescent="0.3">
      <c r="C388" s="341" t="s">
        <v>385</v>
      </c>
      <c r="D388" s="7"/>
    </row>
    <row r="389" spans="3:8" hidden="1" x14ac:dyDescent="0.3">
      <c r="C389" s="341" t="s">
        <v>386</v>
      </c>
      <c r="D389" s="7"/>
    </row>
    <row r="390" spans="3:8" hidden="1" x14ac:dyDescent="0.3">
      <c r="C390" s="341" t="s">
        <v>387</v>
      </c>
      <c r="D390" s="7"/>
    </row>
    <row r="392" spans="3:8" x14ac:dyDescent="0.3">
      <c r="H392" s="81"/>
    </row>
    <row r="393" spans="3:8" x14ac:dyDescent="0.3">
      <c r="H393" s="81"/>
    </row>
    <row r="394" spans="3:8" x14ac:dyDescent="0.3">
      <c r="H394" s="81"/>
    </row>
    <row r="395" spans="3:8" x14ac:dyDescent="0.3">
      <c r="H395" s="81"/>
    </row>
    <row r="396" spans="3:8" x14ac:dyDescent="0.3">
      <c r="H396" s="81"/>
    </row>
    <row r="397" spans="3:8" x14ac:dyDescent="0.3">
      <c r="H397" s="81"/>
    </row>
    <row r="398" spans="3:8" x14ac:dyDescent="0.3">
      <c r="H398" s="81"/>
    </row>
    <row r="399" spans="3:8" x14ac:dyDescent="0.3">
      <c r="H399" s="81"/>
    </row>
    <row r="515" spans="2:9" ht="12.75" customHeight="1" x14ac:dyDescent="0.3"/>
    <row r="516" spans="2:9" ht="12.75" customHeight="1" x14ac:dyDescent="0.3"/>
    <row r="519" spans="2:9" ht="15.6" x14ac:dyDescent="0.3">
      <c r="B519" s="82"/>
      <c r="C519" s="82"/>
      <c r="D519" s="82"/>
      <c r="E519" s="82"/>
      <c r="F519" s="82"/>
      <c r="G519" s="82"/>
      <c r="H519" s="82"/>
      <c r="I519" s="83"/>
    </row>
    <row r="520" spans="2:9" ht="15" customHeight="1" x14ac:dyDescent="0.3">
      <c r="B520" s="84"/>
      <c r="C520" s="84"/>
      <c r="D520" s="84"/>
      <c r="E520" s="84"/>
      <c r="F520" s="84"/>
      <c r="G520" s="84"/>
    </row>
    <row r="521" spans="2:9" ht="21.75" customHeight="1" x14ac:dyDescent="0.3"/>
    <row r="522" spans="2:9" ht="36.75" customHeight="1" x14ac:dyDescent="0.3"/>
  </sheetData>
  <sheetProtection sheet="1" objects="1" scenarios="1" selectLockedCells="1"/>
  <mergeCells count="19">
    <mergeCell ref="B2:E2"/>
    <mergeCell ref="B4:C4"/>
    <mergeCell ref="D4:G4"/>
    <mergeCell ref="M4:N4"/>
    <mergeCell ref="D5:G5"/>
    <mergeCell ref="B17:C17"/>
    <mergeCell ref="B18:C18"/>
    <mergeCell ref="B20:C20"/>
    <mergeCell ref="B28:O28"/>
    <mergeCell ref="D6:G6"/>
    <mergeCell ref="D7:G7"/>
    <mergeCell ref="B13:C13"/>
    <mergeCell ref="B14:C14"/>
    <mergeCell ref="B15:C15"/>
    <mergeCell ref="B29:O29"/>
    <mergeCell ref="B30:O30"/>
    <mergeCell ref="B31:O31"/>
    <mergeCell ref="B32:O32"/>
    <mergeCell ref="B24:C24"/>
  </mergeCells>
  <dataValidations count="3">
    <dataValidation type="list" allowBlank="1" showErrorMessage="1" sqref="B4:C4">
      <formula1>$C$36:$C$390</formula1>
    </dataValidation>
    <dataValidation type="whole" operator="greaterThan" allowBlank="1" showInputMessage="1" showErrorMessage="1" sqref="D15:K15">
      <formula1>-1000000</formula1>
    </dataValidation>
    <dataValidation type="whole" operator="greaterThan" allowBlank="1" showInputMessage="1" showErrorMessage="1" error="Please enter a numerical value only, less than or equal to total net additions. " sqref="E24">
      <formula1>-1000000</formula1>
    </dataValidation>
  </dataValidations>
  <hyperlinks>
    <hyperlink ref="B6" location="'New Homes Bonus'!I14" tooltip="Click here to return to homepage" display="Return to homepage"/>
  </hyperlinks>
  <pageMargins left="0.74803149606299213" right="0.74803149606299213" top="0.98425196850393704" bottom="0.98425196850393704" header="0.51181102362204722" footer="0.51181102362204722"/>
  <pageSetup paperSize="9" scale="41"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Q401"/>
  <sheetViews>
    <sheetView showGridLines="0" showRowColHeaders="0" zoomScale="90" zoomScaleNormal="90" workbookViewId="0">
      <selection activeCell="B6" sqref="B6"/>
    </sheetView>
  </sheetViews>
  <sheetFormatPr defaultColWidth="9.109375" defaultRowHeight="13.8" x14ac:dyDescent="0.3"/>
  <cols>
    <col min="1" max="1" width="4.109375" style="1" customWidth="1"/>
    <col min="2" max="2" width="25.6640625" style="1" customWidth="1"/>
    <col min="3" max="3" width="29.88671875" style="1" customWidth="1"/>
    <col min="4" max="12" width="13" style="1" customWidth="1"/>
    <col min="13" max="13" width="8.33203125" style="1" customWidth="1"/>
    <col min="14" max="14" width="25.109375" style="1" bestFit="1" customWidth="1"/>
    <col min="15" max="15" width="19.33203125" style="1" customWidth="1"/>
    <col min="16" max="16" width="20.88671875" style="1" customWidth="1"/>
    <col min="17" max="17" width="15.5546875" style="1" customWidth="1"/>
    <col min="18" max="18" width="37.109375" style="1" customWidth="1"/>
    <col min="19" max="19" width="24" style="1" customWidth="1"/>
    <col min="20" max="21" width="9.33203125" style="1" bestFit="1" customWidth="1"/>
    <col min="22" max="16384" width="9.109375" style="1"/>
  </cols>
  <sheetData>
    <row r="2" spans="2:17" ht="33" customHeight="1" x14ac:dyDescent="0.7">
      <c r="B2" s="416" t="s">
        <v>0</v>
      </c>
      <c r="C2" s="416"/>
      <c r="D2" s="416"/>
      <c r="E2" s="416"/>
      <c r="F2" s="85"/>
    </row>
    <row r="3" spans="2:17" ht="16.5" customHeight="1" x14ac:dyDescent="0.85">
      <c r="B3" s="57"/>
      <c r="C3" s="5"/>
      <c r="D3" s="2"/>
      <c r="E3" s="2"/>
      <c r="F3" s="2"/>
    </row>
    <row r="4" spans="2:17" ht="37.5" customHeight="1" x14ac:dyDescent="0.5">
      <c r="B4" s="437" t="s">
        <v>410</v>
      </c>
      <c r="C4" s="437"/>
      <c r="D4" s="418" t="s">
        <v>858</v>
      </c>
      <c r="E4" s="418"/>
      <c r="F4" s="418"/>
      <c r="G4" s="418"/>
      <c r="H4" s="58" t="str">
        <f>VLOOKUP($B$4,Data!$D$3:$J$359,Data!$F$1,0)</f>
        <v>-</v>
      </c>
      <c r="M4" s="436"/>
      <c r="N4" s="436"/>
    </row>
    <row r="5" spans="2:17" ht="19.5" customHeight="1" x14ac:dyDescent="0.4">
      <c r="C5" s="6"/>
      <c r="D5" s="419" t="s">
        <v>892</v>
      </c>
      <c r="E5" s="419"/>
      <c r="F5" s="419"/>
      <c r="G5" s="419"/>
      <c r="H5" s="58" t="str">
        <f>VLOOKUP($B$4,Data!$D$3:$BG$359,Data!$H$1,0)</f>
        <v>-</v>
      </c>
      <c r="M5" s="7"/>
      <c r="N5" s="7"/>
    </row>
    <row r="6" spans="2:17" ht="21" customHeight="1" x14ac:dyDescent="0.5">
      <c r="B6" s="8" t="s">
        <v>4</v>
      </c>
      <c r="C6" s="86"/>
      <c r="D6" s="419" t="s">
        <v>859</v>
      </c>
      <c r="E6" s="419"/>
      <c r="F6" s="419"/>
      <c r="G6" s="419"/>
      <c r="H6" s="62" t="str">
        <f>VLOOKUP($B$4,Data!$D$3:$J$359,Data!$J$1,0)</f>
        <v>-</v>
      </c>
      <c r="M6" s="10"/>
      <c r="N6" s="87"/>
      <c r="O6" s="11"/>
      <c r="P6" s="12"/>
    </row>
    <row r="7" spans="2:17" ht="18.75" customHeight="1" x14ac:dyDescent="0.3">
      <c r="D7" s="419" t="s">
        <v>860</v>
      </c>
      <c r="E7" s="419"/>
      <c r="F7" s="419"/>
      <c r="G7" s="419"/>
      <c r="H7" s="58" t="str">
        <f>VLOOKUP($B$4,Data!$D$3:$I$359,Data!$G$1,0)</f>
        <v>-</v>
      </c>
      <c r="I7" s="13"/>
      <c r="J7" s="13"/>
      <c r="K7" s="13"/>
      <c r="O7" s="11"/>
      <c r="P7" s="11"/>
    </row>
    <row r="8" spans="2:17" ht="25.5" customHeight="1" x14ac:dyDescent="0.5">
      <c r="J8" s="15"/>
      <c r="K8" s="15"/>
      <c r="N8" s="7"/>
      <c r="O8" s="64"/>
      <c r="P8" s="16"/>
      <c r="Q8" s="17"/>
    </row>
    <row r="9" spans="2:17" ht="33.75" customHeight="1" x14ac:dyDescent="0.5">
      <c r="C9" s="24" t="s">
        <v>388</v>
      </c>
      <c r="D9" s="24" t="s">
        <v>389</v>
      </c>
      <c r="E9" s="24" t="s">
        <v>390</v>
      </c>
      <c r="F9" s="24" t="s">
        <v>391</v>
      </c>
      <c r="G9" s="24" t="s">
        <v>392</v>
      </c>
      <c r="H9" s="24" t="s">
        <v>393</v>
      </c>
      <c r="I9" s="24" t="s">
        <v>394</v>
      </c>
      <c r="J9" s="24" t="s">
        <v>395</v>
      </c>
      <c r="K9" s="24" t="s">
        <v>396</v>
      </c>
      <c r="L9" s="24" t="s">
        <v>397</v>
      </c>
      <c r="N9" s="202"/>
      <c r="O9" s="203" t="s">
        <v>401</v>
      </c>
      <c r="P9" s="235"/>
      <c r="Q9" s="66"/>
    </row>
    <row r="10" spans="2:17" ht="36.75" customHeight="1" x14ac:dyDescent="0.4">
      <c r="C10" s="67" t="s">
        <v>922</v>
      </c>
      <c r="D10" s="230">
        <f>VLOOKUP($B$4,Data!$D$4:$AC$359,Data!V$1,0)</f>
        <v>0</v>
      </c>
      <c r="E10" s="230">
        <f>VLOOKUP($B$4,Data!$D$4:$AC$359,Data!W$1,0)</f>
        <v>0</v>
      </c>
      <c r="F10" s="230">
        <f>VLOOKUP($B$4,Data!$D$4:$AC$359,Data!X$1,0)</f>
        <v>0</v>
      </c>
      <c r="G10" s="230">
        <f>VLOOKUP($B$4,Data!$D$4:$AC$359,Data!Y$1,0)</f>
        <v>0</v>
      </c>
      <c r="H10" s="230">
        <f>VLOOKUP($B$4,Data!$D$4:$AC$359,Data!Z$1,0)</f>
        <v>0</v>
      </c>
      <c r="I10" s="230">
        <f>VLOOKUP($B$4,Data!$D$4:$AC$359,Data!AA$1,0)</f>
        <v>0</v>
      </c>
      <c r="J10" s="230">
        <f>VLOOKUP($B$4,Data!$D$4:$AC$359,Data!AB$1,0)</f>
        <v>0</v>
      </c>
      <c r="K10" s="244">
        <f>VLOOKUP($B$4,Data!$D$4:$AC$359,Data!AC$1,0)</f>
        <v>0</v>
      </c>
      <c r="L10" s="231" t="str">
        <f>H4</f>
        <v>-</v>
      </c>
      <c r="N10" s="68" t="s">
        <v>398</v>
      </c>
      <c r="O10" s="6"/>
      <c r="P10" s="68" t="s">
        <v>399</v>
      </c>
      <c r="Q10" s="7"/>
    </row>
    <row r="11" spans="2:17" ht="52.5" customHeight="1" x14ac:dyDescent="0.5">
      <c r="C11" s="67" t="s">
        <v>868</v>
      </c>
      <c r="D11" s="254">
        <f>Data!CB10</f>
        <v>1060.3678087228466</v>
      </c>
      <c r="E11" s="254">
        <f>Data!CC10</f>
        <v>1237.0957768433211</v>
      </c>
      <c r="F11" s="254">
        <f>Data!CD10</f>
        <v>1413.8237449637954</v>
      </c>
      <c r="G11" s="228">
        <v>1590.55171308427</v>
      </c>
      <c r="H11" s="254">
        <f>Data!CF10</f>
        <v>1944.0076493252191</v>
      </c>
      <c r="I11" s="254">
        <f>Data!CG10</f>
        <v>2297.4635855661677</v>
      </c>
      <c r="J11" s="254">
        <f>Data!CH10</f>
        <v>2650.9195218071168</v>
      </c>
      <c r="K11" s="254">
        <f>Data!CI10</f>
        <v>3181.10342616854</v>
      </c>
      <c r="L11" s="232"/>
      <c r="N11" s="351">
        <f>N13*N23</f>
        <v>0</v>
      </c>
      <c r="P11" s="38">
        <f>P13*P23</f>
        <v>0</v>
      </c>
      <c r="Q11" s="7"/>
    </row>
    <row r="12" spans="2:17" ht="42.75" customHeight="1" x14ac:dyDescent="0.5">
      <c r="C12" s="186" t="s">
        <v>402</v>
      </c>
      <c r="D12" s="65"/>
      <c r="E12" s="233"/>
      <c r="F12" s="233"/>
      <c r="G12" s="228"/>
      <c r="H12" s="233"/>
      <c r="I12" s="233"/>
      <c r="J12" s="233"/>
      <c r="K12" s="233"/>
      <c r="L12" s="192">
        <v>350</v>
      </c>
      <c r="N12" s="88"/>
      <c r="P12" s="89"/>
      <c r="Q12" s="7"/>
    </row>
    <row r="13" spans="2:17" s="252" customFormat="1" ht="26.25" customHeight="1" x14ac:dyDescent="0.5">
      <c r="B13" s="248"/>
      <c r="C13" s="249"/>
      <c r="D13" s="250"/>
      <c r="E13" s="250"/>
      <c r="F13" s="250"/>
      <c r="G13" s="250"/>
      <c r="H13" s="250"/>
      <c r="I13" s="250"/>
      <c r="J13" s="250"/>
      <c r="K13" s="250"/>
      <c r="L13" s="251"/>
      <c r="N13" s="247">
        <f>IF(O22&gt;0,O22,0)+((D18+D22)*$L$12)</f>
        <v>0</v>
      </c>
      <c r="O13" s="253" t="s">
        <v>812</v>
      </c>
      <c r="P13" s="91">
        <f>IF(O22&gt;0,O22,0)+((D18+D22)*$L$12)</f>
        <v>0</v>
      </c>
      <c r="Q13" s="90"/>
    </row>
    <row r="14" spans="2:17" ht="26.25" customHeight="1" thickBot="1" x14ac:dyDescent="0.5">
      <c r="B14" s="438" t="s">
        <v>403</v>
      </c>
      <c r="C14" s="439"/>
      <c r="D14" s="446" t="s">
        <v>817</v>
      </c>
      <c r="E14" s="446"/>
      <c r="F14" s="446"/>
      <c r="G14" s="446"/>
      <c r="H14" s="446"/>
      <c r="I14" s="446"/>
      <c r="J14" s="446"/>
      <c r="K14" s="446"/>
      <c r="L14" s="20"/>
      <c r="N14" s="92"/>
      <c r="O14" s="92"/>
      <c r="P14" s="92"/>
      <c r="Q14" s="92"/>
    </row>
    <row r="15" spans="2:17" ht="41.25" customHeight="1" thickBot="1" x14ac:dyDescent="0.5">
      <c r="B15" s="440"/>
      <c r="C15" s="440"/>
      <c r="D15" s="236">
        <v>0</v>
      </c>
      <c r="E15" s="236">
        <v>0</v>
      </c>
      <c r="F15" s="236">
        <v>0</v>
      </c>
      <c r="G15" s="236">
        <v>0</v>
      </c>
      <c r="H15" s="236">
        <v>0</v>
      </c>
      <c r="I15" s="236">
        <v>0</v>
      </c>
      <c r="J15" s="236">
        <v>0</v>
      </c>
      <c r="K15" s="236">
        <v>0</v>
      </c>
      <c r="L15" s="198">
        <f>SUM(D15:K15)</f>
        <v>0</v>
      </c>
      <c r="N15" s="202"/>
      <c r="O15" s="203" t="s">
        <v>799</v>
      </c>
      <c r="P15" s="234"/>
      <c r="Q15" s="74"/>
    </row>
    <row r="16" spans="2:17" ht="2.25" customHeight="1" x14ac:dyDescent="0.35">
      <c r="B16" s="77"/>
      <c r="C16" s="72"/>
      <c r="D16" s="237"/>
      <c r="E16" s="237"/>
      <c r="F16" s="237"/>
      <c r="G16" s="237"/>
      <c r="H16" s="237"/>
      <c r="I16" s="237"/>
      <c r="J16" s="237"/>
      <c r="K16" s="237"/>
      <c r="L16" s="238"/>
      <c r="N16" s="93"/>
      <c r="O16" s="7"/>
      <c r="P16" s="11"/>
      <c r="Q16" s="7"/>
    </row>
    <row r="17" spans="2:17" ht="9" customHeight="1" thickBot="1" x14ac:dyDescent="0.4">
      <c r="B17" s="94"/>
      <c r="C17" s="77"/>
      <c r="D17" s="239"/>
      <c r="E17" s="239"/>
      <c r="F17" s="239"/>
      <c r="G17" s="239"/>
      <c r="H17" s="239"/>
      <c r="I17" s="239"/>
      <c r="J17" s="239"/>
      <c r="K17" s="239"/>
      <c r="L17" s="238"/>
      <c r="O17" s="95"/>
      <c r="P17" s="7"/>
      <c r="Q17" s="7"/>
    </row>
    <row r="18" spans="2:17" ht="40.5" customHeight="1" thickBot="1" x14ac:dyDescent="0.5">
      <c r="B18" s="441" t="s">
        <v>404</v>
      </c>
      <c r="C18" s="442"/>
      <c r="D18" s="236">
        <v>0</v>
      </c>
      <c r="E18" s="240"/>
      <c r="F18" s="240"/>
      <c r="G18" s="240"/>
      <c r="H18" s="240"/>
      <c r="I18" s="240"/>
      <c r="J18" s="240"/>
      <c r="K18" s="240"/>
      <c r="L18" s="198">
        <f>D18</f>
        <v>0</v>
      </c>
      <c r="N18" s="68" t="s">
        <v>398</v>
      </c>
      <c r="O18" s="96"/>
      <c r="P18" s="68" t="s">
        <v>399</v>
      </c>
      <c r="Q18" s="96"/>
    </row>
    <row r="19" spans="2:17" ht="11.25" customHeight="1" thickBot="1" x14ac:dyDescent="0.5">
      <c r="B19" s="97"/>
      <c r="C19" s="77"/>
      <c r="D19" s="239"/>
      <c r="E19" s="239"/>
      <c r="F19" s="239"/>
      <c r="G19" s="239"/>
      <c r="H19" s="239"/>
      <c r="I19" s="239"/>
      <c r="J19" s="239"/>
      <c r="K19" s="239"/>
      <c r="L19" s="238"/>
      <c r="N19" s="96"/>
      <c r="O19" s="96"/>
      <c r="P19" s="96"/>
      <c r="Q19" s="96"/>
    </row>
    <row r="20" spans="2:17" ht="41.25" customHeight="1" thickBot="1" x14ac:dyDescent="0.55000000000000004">
      <c r="B20" s="443" t="s">
        <v>405</v>
      </c>
      <c r="C20" s="442"/>
      <c r="D20" s="236">
        <v>0</v>
      </c>
      <c r="E20" s="236">
        <v>0</v>
      </c>
      <c r="F20" s="236">
        <v>0</v>
      </c>
      <c r="G20" s="236">
        <v>0</v>
      </c>
      <c r="H20" s="236">
        <v>0</v>
      </c>
      <c r="I20" s="236">
        <v>0</v>
      </c>
      <c r="J20" s="236">
        <v>0</v>
      </c>
      <c r="K20" s="236">
        <v>0</v>
      </c>
      <c r="L20" s="198">
        <f>SUM(D20:K20)</f>
        <v>0</v>
      </c>
      <c r="N20" s="38">
        <f>N11*4</f>
        <v>0</v>
      </c>
      <c r="O20" s="96"/>
      <c r="P20" s="37">
        <f>P11*4</f>
        <v>0</v>
      </c>
      <c r="Q20" s="96"/>
    </row>
    <row r="21" spans="2:17" ht="11.25" customHeight="1" thickBot="1" x14ac:dyDescent="0.4">
      <c r="B21" s="77"/>
      <c r="C21" s="77"/>
      <c r="D21" s="239"/>
      <c r="E21" s="239"/>
      <c r="F21" s="239"/>
      <c r="G21" s="239"/>
      <c r="H21" s="239"/>
      <c r="I21" s="239"/>
      <c r="J21" s="239"/>
      <c r="K21" s="239"/>
      <c r="L21" s="238"/>
      <c r="N21" s="93"/>
      <c r="O21" s="7"/>
      <c r="P21" s="7"/>
      <c r="Q21" s="7"/>
    </row>
    <row r="22" spans="2:17" ht="41.25" customHeight="1" thickBot="1" x14ac:dyDescent="0.55000000000000004">
      <c r="B22" s="444" t="s">
        <v>406</v>
      </c>
      <c r="C22" s="445"/>
      <c r="D22" s="236">
        <v>0</v>
      </c>
      <c r="E22" s="240"/>
      <c r="F22" s="240"/>
      <c r="G22" s="240"/>
      <c r="H22" s="240"/>
      <c r="I22" s="240"/>
      <c r="J22" s="240"/>
      <c r="K22" s="240"/>
      <c r="L22" s="198">
        <f>D22</f>
        <v>0</v>
      </c>
      <c r="M22" s="98"/>
      <c r="N22" s="99"/>
      <c r="O22" s="167">
        <f>(SUMPRODUCT(D11:K11,D15:K15)+SUMPRODUCT(D11:K11,D20:K20))-('Year 8 Payments'!$L$20*VLOOKUP($B$4,Data!$D$6:$E$331,2)*G11)</f>
        <v>-222101.81356759754</v>
      </c>
      <c r="P22" s="257">
        <f>VLOOKUP($B$4,Data!$D$6:$E$331,2)</f>
        <v>34909.555555555555</v>
      </c>
      <c r="Q22" s="7"/>
    </row>
    <row r="23" spans="2:17" ht="27" customHeight="1" x14ac:dyDescent="0.5">
      <c r="B23" s="101"/>
      <c r="C23" s="102"/>
      <c r="D23" s="103"/>
      <c r="E23" s="103"/>
      <c r="F23" s="103"/>
      <c r="G23" s="103"/>
      <c r="H23" s="103"/>
      <c r="I23" s="103"/>
      <c r="J23" s="103"/>
      <c r="K23" s="103"/>
      <c r="L23" s="104"/>
      <c r="M23" s="105"/>
      <c r="N23" s="106">
        <f>(VLOOKUP($B$4,Data!$D$4:$BJ$359,Data!$BH$1,0))</f>
        <v>0</v>
      </c>
      <c r="O23" s="100">
        <f>SUMPRODUCT(D11:K11,D15:K15)+SUMPRODUCT(D11:K11,D20:K20)</f>
        <v>0</v>
      </c>
      <c r="P23" s="106">
        <f>(VLOOKUP($B$4,Data!$D$4:$BJ$359,Data!$BI$1,0))</f>
        <v>0</v>
      </c>
      <c r="Q23" s="107"/>
    </row>
    <row r="24" spans="2:17" ht="18.75" customHeight="1" x14ac:dyDescent="0.45">
      <c r="B24" s="7"/>
      <c r="C24" s="102"/>
      <c r="D24" s="108"/>
      <c r="E24" s="103"/>
      <c r="F24" s="103"/>
      <c r="G24" s="103"/>
      <c r="H24" s="103"/>
      <c r="I24" s="103"/>
      <c r="J24" s="103"/>
      <c r="K24" s="103"/>
      <c r="L24" s="104"/>
      <c r="M24" s="105"/>
      <c r="N24" s="109"/>
      <c r="O24" s="109"/>
      <c r="P24" s="109"/>
      <c r="Q24" s="107"/>
    </row>
    <row r="25" spans="2:17" ht="18" x14ac:dyDescent="0.35">
      <c r="B25" s="45" t="s">
        <v>407</v>
      </c>
    </row>
    <row r="26" spans="2:17" ht="36" customHeight="1" x14ac:dyDescent="0.3">
      <c r="B26" s="429" t="s">
        <v>857</v>
      </c>
      <c r="C26" s="429"/>
      <c r="D26" s="429"/>
      <c r="E26" s="429"/>
      <c r="F26" s="429"/>
      <c r="G26" s="429"/>
      <c r="H26" s="429"/>
      <c r="I26" s="429"/>
      <c r="J26" s="429"/>
      <c r="K26" s="429"/>
      <c r="L26" s="429"/>
      <c r="M26" s="429"/>
      <c r="N26" s="429"/>
      <c r="O26" s="429"/>
      <c r="Q26" s="46"/>
    </row>
    <row r="27" spans="2:17" ht="15.6" x14ac:dyDescent="0.3">
      <c r="B27" s="421" t="s">
        <v>861</v>
      </c>
      <c r="C27" s="422"/>
      <c r="D27" s="422"/>
      <c r="E27" s="422"/>
      <c r="F27" s="422"/>
      <c r="G27" s="422"/>
      <c r="H27" s="422"/>
      <c r="I27" s="422"/>
      <c r="J27" s="422"/>
      <c r="K27" s="422"/>
      <c r="L27" s="422"/>
      <c r="M27" s="422"/>
      <c r="N27" s="422"/>
      <c r="O27" s="422"/>
    </row>
    <row r="28" spans="2:17" ht="20.25" customHeight="1" x14ac:dyDescent="0.3">
      <c r="B28" s="409" t="s">
        <v>921</v>
      </c>
      <c r="C28" s="423"/>
      <c r="D28" s="423"/>
      <c r="E28" s="423"/>
      <c r="F28" s="423"/>
      <c r="G28" s="423"/>
      <c r="H28" s="423"/>
      <c r="I28" s="423"/>
      <c r="J28" s="423"/>
      <c r="K28" s="423"/>
      <c r="L28" s="423"/>
      <c r="M28" s="423"/>
      <c r="N28" s="423"/>
      <c r="O28" s="423"/>
    </row>
    <row r="29" spans="2:17" ht="36" customHeight="1" x14ac:dyDescent="0.3">
      <c r="B29" s="409" t="s">
        <v>870</v>
      </c>
      <c r="C29" s="409"/>
      <c r="D29" s="409"/>
      <c r="E29" s="409"/>
      <c r="F29" s="409"/>
      <c r="G29" s="409"/>
      <c r="H29" s="409"/>
      <c r="I29" s="409"/>
      <c r="J29" s="409"/>
      <c r="K29" s="409"/>
      <c r="L29" s="409"/>
      <c r="M29" s="409"/>
      <c r="N29" s="409"/>
      <c r="O29" s="409"/>
    </row>
    <row r="30" spans="2:17" ht="24.75" customHeight="1" x14ac:dyDescent="0.5">
      <c r="B30" s="409" t="s">
        <v>408</v>
      </c>
      <c r="C30" s="424"/>
      <c r="D30" s="424"/>
      <c r="E30" s="424"/>
      <c r="F30" s="424"/>
      <c r="G30" s="424"/>
      <c r="H30" s="424"/>
      <c r="I30" s="424"/>
      <c r="J30" s="424"/>
      <c r="K30" s="424"/>
      <c r="L30" s="424"/>
      <c r="M30" s="424"/>
      <c r="N30" s="424"/>
      <c r="O30" s="424"/>
      <c r="P30" s="110"/>
      <c r="Q30" s="7"/>
    </row>
    <row r="31" spans="2:17" ht="15.75" customHeight="1" x14ac:dyDescent="0.3">
      <c r="B31" s="424" t="s">
        <v>409</v>
      </c>
      <c r="C31" s="424"/>
      <c r="D31" s="424"/>
      <c r="E31" s="424"/>
      <c r="F31" s="424"/>
      <c r="G31" s="424"/>
      <c r="H31" s="424"/>
      <c r="I31" s="424"/>
      <c r="J31" s="424"/>
      <c r="K31" s="424"/>
      <c r="L31" s="424"/>
      <c r="M31" s="424"/>
      <c r="N31" s="424"/>
      <c r="O31" s="424"/>
      <c r="P31" s="7"/>
      <c r="Q31" s="7"/>
    </row>
    <row r="32" spans="2:17" ht="16.5" customHeight="1" x14ac:dyDescent="0.45">
      <c r="B32" s="111"/>
      <c r="N32" s="74"/>
      <c r="O32" s="74"/>
      <c r="P32" s="74"/>
      <c r="Q32" s="74"/>
    </row>
    <row r="33" spans="2:13" ht="13.5" customHeight="1" x14ac:dyDescent="0.3">
      <c r="B33" s="111"/>
    </row>
    <row r="34" spans="2:13" ht="15" customHeight="1" x14ac:dyDescent="0.3">
      <c r="B34" s="111"/>
    </row>
    <row r="35" spans="2:13" ht="33.75" customHeight="1" x14ac:dyDescent="0.3">
      <c r="B35" s="112"/>
      <c r="C35" s="112"/>
      <c r="D35" s="112"/>
      <c r="E35" s="112"/>
      <c r="F35" s="112"/>
      <c r="G35" s="112"/>
      <c r="H35" s="112"/>
      <c r="I35" s="112"/>
      <c r="J35" s="112"/>
      <c r="K35" s="112"/>
      <c r="L35" s="112"/>
      <c r="M35" s="112"/>
    </row>
    <row r="36" spans="2:13" ht="15.6" x14ac:dyDescent="0.3">
      <c r="B36" s="111"/>
    </row>
    <row r="40" spans="2:13" ht="13.5" customHeight="1" x14ac:dyDescent="0.3"/>
    <row r="43" spans="2:13" ht="9.75" customHeight="1" x14ac:dyDescent="0.3"/>
    <row r="45" spans="2:13" hidden="1" x14ac:dyDescent="0.3"/>
    <row r="46" spans="2:13" hidden="1" x14ac:dyDescent="0.3">
      <c r="C46" s="49" t="s">
        <v>33</v>
      </c>
      <c r="D46" s="7"/>
      <c r="E46" s="7"/>
      <c r="F46" s="7"/>
    </row>
    <row r="47" spans="2:13" hidden="1" x14ac:dyDescent="0.3">
      <c r="C47" s="1" t="s">
        <v>410</v>
      </c>
      <c r="D47" s="7"/>
      <c r="E47" s="7"/>
      <c r="F47" s="7"/>
    </row>
    <row r="48" spans="2:13" hidden="1" x14ac:dyDescent="0.3">
      <c r="C48" s="78" t="s">
        <v>35</v>
      </c>
      <c r="D48" s="7"/>
      <c r="E48" s="52"/>
      <c r="F48" s="52"/>
    </row>
    <row r="49" spans="3:6" hidden="1" x14ac:dyDescent="0.3">
      <c r="C49" s="78" t="s">
        <v>36</v>
      </c>
      <c r="D49" s="7"/>
      <c r="E49" s="52"/>
      <c r="F49" s="7"/>
    </row>
    <row r="50" spans="3:6" hidden="1" x14ac:dyDescent="0.3">
      <c r="C50" s="78" t="s">
        <v>37</v>
      </c>
      <c r="D50" s="7"/>
      <c r="E50" s="52"/>
      <c r="F50" s="7"/>
    </row>
    <row r="51" spans="3:6" hidden="1" x14ac:dyDescent="0.3">
      <c r="C51" s="78" t="s">
        <v>38</v>
      </c>
      <c r="D51" s="7"/>
      <c r="E51" s="52"/>
      <c r="F51" s="7"/>
    </row>
    <row r="52" spans="3:6" hidden="1" x14ac:dyDescent="0.3">
      <c r="C52" s="78" t="s">
        <v>3</v>
      </c>
      <c r="D52" s="7"/>
      <c r="E52" s="52"/>
      <c r="F52" s="7"/>
    </row>
    <row r="53" spans="3:6" hidden="1" x14ac:dyDescent="0.3">
      <c r="C53" s="78" t="s">
        <v>39</v>
      </c>
      <c r="D53" s="7"/>
      <c r="E53" s="52"/>
      <c r="F53" s="7"/>
    </row>
    <row r="54" spans="3:6" hidden="1" x14ac:dyDescent="0.3">
      <c r="C54" s="78" t="s">
        <v>40</v>
      </c>
      <c r="D54" s="7"/>
      <c r="E54" s="52"/>
      <c r="F54" s="7"/>
    </row>
    <row r="55" spans="3:6" hidden="1" x14ac:dyDescent="0.3">
      <c r="C55" s="79" t="s">
        <v>41</v>
      </c>
      <c r="D55" s="7"/>
      <c r="E55" s="52"/>
      <c r="F55" s="7"/>
    </row>
    <row r="56" spans="3:6" hidden="1" x14ac:dyDescent="0.3">
      <c r="C56" s="78" t="s">
        <v>42</v>
      </c>
      <c r="D56" s="7"/>
      <c r="E56" s="52"/>
      <c r="F56" s="7"/>
    </row>
    <row r="57" spans="3:6" hidden="1" x14ac:dyDescent="0.3">
      <c r="C57" s="78" t="s">
        <v>43</v>
      </c>
      <c r="D57" s="7"/>
      <c r="E57" s="52"/>
      <c r="F57" s="7"/>
    </row>
    <row r="58" spans="3:6" hidden="1" x14ac:dyDescent="0.3">
      <c r="C58" s="78" t="s">
        <v>44</v>
      </c>
      <c r="D58" s="7"/>
    </row>
    <row r="59" spans="3:6" hidden="1" x14ac:dyDescent="0.3">
      <c r="C59" s="78" t="s">
        <v>45</v>
      </c>
      <c r="D59" s="7"/>
    </row>
    <row r="60" spans="3:6" hidden="1" x14ac:dyDescent="0.3">
      <c r="C60" s="78" t="s">
        <v>46</v>
      </c>
      <c r="D60" s="7"/>
    </row>
    <row r="61" spans="3:6" hidden="1" x14ac:dyDescent="0.3">
      <c r="C61" s="78" t="s">
        <v>47</v>
      </c>
      <c r="D61" s="7"/>
    </row>
    <row r="62" spans="3:6" hidden="1" x14ac:dyDescent="0.3">
      <c r="C62" s="78" t="s">
        <v>48</v>
      </c>
      <c r="D62" s="7"/>
    </row>
    <row r="63" spans="3:6" hidden="1" x14ac:dyDescent="0.3">
      <c r="C63" s="78" t="s">
        <v>49</v>
      </c>
      <c r="D63" s="7"/>
    </row>
    <row r="64" spans="3:6" hidden="1" x14ac:dyDescent="0.3">
      <c r="C64" s="78" t="s">
        <v>50</v>
      </c>
      <c r="D64" s="7"/>
    </row>
    <row r="65" spans="3:4" hidden="1" x14ac:dyDescent="0.3">
      <c r="C65" s="78" t="s">
        <v>51</v>
      </c>
      <c r="D65" s="7"/>
    </row>
    <row r="66" spans="3:4" hidden="1" x14ac:dyDescent="0.3">
      <c r="C66" s="78" t="s">
        <v>52</v>
      </c>
      <c r="D66" s="7"/>
    </row>
    <row r="67" spans="3:4" hidden="1" x14ac:dyDescent="0.3">
      <c r="C67" s="78" t="s">
        <v>53</v>
      </c>
      <c r="D67" s="7"/>
    </row>
    <row r="68" spans="3:4" hidden="1" x14ac:dyDescent="0.3">
      <c r="C68" s="78" t="s">
        <v>54</v>
      </c>
      <c r="D68" s="7"/>
    </row>
    <row r="69" spans="3:4" hidden="1" x14ac:dyDescent="0.3">
      <c r="C69" s="78" t="s">
        <v>55</v>
      </c>
      <c r="D69" s="7"/>
    </row>
    <row r="70" spans="3:4" hidden="1" x14ac:dyDescent="0.3">
      <c r="C70" s="78" t="s">
        <v>56</v>
      </c>
      <c r="D70" s="7"/>
    </row>
    <row r="71" spans="3:4" hidden="1" x14ac:dyDescent="0.3">
      <c r="C71" s="78" t="s">
        <v>57</v>
      </c>
      <c r="D71" s="7"/>
    </row>
    <row r="72" spans="3:4" hidden="1" x14ac:dyDescent="0.3">
      <c r="C72" s="78" t="s">
        <v>58</v>
      </c>
      <c r="D72" s="7"/>
    </row>
    <row r="73" spans="3:4" hidden="1" x14ac:dyDescent="0.3">
      <c r="C73" s="78" t="s">
        <v>59</v>
      </c>
      <c r="D73" s="7"/>
    </row>
    <row r="74" spans="3:4" hidden="1" x14ac:dyDescent="0.3">
      <c r="C74" s="78" t="s">
        <v>60</v>
      </c>
      <c r="D74" s="7"/>
    </row>
    <row r="75" spans="3:4" hidden="1" x14ac:dyDescent="0.3">
      <c r="C75" s="78" t="s">
        <v>61</v>
      </c>
      <c r="D75" s="7"/>
    </row>
    <row r="76" spans="3:4" hidden="1" x14ac:dyDescent="0.3">
      <c r="C76" s="78" t="s">
        <v>62</v>
      </c>
      <c r="D76" s="7"/>
    </row>
    <row r="77" spans="3:4" hidden="1" x14ac:dyDescent="0.3">
      <c r="C77" s="78" t="s">
        <v>63</v>
      </c>
      <c r="D77" s="7"/>
    </row>
    <row r="78" spans="3:4" hidden="1" x14ac:dyDescent="0.3">
      <c r="C78" s="78" t="s">
        <v>64</v>
      </c>
      <c r="D78" s="7"/>
    </row>
    <row r="79" spans="3:4" hidden="1" x14ac:dyDescent="0.3">
      <c r="C79" s="78" t="s">
        <v>65</v>
      </c>
      <c r="D79" s="7"/>
    </row>
    <row r="80" spans="3:4" hidden="1" x14ac:dyDescent="0.3">
      <c r="C80" s="78" t="s">
        <v>66</v>
      </c>
      <c r="D80" s="7"/>
    </row>
    <row r="81" spans="3:4" hidden="1" x14ac:dyDescent="0.3">
      <c r="C81" s="78" t="s">
        <v>67</v>
      </c>
      <c r="D81" s="7"/>
    </row>
    <row r="82" spans="3:4" hidden="1" x14ac:dyDescent="0.3">
      <c r="C82" s="78" t="s">
        <v>68</v>
      </c>
      <c r="D82" s="7"/>
    </row>
    <row r="83" spans="3:4" hidden="1" x14ac:dyDescent="0.3">
      <c r="C83" s="78" t="s">
        <v>69</v>
      </c>
      <c r="D83" s="7"/>
    </row>
    <row r="84" spans="3:4" hidden="1" x14ac:dyDescent="0.3">
      <c r="C84" s="78" t="s">
        <v>70</v>
      </c>
      <c r="D84" s="7"/>
    </row>
    <row r="85" spans="3:4" hidden="1" x14ac:dyDescent="0.3">
      <c r="C85" s="78" t="s">
        <v>71</v>
      </c>
      <c r="D85" s="7"/>
    </row>
    <row r="86" spans="3:4" hidden="1" x14ac:dyDescent="0.3">
      <c r="C86" s="78" t="s">
        <v>72</v>
      </c>
      <c r="D86" s="7"/>
    </row>
    <row r="87" spans="3:4" hidden="1" x14ac:dyDescent="0.3">
      <c r="C87" s="78" t="s">
        <v>73</v>
      </c>
      <c r="D87" s="7"/>
    </row>
    <row r="88" spans="3:4" hidden="1" x14ac:dyDescent="0.3">
      <c r="C88" s="78" t="s">
        <v>74</v>
      </c>
      <c r="D88" s="7"/>
    </row>
    <row r="89" spans="3:4" hidden="1" x14ac:dyDescent="0.3">
      <c r="C89" s="78" t="s">
        <v>75</v>
      </c>
      <c r="D89" s="7"/>
    </row>
    <row r="90" spans="3:4" hidden="1" x14ac:dyDescent="0.3">
      <c r="C90" s="78" t="s">
        <v>76</v>
      </c>
      <c r="D90" s="7"/>
    </row>
    <row r="91" spans="3:4" hidden="1" x14ac:dyDescent="0.3">
      <c r="C91" s="78" t="s">
        <v>77</v>
      </c>
      <c r="D91" s="7"/>
    </row>
    <row r="92" spans="3:4" hidden="1" x14ac:dyDescent="0.3">
      <c r="C92" s="78" t="s">
        <v>78</v>
      </c>
      <c r="D92" s="7"/>
    </row>
    <row r="93" spans="3:4" hidden="1" x14ac:dyDescent="0.3">
      <c r="C93" s="78" t="s">
        <v>79</v>
      </c>
      <c r="D93" s="7"/>
    </row>
    <row r="94" spans="3:4" hidden="1" x14ac:dyDescent="0.3">
      <c r="C94" s="78" t="s">
        <v>80</v>
      </c>
      <c r="D94" s="7"/>
    </row>
    <row r="95" spans="3:4" hidden="1" x14ac:dyDescent="0.3">
      <c r="C95" s="78" t="s">
        <v>81</v>
      </c>
      <c r="D95" s="7"/>
    </row>
    <row r="96" spans="3:4" hidden="1" x14ac:dyDescent="0.3">
      <c r="C96" s="78" t="s">
        <v>82</v>
      </c>
      <c r="D96" s="7"/>
    </row>
    <row r="97" spans="3:4" hidden="1" x14ac:dyDescent="0.3">
      <c r="C97" s="78" t="s">
        <v>83</v>
      </c>
      <c r="D97" s="7"/>
    </row>
    <row r="98" spans="3:4" hidden="1" x14ac:dyDescent="0.3">
      <c r="C98" s="78" t="s">
        <v>84</v>
      </c>
      <c r="D98" s="7"/>
    </row>
    <row r="99" spans="3:4" hidden="1" x14ac:dyDescent="0.3">
      <c r="C99" s="78" t="s">
        <v>85</v>
      </c>
      <c r="D99" s="7"/>
    </row>
    <row r="100" spans="3:4" hidden="1" x14ac:dyDescent="0.3">
      <c r="C100" s="78" t="s">
        <v>86</v>
      </c>
      <c r="D100" s="7"/>
    </row>
    <row r="101" spans="3:4" hidden="1" x14ac:dyDescent="0.3">
      <c r="C101" s="78" t="s">
        <v>87</v>
      </c>
      <c r="D101" s="7"/>
    </row>
    <row r="102" spans="3:4" hidden="1" x14ac:dyDescent="0.3">
      <c r="C102" s="78" t="s">
        <v>88</v>
      </c>
      <c r="D102" s="7"/>
    </row>
    <row r="103" spans="3:4" hidden="1" x14ac:dyDescent="0.3">
      <c r="C103" s="78" t="s">
        <v>89</v>
      </c>
      <c r="D103" s="7"/>
    </row>
    <row r="104" spans="3:4" hidden="1" x14ac:dyDescent="0.3">
      <c r="C104" s="78" t="s">
        <v>90</v>
      </c>
      <c r="D104" s="7"/>
    </row>
    <row r="105" spans="3:4" hidden="1" x14ac:dyDescent="0.3">
      <c r="C105" s="78" t="s">
        <v>91</v>
      </c>
      <c r="D105" s="7"/>
    </row>
    <row r="106" spans="3:4" hidden="1" x14ac:dyDescent="0.3">
      <c r="C106" s="78" t="s">
        <v>92</v>
      </c>
      <c r="D106" s="7"/>
    </row>
    <row r="107" spans="3:4" hidden="1" x14ac:dyDescent="0.3">
      <c r="C107" s="78" t="s">
        <v>93</v>
      </c>
      <c r="D107" s="7"/>
    </row>
    <row r="108" spans="3:4" hidden="1" x14ac:dyDescent="0.3">
      <c r="C108" s="78" t="s">
        <v>94</v>
      </c>
      <c r="D108" s="7"/>
    </row>
    <row r="109" spans="3:4" hidden="1" x14ac:dyDescent="0.3">
      <c r="C109" s="78" t="s">
        <v>95</v>
      </c>
      <c r="D109" s="7"/>
    </row>
    <row r="110" spans="3:4" hidden="1" x14ac:dyDescent="0.3">
      <c r="C110" s="78" t="s">
        <v>96</v>
      </c>
      <c r="D110" s="7"/>
    </row>
    <row r="111" spans="3:4" hidden="1" x14ac:dyDescent="0.3">
      <c r="C111" s="78" t="s">
        <v>97</v>
      </c>
      <c r="D111" s="7"/>
    </row>
    <row r="112" spans="3:4" hidden="1" x14ac:dyDescent="0.3">
      <c r="C112" s="78" t="s">
        <v>98</v>
      </c>
      <c r="D112" s="7"/>
    </row>
    <row r="113" spans="3:4" hidden="1" x14ac:dyDescent="0.3">
      <c r="C113" s="78" t="s">
        <v>99</v>
      </c>
      <c r="D113" s="7"/>
    </row>
    <row r="114" spans="3:4" hidden="1" x14ac:dyDescent="0.3">
      <c r="C114" s="78" t="s">
        <v>100</v>
      </c>
      <c r="D114" s="7"/>
    </row>
    <row r="115" spans="3:4" hidden="1" x14ac:dyDescent="0.3">
      <c r="C115" s="78" t="s">
        <v>101</v>
      </c>
      <c r="D115" s="7"/>
    </row>
    <row r="116" spans="3:4" hidden="1" x14ac:dyDescent="0.3">
      <c r="C116" s="78" t="s">
        <v>102</v>
      </c>
      <c r="D116" s="7"/>
    </row>
    <row r="117" spans="3:4" hidden="1" x14ac:dyDescent="0.3">
      <c r="C117" s="78" t="s">
        <v>103</v>
      </c>
      <c r="D117" s="7"/>
    </row>
    <row r="118" spans="3:4" hidden="1" x14ac:dyDescent="0.3">
      <c r="C118" s="78" t="s">
        <v>104</v>
      </c>
      <c r="D118" s="7"/>
    </row>
    <row r="119" spans="3:4" hidden="1" x14ac:dyDescent="0.3">
      <c r="C119" s="78" t="s">
        <v>105</v>
      </c>
      <c r="D119" s="7"/>
    </row>
    <row r="120" spans="3:4" hidden="1" x14ac:dyDescent="0.3">
      <c r="C120" s="78" t="s">
        <v>106</v>
      </c>
      <c r="D120" s="7"/>
    </row>
    <row r="121" spans="3:4" hidden="1" x14ac:dyDescent="0.3">
      <c r="C121" s="78" t="s">
        <v>107</v>
      </c>
      <c r="D121" s="7"/>
    </row>
    <row r="122" spans="3:4" hidden="1" x14ac:dyDescent="0.3">
      <c r="C122" s="78" t="s">
        <v>108</v>
      </c>
      <c r="D122" s="7"/>
    </row>
    <row r="123" spans="3:4" hidden="1" x14ac:dyDescent="0.3">
      <c r="C123" s="78" t="s">
        <v>109</v>
      </c>
      <c r="D123" s="7"/>
    </row>
    <row r="124" spans="3:4" hidden="1" x14ac:dyDescent="0.3">
      <c r="C124" s="78" t="s">
        <v>110</v>
      </c>
      <c r="D124" s="7"/>
    </row>
    <row r="125" spans="3:4" hidden="1" x14ac:dyDescent="0.3">
      <c r="C125" s="78" t="s">
        <v>111</v>
      </c>
      <c r="D125" s="7"/>
    </row>
    <row r="126" spans="3:4" hidden="1" x14ac:dyDescent="0.3">
      <c r="C126" s="78" t="s">
        <v>112</v>
      </c>
      <c r="D126" s="7"/>
    </row>
    <row r="127" spans="3:4" hidden="1" x14ac:dyDescent="0.3">
      <c r="C127" s="78" t="s">
        <v>113</v>
      </c>
      <c r="D127" s="7"/>
    </row>
    <row r="128" spans="3:4" hidden="1" x14ac:dyDescent="0.3">
      <c r="C128" s="78" t="s">
        <v>114</v>
      </c>
      <c r="D128" s="7"/>
    </row>
    <row r="129" spans="3:4" hidden="1" x14ac:dyDescent="0.3">
      <c r="C129" s="78" t="s">
        <v>115</v>
      </c>
      <c r="D129" s="7"/>
    </row>
    <row r="130" spans="3:4" hidden="1" x14ac:dyDescent="0.3">
      <c r="C130" s="78" t="s">
        <v>116</v>
      </c>
      <c r="D130" s="7"/>
    </row>
    <row r="131" spans="3:4" hidden="1" x14ac:dyDescent="0.3">
      <c r="C131" s="78" t="s">
        <v>117</v>
      </c>
      <c r="D131" s="7"/>
    </row>
    <row r="132" spans="3:4" hidden="1" x14ac:dyDescent="0.3">
      <c r="C132" s="78" t="s">
        <v>118</v>
      </c>
      <c r="D132" s="7"/>
    </row>
    <row r="133" spans="3:4" hidden="1" x14ac:dyDescent="0.3">
      <c r="C133" s="78" t="s">
        <v>119</v>
      </c>
      <c r="D133" s="7"/>
    </row>
    <row r="134" spans="3:4" hidden="1" x14ac:dyDescent="0.3">
      <c r="C134" s="78" t="s">
        <v>120</v>
      </c>
      <c r="D134" s="7"/>
    </row>
    <row r="135" spans="3:4" hidden="1" x14ac:dyDescent="0.3">
      <c r="C135" s="78" t="s">
        <v>121</v>
      </c>
      <c r="D135" s="7"/>
    </row>
    <row r="136" spans="3:4" hidden="1" x14ac:dyDescent="0.3">
      <c r="C136" s="78" t="s">
        <v>122</v>
      </c>
      <c r="D136" s="7"/>
    </row>
    <row r="137" spans="3:4" hidden="1" x14ac:dyDescent="0.3">
      <c r="C137" s="78" t="s">
        <v>123</v>
      </c>
      <c r="D137" s="7"/>
    </row>
    <row r="138" spans="3:4" hidden="1" x14ac:dyDescent="0.3">
      <c r="C138" s="78" t="s">
        <v>124</v>
      </c>
      <c r="D138" s="7"/>
    </row>
    <row r="139" spans="3:4" hidden="1" x14ac:dyDescent="0.3">
      <c r="C139" s="78" t="s">
        <v>125</v>
      </c>
      <c r="D139" s="7"/>
    </row>
    <row r="140" spans="3:4" hidden="1" x14ac:dyDescent="0.3">
      <c r="C140" s="78" t="s">
        <v>126</v>
      </c>
      <c r="D140" s="7"/>
    </row>
    <row r="141" spans="3:4" hidden="1" x14ac:dyDescent="0.3">
      <c r="C141" s="78" t="s">
        <v>127</v>
      </c>
      <c r="D141" s="7"/>
    </row>
    <row r="142" spans="3:4" hidden="1" x14ac:dyDescent="0.3">
      <c r="C142" s="78" t="s">
        <v>128</v>
      </c>
      <c r="D142" s="7"/>
    </row>
    <row r="143" spans="3:4" hidden="1" x14ac:dyDescent="0.3">
      <c r="C143" s="78" t="s">
        <v>129</v>
      </c>
      <c r="D143" s="7"/>
    </row>
    <row r="144" spans="3:4" hidden="1" x14ac:dyDescent="0.3">
      <c r="C144" s="78" t="s">
        <v>130</v>
      </c>
      <c r="D144" s="7"/>
    </row>
    <row r="145" spans="3:4" hidden="1" x14ac:dyDescent="0.3">
      <c r="C145" s="78" t="s">
        <v>131</v>
      </c>
      <c r="D145" s="7"/>
    </row>
    <row r="146" spans="3:4" hidden="1" x14ac:dyDescent="0.3">
      <c r="C146" s="78" t="s">
        <v>132</v>
      </c>
      <c r="D146" s="7"/>
    </row>
    <row r="147" spans="3:4" hidden="1" x14ac:dyDescent="0.3">
      <c r="C147" s="78" t="s">
        <v>133</v>
      </c>
      <c r="D147" s="7"/>
    </row>
    <row r="148" spans="3:4" hidden="1" x14ac:dyDescent="0.3">
      <c r="C148" s="78" t="s">
        <v>134</v>
      </c>
      <c r="D148" s="7"/>
    </row>
    <row r="149" spans="3:4" hidden="1" x14ac:dyDescent="0.3">
      <c r="C149" s="78" t="s">
        <v>135</v>
      </c>
      <c r="D149" s="7"/>
    </row>
    <row r="150" spans="3:4" hidden="1" x14ac:dyDescent="0.3">
      <c r="C150" s="78" t="s">
        <v>136</v>
      </c>
      <c r="D150" s="7"/>
    </row>
    <row r="151" spans="3:4" hidden="1" x14ac:dyDescent="0.3">
      <c r="C151" s="78" t="s">
        <v>137</v>
      </c>
      <c r="D151" s="7"/>
    </row>
    <row r="152" spans="3:4" hidden="1" x14ac:dyDescent="0.3">
      <c r="C152" s="78" t="s">
        <v>138</v>
      </c>
      <c r="D152" s="7"/>
    </row>
    <row r="153" spans="3:4" hidden="1" x14ac:dyDescent="0.3">
      <c r="C153" s="78" t="s">
        <v>139</v>
      </c>
      <c r="D153" s="7"/>
    </row>
    <row r="154" spans="3:4" hidden="1" x14ac:dyDescent="0.3">
      <c r="C154" s="78" t="s">
        <v>140</v>
      </c>
      <c r="D154" s="7"/>
    </row>
    <row r="155" spans="3:4" hidden="1" x14ac:dyDescent="0.3">
      <c r="C155" s="78" t="s">
        <v>141</v>
      </c>
      <c r="D155" s="7"/>
    </row>
    <row r="156" spans="3:4" hidden="1" x14ac:dyDescent="0.3">
      <c r="C156" s="78" t="s">
        <v>142</v>
      </c>
      <c r="D156" s="7"/>
    </row>
    <row r="157" spans="3:4" hidden="1" x14ac:dyDescent="0.3">
      <c r="C157" s="78" t="s">
        <v>143</v>
      </c>
      <c r="D157" s="7"/>
    </row>
    <row r="158" spans="3:4" hidden="1" x14ac:dyDescent="0.3">
      <c r="C158" s="78" t="s">
        <v>144</v>
      </c>
      <c r="D158" s="7"/>
    </row>
    <row r="159" spans="3:4" hidden="1" x14ac:dyDescent="0.3">
      <c r="C159" s="78" t="s">
        <v>145</v>
      </c>
      <c r="D159" s="7"/>
    </row>
    <row r="160" spans="3:4" hidden="1" x14ac:dyDescent="0.3">
      <c r="C160" s="78" t="s">
        <v>146</v>
      </c>
      <c r="D160" s="7"/>
    </row>
    <row r="161" spans="3:4" hidden="1" x14ac:dyDescent="0.3">
      <c r="C161" s="78" t="s">
        <v>147</v>
      </c>
      <c r="D161" s="7"/>
    </row>
    <row r="162" spans="3:4" hidden="1" x14ac:dyDescent="0.3">
      <c r="C162" s="78" t="s">
        <v>148</v>
      </c>
      <c r="D162" s="7"/>
    </row>
    <row r="163" spans="3:4" hidden="1" x14ac:dyDescent="0.3">
      <c r="C163" s="78" t="s">
        <v>149</v>
      </c>
      <c r="D163" s="7"/>
    </row>
    <row r="164" spans="3:4" hidden="1" x14ac:dyDescent="0.3">
      <c r="C164" s="78" t="s">
        <v>150</v>
      </c>
      <c r="D164" s="7"/>
    </row>
    <row r="165" spans="3:4" hidden="1" x14ac:dyDescent="0.3">
      <c r="C165" s="78" t="s">
        <v>151</v>
      </c>
      <c r="D165" s="7"/>
    </row>
    <row r="166" spans="3:4" hidden="1" x14ac:dyDescent="0.3">
      <c r="C166" s="78" t="s">
        <v>152</v>
      </c>
      <c r="D166" s="7"/>
    </row>
    <row r="167" spans="3:4" hidden="1" x14ac:dyDescent="0.3">
      <c r="C167" s="78" t="s">
        <v>153</v>
      </c>
      <c r="D167" s="7"/>
    </row>
    <row r="168" spans="3:4" hidden="1" x14ac:dyDescent="0.3">
      <c r="C168" s="78" t="s">
        <v>154</v>
      </c>
      <c r="D168" s="7"/>
    </row>
    <row r="169" spans="3:4" hidden="1" x14ac:dyDescent="0.3">
      <c r="C169" s="78" t="s">
        <v>155</v>
      </c>
      <c r="D169" s="7"/>
    </row>
    <row r="170" spans="3:4" hidden="1" x14ac:dyDescent="0.3">
      <c r="C170" s="78" t="s">
        <v>156</v>
      </c>
      <c r="D170" s="7"/>
    </row>
    <row r="171" spans="3:4" hidden="1" x14ac:dyDescent="0.3">
      <c r="C171" s="78" t="s">
        <v>157</v>
      </c>
      <c r="D171" s="7"/>
    </row>
    <row r="172" spans="3:4" hidden="1" x14ac:dyDescent="0.3">
      <c r="C172" s="78" t="s">
        <v>158</v>
      </c>
      <c r="D172" s="7"/>
    </row>
    <row r="173" spans="3:4" hidden="1" x14ac:dyDescent="0.3">
      <c r="C173" s="78" t="s">
        <v>159</v>
      </c>
      <c r="D173" s="7"/>
    </row>
    <row r="174" spans="3:4" hidden="1" x14ac:dyDescent="0.3">
      <c r="C174" s="78" t="s">
        <v>160</v>
      </c>
      <c r="D174" s="7"/>
    </row>
    <row r="175" spans="3:4" hidden="1" x14ac:dyDescent="0.3">
      <c r="C175" s="78" t="s">
        <v>161</v>
      </c>
      <c r="D175" s="7"/>
    </row>
    <row r="176" spans="3:4" hidden="1" x14ac:dyDescent="0.3">
      <c r="C176" s="78" t="s">
        <v>162</v>
      </c>
      <c r="D176" s="7"/>
    </row>
    <row r="177" spans="3:4" hidden="1" x14ac:dyDescent="0.3">
      <c r="C177" s="78" t="s">
        <v>163</v>
      </c>
      <c r="D177" s="7"/>
    </row>
    <row r="178" spans="3:4" hidden="1" x14ac:dyDescent="0.3">
      <c r="C178" s="78" t="s">
        <v>164</v>
      </c>
      <c r="D178" s="7"/>
    </row>
    <row r="179" spans="3:4" hidden="1" x14ac:dyDescent="0.3">
      <c r="C179" s="78" t="s">
        <v>165</v>
      </c>
      <c r="D179" s="7"/>
    </row>
    <row r="180" spans="3:4" hidden="1" x14ac:dyDescent="0.3">
      <c r="C180" s="78" t="s">
        <v>166</v>
      </c>
      <c r="D180" s="7"/>
    </row>
    <row r="181" spans="3:4" hidden="1" x14ac:dyDescent="0.3">
      <c r="C181" s="78" t="s">
        <v>167</v>
      </c>
      <c r="D181" s="7"/>
    </row>
    <row r="182" spans="3:4" hidden="1" x14ac:dyDescent="0.3">
      <c r="C182" s="78" t="s">
        <v>168</v>
      </c>
      <c r="D182" s="7"/>
    </row>
    <row r="183" spans="3:4" hidden="1" x14ac:dyDescent="0.3">
      <c r="C183" s="78" t="s">
        <v>169</v>
      </c>
      <c r="D183" s="7"/>
    </row>
    <row r="184" spans="3:4" hidden="1" x14ac:dyDescent="0.3">
      <c r="C184" s="78" t="s">
        <v>170</v>
      </c>
      <c r="D184" s="7"/>
    </row>
    <row r="185" spans="3:4" hidden="1" x14ac:dyDescent="0.3">
      <c r="C185" s="78" t="s">
        <v>171</v>
      </c>
      <c r="D185" s="7"/>
    </row>
    <row r="186" spans="3:4" hidden="1" x14ac:dyDescent="0.3">
      <c r="C186" s="78" t="s">
        <v>172</v>
      </c>
      <c r="D186" s="7"/>
    </row>
    <row r="187" spans="3:4" hidden="1" x14ac:dyDescent="0.3">
      <c r="C187" s="78" t="s">
        <v>173</v>
      </c>
      <c r="D187" s="7"/>
    </row>
    <row r="188" spans="3:4" hidden="1" x14ac:dyDescent="0.3">
      <c r="C188" s="78" t="s">
        <v>174</v>
      </c>
      <c r="D188" s="7"/>
    </row>
    <row r="189" spans="3:4" hidden="1" x14ac:dyDescent="0.3">
      <c r="C189" s="78" t="s">
        <v>175</v>
      </c>
      <c r="D189" s="7"/>
    </row>
    <row r="190" spans="3:4" hidden="1" x14ac:dyDescent="0.3">
      <c r="C190" s="78" t="s">
        <v>176</v>
      </c>
      <c r="D190" s="7"/>
    </row>
    <row r="191" spans="3:4" hidden="1" x14ac:dyDescent="0.3">
      <c r="C191" s="78" t="s">
        <v>177</v>
      </c>
      <c r="D191" s="7"/>
    </row>
    <row r="192" spans="3:4" hidden="1" x14ac:dyDescent="0.3">
      <c r="C192" s="78" t="s">
        <v>178</v>
      </c>
      <c r="D192" s="7"/>
    </row>
    <row r="193" spans="3:4" hidden="1" x14ac:dyDescent="0.3">
      <c r="C193" s="78" t="s">
        <v>179</v>
      </c>
      <c r="D193" s="7"/>
    </row>
    <row r="194" spans="3:4" hidden="1" x14ac:dyDescent="0.3">
      <c r="C194" s="78" t="s">
        <v>180</v>
      </c>
      <c r="D194" s="7"/>
    </row>
    <row r="195" spans="3:4" hidden="1" x14ac:dyDescent="0.3">
      <c r="C195" s="78" t="s">
        <v>181</v>
      </c>
      <c r="D195" s="7"/>
    </row>
    <row r="196" spans="3:4" hidden="1" x14ac:dyDescent="0.3">
      <c r="C196" s="78" t="s">
        <v>182</v>
      </c>
      <c r="D196" s="7"/>
    </row>
    <row r="197" spans="3:4" hidden="1" x14ac:dyDescent="0.3">
      <c r="C197" s="78" t="s">
        <v>183</v>
      </c>
      <c r="D197" s="7"/>
    </row>
    <row r="198" spans="3:4" hidden="1" x14ac:dyDescent="0.3">
      <c r="C198" s="78" t="s">
        <v>184</v>
      </c>
      <c r="D198" s="7"/>
    </row>
    <row r="199" spans="3:4" hidden="1" x14ac:dyDescent="0.3">
      <c r="C199" s="78" t="s">
        <v>185</v>
      </c>
      <c r="D199" s="7"/>
    </row>
    <row r="200" spans="3:4" hidden="1" x14ac:dyDescent="0.3">
      <c r="C200" s="78" t="s">
        <v>186</v>
      </c>
      <c r="D200" s="7"/>
    </row>
    <row r="201" spans="3:4" hidden="1" x14ac:dyDescent="0.3">
      <c r="C201" s="78" t="s">
        <v>187</v>
      </c>
      <c r="D201" s="7"/>
    </row>
    <row r="202" spans="3:4" hidden="1" x14ac:dyDescent="0.3">
      <c r="C202" s="78" t="s">
        <v>188</v>
      </c>
      <c r="D202" s="7"/>
    </row>
    <row r="203" spans="3:4" hidden="1" x14ac:dyDescent="0.3">
      <c r="C203" s="78" t="s">
        <v>189</v>
      </c>
      <c r="D203" s="7"/>
    </row>
    <row r="204" spans="3:4" hidden="1" x14ac:dyDescent="0.3">
      <c r="C204" s="78" t="s">
        <v>190</v>
      </c>
      <c r="D204" s="7"/>
    </row>
    <row r="205" spans="3:4" hidden="1" x14ac:dyDescent="0.3">
      <c r="C205" s="78" t="s">
        <v>191</v>
      </c>
      <c r="D205" s="7"/>
    </row>
    <row r="206" spans="3:4" hidden="1" x14ac:dyDescent="0.3">
      <c r="C206" s="78" t="s">
        <v>192</v>
      </c>
      <c r="D206" s="7"/>
    </row>
    <row r="207" spans="3:4" hidden="1" x14ac:dyDescent="0.3">
      <c r="C207" s="78" t="s">
        <v>193</v>
      </c>
      <c r="D207" s="7"/>
    </row>
    <row r="208" spans="3:4" hidden="1" x14ac:dyDescent="0.3">
      <c r="C208" s="78" t="s">
        <v>194</v>
      </c>
      <c r="D208" s="7"/>
    </row>
    <row r="209" spans="3:4" hidden="1" x14ac:dyDescent="0.3">
      <c r="C209" s="78" t="s">
        <v>195</v>
      </c>
      <c r="D209" s="7"/>
    </row>
    <row r="210" spans="3:4" hidden="1" x14ac:dyDescent="0.3">
      <c r="C210" s="78" t="s">
        <v>196</v>
      </c>
      <c r="D210" s="7"/>
    </row>
    <row r="211" spans="3:4" hidden="1" x14ac:dyDescent="0.3">
      <c r="C211" s="78" t="s">
        <v>197</v>
      </c>
      <c r="D211" s="7"/>
    </row>
    <row r="212" spans="3:4" hidden="1" x14ac:dyDescent="0.3">
      <c r="C212" s="78" t="s">
        <v>198</v>
      </c>
      <c r="D212" s="7"/>
    </row>
    <row r="213" spans="3:4" hidden="1" x14ac:dyDescent="0.3">
      <c r="C213" s="78" t="s">
        <v>199</v>
      </c>
      <c r="D213" s="7"/>
    </row>
    <row r="214" spans="3:4" hidden="1" x14ac:dyDescent="0.3">
      <c r="C214" s="78" t="s">
        <v>200</v>
      </c>
      <c r="D214" s="7"/>
    </row>
    <row r="215" spans="3:4" hidden="1" x14ac:dyDescent="0.3">
      <c r="C215" s="78" t="s">
        <v>201</v>
      </c>
      <c r="D215" s="7"/>
    </row>
    <row r="216" spans="3:4" hidden="1" x14ac:dyDescent="0.3">
      <c r="C216" s="78" t="s">
        <v>202</v>
      </c>
      <c r="D216" s="7"/>
    </row>
    <row r="217" spans="3:4" hidden="1" x14ac:dyDescent="0.3">
      <c r="C217" s="78" t="s">
        <v>203</v>
      </c>
      <c r="D217" s="7"/>
    </row>
    <row r="218" spans="3:4" hidden="1" x14ac:dyDescent="0.3">
      <c r="C218" s="78" t="s">
        <v>204</v>
      </c>
      <c r="D218" s="7"/>
    </row>
    <row r="219" spans="3:4" hidden="1" x14ac:dyDescent="0.3">
      <c r="C219" s="78" t="s">
        <v>205</v>
      </c>
      <c r="D219" s="7"/>
    </row>
    <row r="220" spans="3:4" hidden="1" x14ac:dyDescent="0.3">
      <c r="C220" s="78" t="s">
        <v>206</v>
      </c>
      <c r="D220" s="7"/>
    </row>
    <row r="221" spans="3:4" hidden="1" x14ac:dyDescent="0.3">
      <c r="C221" s="78" t="s">
        <v>207</v>
      </c>
      <c r="D221" s="7"/>
    </row>
    <row r="222" spans="3:4" hidden="1" x14ac:dyDescent="0.3">
      <c r="C222" s="78" t="s">
        <v>208</v>
      </c>
      <c r="D222" s="7"/>
    </row>
    <row r="223" spans="3:4" hidden="1" x14ac:dyDescent="0.3">
      <c r="C223" s="78" t="s">
        <v>209</v>
      </c>
      <c r="D223" s="7"/>
    </row>
    <row r="224" spans="3:4" hidden="1" x14ac:dyDescent="0.3">
      <c r="C224" s="78" t="s">
        <v>210</v>
      </c>
      <c r="D224" s="7"/>
    </row>
    <row r="225" spans="3:4" hidden="1" x14ac:dyDescent="0.3">
      <c r="C225" s="78" t="s">
        <v>211</v>
      </c>
      <c r="D225" s="7"/>
    </row>
    <row r="226" spans="3:4" hidden="1" x14ac:dyDescent="0.3">
      <c r="C226" s="78" t="s">
        <v>212</v>
      </c>
      <c r="D226" s="7"/>
    </row>
    <row r="227" spans="3:4" hidden="1" x14ac:dyDescent="0.3">
      <c r="C227" s="78" t="s">
        <v>213</v>
      </c>
      <c r="D227" s="7"/>
    </row>
    <row r="228" spans="3:4" hidden="1" x14ac:dyDescent="0.3">
      <c r="C228" s="78" t="s">
        <v>214</v>
      </c>
      <c r="D228" s="7"/>
    </row>
    <row r="229" spans="3:4" hidden="1" x14ac:dyDescent="0.3">
      <c r="C229" s="78" t="s">
        <v>215</v>
      </c>
      <c r="D229" s="7"/>
    </row>
    <row r="230" spans="3:4" hidden="1" x14ac:dyDescent="0.3">
      <c r="C230" s="78" t="s">
        <v>216</v>
      </c>
      <c r="D230" s="7"/>
    </row>
    <row r="231" spans="3:4" hidden="1" x14ac:dyDescent="0.3">
      <c r="C231" s="78" t="s">
        <v>217</v>
      </c>
      <c r="D231" s="7"/>
    </row>
    <row r="232" spans="3:4" hidden="1" x14ac:dyDescent="0.3">
      <c r="C232" s="78" t="s">
        <v>218</v>
      </c>
      <c r="D232" s="7"/>
    </row>
    <row r="233" spans="3:4" hidden="1" x14ac:dyDescent="0.3">
      <c r="C233" s="78" t="s">
        <v>219</v>
      </c>
      <c r="D233" s="7"/>
    </row>
    <row r="234" spans="3:4" hidden="1" x14ac:dyDescent="0.3">
      <c r="C234" s="78" t="s">
        <v>220</v>
      </c>
      <c r="D234" s="7"/>
    </row>
    <row r="235" spans="3:4" hidden="1" x14ac:dyDescent="0.3">
      <c r="C235" s="78" t="s">
        <v>221</v>
      </c>
      <c r="D235" s="7"/>
    </row>
    <row r="236" spans="3:4" hidden="1" x14ac:dyDescent="0.3">
      <c r="C236" s="78" t="s">
        <v>222</v>
      </c>
      <c r="D236" s="7"/>
    </row>
    <row r="237" spans="3:4" hidden="1" x14ac:dyDescent="0.3">
      <c r="C237" s="78" t="s">
        <v>223</v>
      </c>
      <c r="D237" s="7"/>
    </row>
    <row r="238" spans="3:4" hidden="1" x14ac:dyDescent="0.3">
      <c r="C238" s="78" t="s">
        <v>224</v>
      </c>
      <c r="D238" s="7"/>
    </row>
    <row r="239" spans="3:4" hidden="1" x14ac:dyDescent="0.3">
      <c r="C239" s="78" t="s">
        <v>225</v>
      </c>
      <c r="D239" s="7"/>
    </row>
    <row r="240" spans="3:4" hidden="1" x14ac:dyDescent="0.3">
      <c r="C240" s="78" t="s">
        <v>226</v>
      </c>
      <c r="D240" s="7"/>
    </row>
    <row r="241" spans="3:4" hidden="1" x14ac:dyDescent="0.3">
      <c r="C241" s="78" t="s">
        <v>227</v>
      </c>
      <c r="D241" s="7"/>
    </row>
    <row r="242" spans="3:4" hidden="1" x14ac:dyDescent="0.3">
      <c r="C242" s="78" t="s">
        <v>228</v>
      </c>
      <c r="D242" s="7"/>
    </row>
    <row r="243" spans="3:4" hidden="1" x14ac:dyDescent="0.3">
      <c r="C243" s="78" t="s">
        <v>229</v>
      </c>
      <c r="D243" s="7"/>
    </row>
    <row r="244" spans="3:4" hidden="1" x14ac:dyDescent="0.3">
      <c r="C244" s="78" t="s">
        <v>230</v>
      </c>
      <c r="D244" s="7"/>
    </row>
    <row r="245" spans="3:4" hidden="1" x14ac:dyDescent="0.3">
      <c r="C245" s="78" t="s">
        <v>231</v>
      </c>
      <c r="D245" s="7"/>
    </row>
    <row r="246" spans="3:4" hidden="1" x14ac:dyDescent="0.3">
      <c r="C246" s="78" t="s">
        <v>232</v>
      </c>
      <c r="D246" s="7"/>
    </row>
    <row r="247" spans="3:4" hidden="1" x14ac:dyDescent="0.3">
      <c r="C247" s="78" t="s">
        <v>233</v>
      </c>
      <c r="D247" s="7"/>
    </row>
    <row r="248" spans="3:4" hidden="1" x14ac:dyDescent="0.3">
      <c r="C248" s="78" t="s">
        <v>234</v>
      </c>
      <c r="D248" s="7"/>
    </row>
    <row r="249" spans="3:4" hidden="1" x14ac:dyDescent="0.3">
      <c r="C249" s="78" t="s">
        <v>235</v>
      </c>
      <c r="D249" s="7"/>
    </row>
    <row r="250" spans="3:4" hidden="1" x14ac:dyDescent="0.3">
      <c r="C250" s="78" t="s">
        <v>236</v>
      </c>
      <c r="D250" s="7"/>
    </row>
    <row r="251" spans="3:4" hidden="1" x14ac:dyDescent="0.3">
      <c r="C251" s="78" t="s">
        <v>237</v>
      </c>
      <c r="D251" s="7"/>
    </row>
    <row r="252" spans="3:4" hidden="1" x14ac:dyDescent="0.3">
      <c r="C252" s="78" t="s">
        <v>238</v>
      </c>
      <c r="D252" s="7"/>
    </row>
    <row r="253" spans="3:4" hidden="1" x14ac:dyDescent="0.3">
      <c r="C253" s="78" t="s">
        <v>239</v>
      </c>
      <c r="D253" s="7"/>
    </row>
    <row r="254" spans="3:4" hidden="1" x14ac:dyDescent="0.3">
      <c r="C254" s="78" t="s">
        <v>240</v>
      </c>
      <c r="D254" s="7"/>
    </row>
    <row r="255" spans="3:4" hidden="1" x14ac:dyDescent="0.3">
      <c r="C255" s="78" t="s">
        <v>241</v>
      </c>
      <c r="D255" s="7"/>
    </row>
    <row r="256" spans="3:4" hidden="1" x14ac:dyDescent="0.3">
      <c r="C256" s="78" t="s">
        <v>242</v>
      </c>
      <c r="D256" s="7"/>
    </row>
    <row r="257" spans="3:4" hidden="1" x14ac:dyDescent="0.3">
      <c r="C257" s="78" t="s">
        <v>243</v>
      </c>
      <c r="D257" s="7"/>
    </row>
    <row r="258" spans="3:4" hidden="1" x14ac:dyDescent="0.3">
      <c r="C258" s="78" t="s">
        <v>244</v>
      </c>
      <c r="D258" s="7"/>
    </row>
    <row r="259" spans="3:4" hidden="1" x14ac:dyDescent="0.3">
      <c r="C259" s="78" t="s">
        <v>245</v>
      </c>
      <c r="D259" s="7"/>
    </row>
    <row r="260" spans="3:4" hidden="1" x14ac:dyDescent="0.3">
      <c r="C260" s="78" t="s">
        <v>246</v>
      </c>
      <c r="D260" s="7"/>
    </row>
    <row r="261" spans="3:4" hidden="1" x14ac:dyDescent="0.3">
      <c r="C261" s="78" t="s">
        <v>247</v>
      </c>
      <c r="D261" s="7"/>
    </row>
    <row r="262" spans="3:4" hidden="1" x14ac:dyDescent="0.3">
      <c r="C262" s="78" t="s">
        <v>248</v>
      </c>
      <c r="D262" s="7"/>
    </row>
    <row r="263" spans="3:4" hidden="1" x14ac:dyDescent="0.3">
      <c r="C263" s="78" t="s">
        <v>249</v>
      </c>
      <c r="D263" s="7"/>
    </row>
    <row r="264" spans="3:4" hidden="1" x14ac:dyDescent="0.3">
      <c r="C264" s="78" t="s">
        <v>250</v>
      </c>
      <c r="D264" s="7"/>
    </row>
    <row r="265" spans="3:4" hidden="1" x14ac:dyDescent="0.3">
      <c r="C265" s="78" t="s">
        <v>251</v>
      </c>
      <c r="D265" s="7"/>
    </row>
    <row r="266" spans="3:4" hidden="1" x14ac:dyDescent="0.3">
      <c r="C266" s="78" t="s">
        <v>252</v>
      </c>
      <c r="D266" s="7"/>
    </row>
    <row r="267" spans="3:4" hidden="1" x14ac:dyDescent="0.3">
      <c r="C267" s="78" t="s">
        <v>253</v>
      </c>
      <c r="D267" s="7"/>
    </row>
    <row r="268" spans="3:4" hidden="1" x14ac:dyDescent="0.3">
      <c r="C268" s="78" t="s">
        <v>254</v>
      </c>
      <c r="D268" s="7"/>
    </row>
    <row r="269" spans="3:4" hidden="1" x14ac:dyDescent="0.3">
      <c r="C269" s="78" t="s">
        <v>255</v>
      </c>
      <c r="D269" s="7"/>
    </row>
    <row r="270" spans="3:4" hidden="1" x14ac:dyDescent="0.3">
      <c r="C270" s="78" t="s">
        <v>256</v>
      </c>
      <c r="D270" s="7"/>
    </row>
    <row r="271" spans="3:4" hidden="1" x14ac:dyDescent="0.3">
      <c r="C271" s="78" t="s">
        <v>257</v>
      </c>
      <c r="D271" s="7"/>
    </row>
    <row r="272" spans="3:4" hidden="1" x14ac:dyDescent="0.3">
      <c r="C272" s="78" t="s">
        <v>258</v>
      </c>
      <c r="D272" s="7"/>
    </row>
    <row r="273" spans="3:4" hidden="1" x14ac:dyDescent="0.3">
      <c r="C273" s="78" t="s">
        <v>259</v>
      </c>
      <c r="D273" s="7"/>
    </row>
    <row r="274" spans="3:4" hidden="1" x14ac:dyDescent="0.3">
      <c r="C274" s="78" t="s">
        <v>260</v>
      </c>
      <c r="D274" s="7"/>
    </row>
    <row r="275" spans="3:4" hidden="1" x14ac:dyDescent="0.3">
      <c r="C275" s="78" t="s">
        <v>261</v>
      </c>
      <c r="D275" s="7"/>
    </row>
    <row r="276" spans="3:4" hidden="1" x14ac:dyDescent="0.3">
      <c r="C276" s="78" t="s">
        <v>262</v>
      </c>
      <c r="D276" s="7"/>
    </row>
    <row r="277" spans="3:4" hidden="1" x14ac:dyDescent="0.3">
      <c r="C277" s="78" t="s">
        <v>263</v>
      </c>
      <c r="D277" s="7"/>
    </row>
    <row r="278" spans="3:4" hidden="1" x14ac:dyDescent="0.3">
      <c r="C278" s="78" t="s">
        <v>264</v>
      </c>
      <c r="D278" s="7"/>
    </row>
    <row r="279" spans="3:4" hidden="1" x14ac:dyDescent="0.3">
      <c r="C279" s="78" t="s">
        <v>265</v>
      </c>
      <c r="D279" s="7"/>
    </row>
    <row r="280" spans="3:4" hidden="1" x14ac:dyDescent="0.3">
      <c r="C280" s="78" t="s">
        <v>266</v>
      </c>
      <c r="D280" s="7"/>
    </row>
    <row r="281" spans="3:4" hidden="1" x14ac:dyDescent="0.3">
      <c r="C281" s="78" t="s">
        <v>267</v>
      </c>
      <c r="D281" s="7"/>
    </row>
    <row r="282" spans="3:4" hidden="1" x14ac:dyDescent="0.3">
      <c r="C282" s="78" t="s">
        <v>268</v>
      </c>
      <c r="D282" s="7"/>
    </row>
    <row r="283" spans="3:4" hidden="1" x14ac:dyDescent="0.3">
      <c r="C283" s="78" t="s">
        <v>269</v>
      </c>
      <c r="D283" s="7"/>
    </row>
    <row r="284" spans="3:4" hidden="1" x14ac:dyDescent="0.3">
      <c r="C284" s="78" t="s">
        <v>270</v>
      </c>
      <c r="D284" s="7"/>
    </row>
    <row r="285" spans="3:4" hidden="1" x14ac:dyDescent="0.3">
      <c r="C285" s="78" t="s">
        <v>271</v>
      </c>
      <c r="D285" s="7"/>
    </row>
    <row r="286" spans="3:4" hidden="1" x14ac:dyDescent="0.3">
      <c r="C286" s="78" t="s">
        <v>272</v>
      </c>
      <c r="D286" s="7"/>
    </row>
    <row r="287" spans="3:4" hidden="1" x14ac:dyDescent="0.3">
      <c r="C287" s="78" t="s">
        <v>273</v>
      </c>
      <c r="D287" s="7"/>
    </row>
    <row r="288" spans="3:4" hidden="1" x14ac:dyDescent="0.3">
      <c r="C288" s="78" t="s">
        <v>274</v>
      </c>
      <c r="D288" s="7"/>
    </row>
    <row r="289" spans="3:4" hidden="1" x14ac:dyDescent="0.3">
      <c r="C289" s="78" t="s">
        <v>275</v>
      </c>
      <c r="D289" s="7"/>
    </row>
    <row r="290" spans="3:4" hidden="1" x14ac:dyDescent="0.3">
      <c r="C290" s="78" t="s">
        <v>276</v>
      </c>
      <c r="D290" s="7"/>
    </row>
    <row r="291" spans="3:4" hidden="1" x14ac:dyDescent="0.3">
      <c r="C291" s="78" t="s">
        <v>277</v>
      </c>
      <c r="D291" s="7"/>
    </row>
    <row r="292" spans="3:4" hidden="1" x14ac:dyDescent="0.3">
      <c r="C292" s="78" t="s">
        <v>278</v>
      </c>
      <c r="D292" s="7"/>
    </row>
    <row r="293" spans="3:4" hidden="1" x14ac:dyDescent="0.3">
      <c r="C293" s="78" t="s">
        <v>279</v>
      </c>
      <c r="D293" s="7"/>
    </row>
    <row r="294" spans="3:4" hidden="1" x14ac:dyDescent="0.3">
      <c r="C294" s="78" t="s">
        <v>280</v>
      </c>
      <c r="D294" s="7"/>
    </row>
    <row r="295" spans="3:4" hidden="1" x14ac:dyDescent="0.3">
      <c r="C295" s="78" t="s">
        <v>281</v>
      </c>
      <c r="D295" s="7"/>
    </row>
    <row r="296" spans="3:4" hidden="1" x14ac:dyDescent="0.3">
      <c r="C296" s="78" t="s">
        <v>282</v>
      </c>
      <c r="D296" s="7"/>
    </row>
    <row r="297" spans="3:4" hidden="1" x14ac:dyDescent="0.3">
      <c r="C297" s="78" t="s">
        <v>283</v>
      </c>
      <c r="D297" s="7"/>
    </row>
    <row r="298" spans="3:4" hidden="1" x14ac:dyDescent="0.3">
      <c r="C298" s="78" t="s">
        <v>284</v>
      </c>
      <c r="D298" s="7"/>
    </row>
    <row r="299" spans="3:4" hidden="1" x14ac:dyDescent="0.3">
      <c r="C299" s="78" t="s">
        <v>285</v>
      </c>
      <c r="D299" s="7"/>
    </row>
    <row r="300" spans="3:4" hidden="1" x14ac:dyDescent="0.3">
      <c r="C300" s="78" t="s">
        <v>286</v>
      </c>
      <c r="D300" s="7"/>
    </row>
    <row r="301" spans="3:4" hidden="1" x14ac:dyDescent="0.3">
      <c r="C301" s="78" t="s">
        <v>287</v>
      </c>
      <c r="D301" s="7"/>
    </row>
    <row r="302" spans="3:4" hidden="1" x14ac:dyDescent="0.3">
      <c r="C302" s="78" t="s">
        <v>288</v>
      </c>
      <c r="D302" s="7"/>
    </row>
    <row r="303" spans="3:4" hidden="1" x14ac:dyDescent="0.3">
      <c r="C303" s="78" t="s">
        <v>289</v>
      </c>
      <c r="D303" s="7"/>
    </row>
    <row r="304" spans="3:4" hidden="1" x14ac:dyDescent="0.3">
      <c r="C304" s="78" t="s">
        <v>290</v>
      </c>
      <c r="D304" s="7"/>
    </row>
    <row r="305" spans="3:4" hidden="1" x14ac:dyDescent="0.3">
      <c r="C305" s="78" t="s">
        <v>291</v>
      </c>
      <c r="D305" s="7"/>
    </row>
    <row r="306" spans="3:4" hidden="1" x14ac:dyDescent="0.3">
      <c r="C306" s="78" t="s">
        <v>292</v>
      </c>
      <c r="D306" s="7"/>
    </row>
    <row r="307" spans="3:4" hidden="1" x14ac:dyDescent="0.3">
      <c r="C307" s="78" t="s">
        <v>293</v>
      </c>
      <c r="D307" s="7"/>
    </row>
    <row r="308" spans="3:4" hidden="1" x14ac:dyDescent="0.3">
      <c r="C308" s="78" t="s">
        <v>294</v>
      </c>
      <c r="D308" s="7"/>
    </row>
    <row r="309" spans="3:4" hidden="1" x14ac:dyDescent="0.3">
      <c r="C309" s="78" t="s">
        <v>295</v>
      </c>
      <c r="D309" s="7"/>
    </row>
    <row r="310" spans="3:4" hidden="1" x14ac:dyDescent="0.3">
      <c r="C310" s="78" t="s">
        <v>296</v>
      </c>
      <c r="D310" s="7"/>
    </row>
    <row r="311" spans="3:4" hidden="1" x14ac:dyDescent="0.3">
      <c r="C311" s="78" t="s">
        <v>297</v>
      </c>
      <c r="D311" s="7"/>
    </row>
    <row r="312" spans="3:4" hidden="1" x14ac:dyDescent="0.3">
      <c r="C312" s="78" t="s">
        <v>298</v>
      </c>
      <c r="D312" s="7"/>
    </row>
    <row r="313" spans="3:4" hidden="1" x14ac:dyDescent="0.3">
      <c r="C313" s="78" t="s">
        <v>299</v>
      </c>
      <c r="D313" s="7"/>
    </row>
    <row r="314" spans="3:4" hidden="1" x14ac:dyDescent="0.3">
      <c r="C314" s="78" t="s">
        <v>300</v>
      </c>
      <c r="D314" s="7"/>
    </row>
    <row r="315" spans="3:4" hidden="1" x14ac:dyDescent="0.3">
      <c r="C315" s="78" t="s">
        <v>301</v>
      </c>
      <c r="D315" s="7"/>
    </row>
    <row r="316" spans="3:4" hidden="1" x14ac:dyDescent="0.3">
      <c r="C316" s="78" t="s">
        <v>302</v>
      </c>
      <c r="D316" s="7"/>
    </row>
    <row r="317" spans="3:4" hidden="1" x14ac:dyDescent="0.3">
      <c r="C317" s="78" t="s">
        <v>303</v>
      </c>
      <c r="D317" s="7"/>
    </row>
    <row r="318" spans="3:4" hidden="1" x14ac:dyDescent="0.3">
      <c r="C318" s="78" t="s">
        <v>304</v>
      </c>
      <c r="D318" s="7"/>
    </row>
    <row r="319" spans="3:4" hidden="1" x14ac:dyDescent="0.3">
      <c r="C319" s="78" t="s">
        <v>305</v>
      </c>
      <c r="D319" s="7"/>
    </row>
    <row r="320" spans="3:4" hidden="1" x14ac:dyDescent="0.3">
      <c r="C320" s="78" t="s">
        <v>306</v>
      </c>
      <c r="D320" s="7"/>
    </row>
    <row r="321" spans="3:4" hidden="1" x14ac:dyDescent="0.3">
      <c r="C321" s="78" t="s">
        <v>307</v>
      </c>
      <c r="D321" s="7"/>
    </row>
    <row r="322" spans="3:4" hidden="1" x14ac:dyDescent="0.3">
      <c r="C322" s="78" t="s">
        <v>308</v>
      </c>
      <c r="D322" s="7"/>
    </row>
    <row r="323" spans="3:4" hidden="1" x14ac:dyDescent="0.3">
      <c r="C323" s="78" t="s">
        <v>309</v>
      </c>
      <c r="D323" s="7"/>
    </row>
    <row r="324" spans="3:4" hidden="1" x14ac:dyDescent="0.3">
      <c r="C324" s="78" t="s">
        <v>310</v>
      </c>
      <c r="D324" s="7"/>
    </row>
    <row r="325" spans="3:4" hidden="1" x14ac:dyDescent="0.3">
      <c r="C325" s="78" t="s">
        <v>311</v>
      </c>
      <c r="D325" s="7"/>
    </row>
    <row r="326" spans="3:4" hidden="1" x14ac:dyDescent="0.3">
      <c r="C326" s="78" t="s">
        <v>312</v>
      </c>
      <c r="D326" s="7"/>
    </row>
    <row r="327" spans="3:4" hidden="1" x14ac:dyDescent="0.3">
      <c r="C327" s="78" t="s">
        <v>313</v>
      </c>
      <c r="D327" s="7"/>
    </row>
    <row r="328" spans="3:4" hidden="1" x14ac:dyDescent="0.3">
      <c r="C328" s="78" t="s">
        <v>314</v>
      </c>
      <c r="D328" s="7"/>
    </row>
    <row r="329" spans="3:4" hidden="1" x14ac:dyDescent="0.3">
      <c r="C329" s="78" t="s">
        <v>315</v>
      </c>
      <c r="D329" s="7"/>
    </row>
    <row r="330" spans="3:4" hidden="1" x14ac:dyDescent="0.3">
      <c r="C330" s="78" t="s">
        <v>316</v>
      </c>
      <c r="D330" s="7"/>
    </row>
    <row r="331" spans="3:4" hidden="1" x14ac:dyDescent="0.3">
      <c r="C331" s="78" t="s">
        <v>317</v>
      </c>
      <c r="D331" s="7"/>
    </row>
    <row r="332" spans="3:4" hidden="1" x14ac:dyDescent="0.3">
      <c r="C332" s="78" t="s">
        <v>318</v>
      </c>
      <c r="D332" s="7"/>
    </row>
    <row r="333" spans="3:4" hidden="1" x14ac:dyDescent="0.3">
      <c r="C333" s="78" t="s">
        <v>319</v>
      </c>
      <c r="D333" s="7"/>
    </row>
    <row r="334" spans="3:4" hidden="1" x14ac:dyDescent="0.3">
      <c r="C334" s="78" t="s">
        <v>320</v>
      </c>
      <c r="D334" s="7"/>
    </row>
    <row r="335" spans="3:4" hidden="1" x14ac:dyDescent="0.3">
      <c r="C335" s="78" t="s">
        <v>321</v>
      </c>
      <c r="D335" s="7"/>
    </row>
    <row r="336" spans="3:4" hidden="1" x14ac:dyDescent="0.3">
      <c r="C336" s="78" t="s">
        <v>322</v>
      </c>
      <c r="D336" s="7"/>
    </row>
    <row r="337" spans="3:4" hidden="1" x14ac:dyDescent="0.3">
      <c r="C337" s="78" t="s">
        <v>323</v>
      </c>
      <c r="D337" s="7"/>
    </row>
    <row r="338" spans="3:4" hidden="1" x14ac:dyDescent="0.3">
      <c r="C338" s="78" t="s">
        <v>324</v>
      </c>
      <c r="D338" s="7"/>
    </row>
    <row r="339" spans="3:4" hidden="1" x14ac:dyDescent="0.3">
      <c r="C339" s="78" t="s">
        <v>325</v>
      </c>
      <c r="D339" s="7"/>
    </row>
    <row r="340" spans="3:4" hidden="1" x14ac:dyDescent="0.3">
      <c r="C340" s="78" t="s">
        <v>326</v>
      </c>
      <c r="D340" s="7"/>
    </row>
    <row r="341" spans="3:4" hidden="1" x14ac:dyDescent="0.3">
      <c r="C341" s="78" t="s">
        <v>327</v>
      </c>
      <c r="D341" s="7"/>
    </row>
    <row r="342" spans="3:4" hidden="1" x14ac:dyDescent="0.3">
      <c r="C342" s="78" t="s">
        <v>328</v>
      </c>
      <c r="D342" s="7"/>
    </row>
    <row r="343" spans="3:4" hidden="1" x14ac:dyDescent="0.3">
      <c r="C343" s="78" t="s">
        <v>329</v>
      </c>
      <c r="D343" s="7"/>
    </row>
    <row r="344" spans="3:4" hidden="1" x14ac:dyDescent="0.3">
      <c r="C344" s="78" t="s">
        <v>330</v>
      </c>
      <c r="D344" s="7"/>
    </row>
    <row r="345" spans="3:4" hidden="1" x14ac:dyDescent="0.3">
      <c r="C345" s="78" t="s">
        <v>331</v>
      </c>
      <c r="D345" s="7"/>
    </row>
    <row r="346" spans="3:4" hidden="1" x14ac:dyDescent="0.3">
      <c r="C346" s="78" t="s">
        <v>332</v>
      </c>
      <c r="D346" s="7"/>
    </row>
    <row r="347" spans="3:4" hidden="1" x14ac:dyDescent="0.3">
      <c r="C347" s="78" t="s">
        <v>333</v>
      </c>
      <c r="D347" s="7"/>
    </row>
    <row r="348" spans="3:4" hidden="1" x14ac:dyDescent="0.3">
      <c r="C348" s="78" t="s">
        <v>334</v>
      </c>
      <c r="D348" s="7"/>
    </row>
    <row r="349" spans="3:4" hidden="1" x14ac:dyDescent="0.3">
      <c r="C349" s="78" t="s">
        <v>335</v>
      </c>
      <c r="D349" s="7"/>
    </row>
    <row r="350" spans="3:4" hidden="1" x14ac:dyDescent="0.3">
      <c r="C350" s="78" t="s">
        <v>336</v>
      </c>
      <c r="D350" s="7"/>
    </row>
    <row r="351" spans="3:4" hidden="1" x14ac:dyDescent="0.3">
      <c r="C351" s="78" t="s">
        <v>337</v>
      </c>
      <c r="D351" s="7"/>
    </row>
    <row r="352" spans="3:4" hidden="1" x14ac:dyDescent="0.3">
      <c r="C352" s="78" t="s">
        <v>338</v>
      </c>
      <c r="D352" s="7"/>
    </row>
    <row r="353" spans="3:4" hidden="1" x14ac:dyDescent="0.3">
      <c r="C353" s="78" t="s">
        <v>339</v>
      </c>
      <c r="D353" s="7"/>
    </row>
    <row r="354" spans="3:4" hidden="1" x14ac:dyDescent="0.3">
      <c r="C354" s="78" t="s">
        <v>340</v>
      </c>
      <c r="D354" s="7"/>
    </row>
    <row r="355" spans="3:4" hidden="1" x14ac:dyDescent="0.3">
      <c r="C355" s="78" t="s">
        <v>341</v>
      </c>
      <c r="D355" s="7"/>
    </row>
    <row r="356" spans="3:4" hidden="1" x14ac:dyDescent="0.3">
      <c r="C356" s="78" t="s">
        <v>342</v>
      </c>
      <c r="D356" s="7"/>
    </row>
    <row r="357" spans="3:4" hidden="1" x14ac:dyDescent="0.3">
      <c r="C357" s="78" t="s">
        <v>343</v>
      </c>
      <c r="D357" s="7"/>
    </row>
    <row r="358" spans="3:4" hidden="1" x14ac:dyDescent="0.3">
      <c r="C358" s="78" t="s">
        <v>344</v>
      </c>
      <c r="D358" s="7"/>
    </row>
    <row r="359" spans="3:4" hidden="1" x14ac:dyDescent="0.3">
      <c r="C359" s="78" t="s">
        <v>345</v>
      </c>
      <c r="D359" s="7"/>
    </row>
    <row r="360" spans="3:4" hidden="1" x14ac:dyDescent="0.3">
      <c r="C360" s="78" t="s">
        <v>346</v>
      </c>
      <c r="D360" s="7"/>
    </row>
    <row r="361" spans="3:4" hidden="1" x14ac:dyDescent="0.3">
      <c r="C361" s="78" t="s">
        <v>347</v>
      </c>
      <c r="D361" s="7"/>
    </row>
    <row r="362" spans="3:4" hidden="1" x14ac:dyDescent="0.3">
      <c r="C362" s="78" t="s">
        <v>348</v>
      </c>
      <c r="D362" s="7"/>
    </row>
    <row r="363" spans="3:4" hidden="1" x14ac:dyDescent="0.3">
      <c r="C363" s="78" t="s">
        <v>349</v>
      </c>
      <c r="D363" s="7"/>
    </row>
    <row r="364" spans="3:4" hidden="1" x14ac:dyDescent="0.3">
      <c r="C364" s="78" t="s">
        <v>350</v>
      </c>
      <c r="D364" s="7"/>
    </row>
    <row r="365" spans="3:4" hidden="1" x14ac:dyDescent="0.3">
      <c r="C365" s="78" t="s">
        <v>351</v>
      </c>
      <c r="D365" s="7"/>
    </row>
    <row r="366" spans="3:4" hidden="1" x14ac:dyDescent="0.3">
      <c r="C366" s="78" t="s">
        <v>352</v>
      </c>
      <c r="D366" s="7"/>
    </row>
    <row r="367" spans="3:4" hidden="1" x14ac:dyDescent="0.3">
      <c r="C367" s="78" t="s">
        <v>353</v>
      </c>
      <c r="D367" s="7"/>
    </row>
    <row r="368" spans="3:4" hidden="1" x14ac:dyDescent="0.3">
      <c r="C368" s="78" t="s">
        <v>354</v>
      </c>
      <c r="D368" s="7"/>
    </row>
    <row r="369" spans="3:4" hidden="1" x14ac:dyDescent="0.3">
      <c r="C369" s="78" t="s">
        <v>355</v>
      </c>
      <c r="D369" s="7"/>
    </row>
    <row r="370" spans="3:4" hidden="1" x14ac:dyDescent="0.3">
      <c r="C370" s="78" t="s">
        <v>356</v>
      </c>
      <c r="D370" s="7"/>
    </row>
    <row r="371" spans="3:4" hidden="1" x14ac:dyDescent="0.3">
      <c r="C371" s="78" t="s">
        <v>357</v>
      </c>
      <c r="D371" s="7"/>
    </row>
    <row r="372" spans="3:4" hidden="1" x14ac:dyDescent="0.3">
      <c r="C372" s="78" t="s">
        <v>358</v>
      </c>
      <c r="D372" s="7"/>
    </row>
    <row r="373" spans="3:4" hidden="1" x14ac:dyDescent="0.3">
      <c r="C373" s="78" t="s">
        <v>359</v>
      </c>
      <c r="D373" s="7"/>
    </row>
    <row r="374" spans="3:4" hidden="1" x14ac:dyDescent="0.3">
      <c r="C374" s="53"/>
    </row>
    <row r="375" spans="3:4" x14ac:dyDescent="0.3">
      <c r="C375" s="80"/>
    </row>
    <row r="376" spans="3:4" x14ac:dyDescent="0.3">
      <c r="C376" s="80"/>
    </row>
    <row r="377" spans="3:4" x14ac:dyDescent="0.3">
      <c r="C377" s="80"/>
    </row>
    <row r="378" spans="3:4" x14ac:dyDescent="0.3">
      <c r="C378" s="80"/>
    </row>
    <row r="379" spans="3:4" x14ac:dyDescent="0.3">
      <c r="C379" s="80"/>
    </row>
    <row r="380" spans="3:4" x14ac:dyDescent="0.3">
      <c r="C380" s="80"/>
    </row>
    <row r="381" spans="3:4" x14ac:dyDescent="0.3">
      <c r="C381" s="80"/>
    </row>
    <row r="382" spans="3:4" x14ac:dyDescent="0.3">
      <c r="C382" s="80"/>
    </row>
    <row r="383" spans="3:4" x14ac:dyDescent="0.3">
      <c r="C383" s="80"/>
    </row>
    <row r="384" spans="3:4" x14ac:dyDescent="0.3">
      <c r="C384" s="80"/>
    </row>
    <row r="385" spans="3:3" x14ac:dyDescent="0.3">
      <c r="C385" s="80"/>
    </row>
    <row r="386" spans="3:3" x14ac:dyDescent="0.3">
      <c r="C386" s="80"/>
    </row>
    <row r="387" spans="3:3" x14ac:dyDescent="0.3">
      <c r="C387" s="80"/>
    </row>
    <row r="388" spans="3:3" x14ac:dyDescent="0.3">
      <c r="C388" s="80"/>
    </row>
    <row r="389" spans="3:3" x14ac:dyDescent="0.3">
      <c r="C389" s="80"/>
    </row>
    <row r="390" spans="3:3" x14ac:dyDescent="0.3">
      <c r="C390" s="80"/>
    </row>
    <row r="391" spans="3:3" x14ac:dyDescent="0.3">
      <c r="C391" s="80"/>
    </row>
    <row r="392" spans="3:3" x14ac:dyDescent="0.3">
      <c r="C392" s="80"/>
    </row>
    <row r="393" spans="3:3" x14ac:dyDescent="0.3">
      <c r="C393" s="80"/>
    </row>
    <row r="394" spans="3:3" x14ac:dyDescent="0.3">
      <c r="C394" s="80"/>
    </row>
    <row r="395" spans="3:3" x14ac:dyDescent="0.3">
      <c r="C395" s="80"/>
    </row>
    <row r="396" spans="3:3" x14ac:dyDescent="0.3">
      <c r="C396" s="80"/>
    </row>
    <row r="397" spans="3:3" x14ac:dyDescent="0.3">
      <c r="C397" s="80"/>
    </row>
    <row r="398" spans="3:3" x14ac:dyDescent="0.3">
      <c r="C398" s="80"/>
    </row>
    <row r="399" spans="3:3" x14ac:dyDescent="0.3">
      <c r="C399" s="80"/>
    </row>
    <row r="400" spans="3:3" x14ac:dyDescent="0.3">
      <c r="C400" s="80"/>
    </row>
    <row r="401" spans="3:3" x14ac:dyDescent="0.3">
      <c r="C401" s="80"/>
    </row>
  </sheetData>
  <sheetProtection sheet="1" objects="1" scenarios="1" selectLockedCells="1"/>
  <mergeCells count="18">
    <mergeCell ref="B26:O26"/>
    <mergeCell ref="B2:E2"/>
    <mergeCell ref="B4:C4"/>
    <mergeCell ref="D4:G4"/>
    <mergeCell ref="M4:N4"/>
    <mergeCell ref="D5:G5"/>
    <mergeCell ref="D6:G6"/>
    <mergeCell ref="D7:G7"/>
    <mergeCell ref="B14:C15"/>
    <mergeCell ref="B18:C18"/>
    <mergeCell ref="B20:C20"/>
    <mergeCell ref="B22:C22"/>
    <mergeCell ref="D14:K14"/>
    <mergeCell ref="B27:O27"/>
    <mergeCell ref="B28:O28"/>
    <mergeCell ref="B29:O29"/>
    <mergeCell ref="B30:O30"/>
    <mergeCell ref="B31:O31"/>
  </mergeCells>
  <dataValidations count="3">
    <dataValidation type="list" allowBlank="1" showInputMessage="1" showErrorMessage="1" sqref="B4:C4">
      <formula1>$C$47:$C$373</formula1>
    </dataValidation>
    <dataValidation type="whole" operator="greaterThan" allowBlank="1" showInputMessage="1" showErrorMessage="1" error="Please enter a numerical value only. " sqref="D22 D15:K15 D20:K20">
      <formula1>-1000000</formula1>
    </dataValidation>
    <dataValidation type="whole" operator="greaterThan" allowBlank="1" showInputMessage="1" showErrorMessage="1" error="Please enter a numerical value only, less than or equal to total net additions." sqref="D18">
      <formula1>-1000000</formula1>
    </dataValidation>
  </dataValidations>
  <hyperlinks>
    <hyperlink ref="B6" location="'New Homes Bonus'!I14" tooltip="Click here to return to homepage" display="Return to homepage"/>
  </hyperlinks>
  <pageMargins left="0.74803149606299213" right="0.74803149606299213" top="0.98425196850393704" bottom="0.98425196850393704" header="0.51181102362204722" footer="0.51181102362204722"/>
  <pageSetup paperSize="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J366"/>
  <sheetViews>
    <sheetView zoomScale="70" workbookViewId="0">
      <pane xSplit="4" ySplit="5" topLeftCell="E314" activePane="bottomRight" state="frozen"/>
      <selection activeCell="C26" sqref="C26"/>
      <selection pane="topRight" activeCell="C26" sqref="C26"/>
      <selection pane="bottomLeft" activeCell="C26" sqref="C26"/>
      <selection pane="bottomRight" activeCell="I333" sqref="I333:I359"/>
    </sheetView>
  </sheetViews>
  <sheetFormatPr defaultRowHeight="13.2" x14ac:dyDescent="0.25"/>
  <cols>
    <col min="1" max="1" width="10.6640625" bestFit="1" customWidth="1"/>
    <col min="4" max="4" width="31.5546875" bestFit="1" customWidth="1"/>
    <col min="5" max="5" width="23.5546875" customWidth="1"/>
    <col min="6" max="6" width="19.109375" customWidth="1"/>
    <col min="7" max="7" width="25.6640625" customWidth="1"/>
    <col min="8" max="8" width="29.88671875" style="55" customWidth="1"/>
    <col min="9" max="9" width="19.44140625" style="55" customWidth="1"/>
    <col min="10" max="10" width="28.109375" style="55" customWidth="1"/>
    <col min="11" max="11" width="7.5546875" style="55" customWidth="1"/>
    <col min="12" max="13" width="11.33203125" style="55" customWidth="1"/>
    <col min="14" max="14" width="11.109375" style="55" customWidth="1"/>
    <col min="15" max="15" width="11.33203125" style="55" customWidth="1"/>
    <col min="16" max="19" width="10.33203125" style="55" customWidth="1"/>
    <col min="20" max="20" width="11.33203125" style="55" customWidth="1"/>
    <col min="21" max="21" width="4" customWidth="1"/>
    <col min="30" max="30" width="4.88671875" customWidth="1"/>
    <col min="31" max="31" width="9.88671875" style="55" customWidth="1"/>
    <col min="32" max="32" width="9.33203125" style="55" customWidth="1"/>
    <col min="33" max="33" width="10" style="55" customWidth="1"/>
    <col min="34" max="34" width="10.109375" style="55" customWidth="1"/>
    <col min="35" max="38" width="9.33203125" style="55" customWidth="1"/>
    <col min="39" max="39" width="10.109375" style="55" customWidth="1"/>
    <col min="40" max="40" width="4.33203125" style="55" customWidth="1"/>
    <col min="41" max="49" width="9.109375" style="55" customWidth="1"/>
    <col min="58" max="58" width="10.33203125" customWidth="1"/>
    <col min="59" max="59" width="4.33203125" customWidth="1"/>
    <col min="60" max="60" width="12" customWidth="1"/>
    <col min="61" max="61" width="11.33203125" customWidth="1"/>
    <col min="62" max="62" width="14.44140625" style="55" customWidth="1"/>
    <col min="63" max="63" width="15.6640625" style="119" customWidth="1"/>
    <col min="64" max="64" width="13.5546875" style="151" customWidth="1"/>
    <col min="65" max="65" width="15.6640625" style="119" customWidth="1"/>
    <col min="66" max="66" width="15.33203125" style="120" customWidth="1"/>
    <col min="67" max="67" width="17.44140625" style="119" customWidth="1"/>
    <col min="68" max="68" width="15.44140625" style="120" bestFit="1" customWidth="1"/>
    <col min="69" max="69" width="15.6640625" style="119" customWidth="1"/>
    <col min="70" max="70" width="15.44140625" style="120" bestFit="1" customWidth="1"/>
    <col min="71" max="71" width="15.6640625" style="119" customWidth="1"/>
    <col min="72" max="72" width="14.44140625" style="120" customWidth="1"/>
    <col min="73" max="73" width="17.44140625" style="119" customWidth="1"/>
    <col min="74" max="74" width="17.44140625" style="319" customWidth="1"/>
    <col min="75" max="75" width="18" style="311" customWidth="1"/>
    <col min="76" max="78" width="15" style="312" customWidth="1"/>
    <col min="80" max="80" width="13" bestFit="1" customWidth="1"/>
    <col min="81" max="81" width="10.109375" bestFit="1" customWidth="1"/>
    <col min="82" max="85" width="11" bestFit="1" customWidth="1"/>
    <col min="86" max="87" width="11.44140625" bestFit="1" customWidth="1"/>
  </cols>
  <sheetData>
    <row r="1" spans="1:88" x14ac:dyDescent="0.25">
      <c r="D1" s="113">
        <v>1</v>
      </c>
      <c r="E1" s="113">
        <f>D1+1</f>
        <v>2</v>
      </c>
      <c r="F1" s="113">
        <f t="shared" ref="F1:BR1" si="0">E1+1</f>
        <v>3</v>
      </c>
      <c r="G1" s="113">
        <f t="shared" si="0"/>
        <v>4</v>
      </c>
      <c r="H1" s="113">
        <f t="shared" si="0"/>
        <v>5</v>
      </c>
      <c r="I1" s="113">
        <f t="shared" si="0"/>
        <v>6</v>
      </c>
      <c r="J1" s="113">
        <f t="shared" si="0"/>
        <v>7</v>
      </c>
      <c r="K1" s="113">
        <f t="shared" si="0"/>
        <v>8</v>
      </c>
      <c r="L1" s="113">
        <f t="shared" si="0"/>
        <v>9</v>
      </c>
      <c r="M1" s="113">
        <f t="shared" si="0"/>
        <v>10</v>
      </c>
      <c r="N1" s="113">
        <f t="shared" si="0"/>
        <v>11</v>
      </c>
      <c r="O1" s="113">
        <f t="shared" si="0"/>
        <v>12</v>
      </c>
      <c r="P1" s="113">
        <f t="shared" si="0"/>
        <v>13</v>
      </c>
      <c r="Q1" s="113">
        <f t="shared" si="0"/>
        <v>14</v>
      </c>
      <c r="R1" s="113">
        <f t="shared" si="0"/>
        <v>15</v>
      </c>
      <c r="S1" s="113">
        <f t="shared" si="0"/>
        <v>16</v>
      </c>
      <c r="T1" s="113">
        <f t="shared" si="0"/>
        <v>17</v>
      </c>
      <c r="U1" s="113">
        <f t="shared" si="0"/>
        <v>18</v>
      </c>
      <c r="V1" s="113">
        <f t="shared" si="0"/>
        <v>19</v>
      </c>
      <c r="W1" s="113">
        <f t="shared" si="0"/>
        <v>20</v>
      </c>
      <c r="X1" s="113">
        <f t="shared" si="0"/>
        <v>21</v>
      </c>
      <c r="Y1" s="113">
        <f t="shared" si="0"/>
        <v>22</v>
      </c>
      <c r="Z1" s="113">
        <f t="shared" si="0"/>
        <v>23</v>
      </c>
      <c r="AA1" s="113">
        <f t="shared" si="0"/>
        <v>24</v>
      </c>
      <c r="AB1" s="113">
        <f t="shared" si="0"/>
        <v>25</v>
      </c>
      <c r="AC1" s="113">
        <f t="shared" si="0"/>
        <v>26</v>
      </c>
      <c r="AD1" s="113">
        <f t="shared" si="0"/>
        <v>27</v>
      </c>
      <c r="AE1" s="113">
        <f t="shared" si="0"/>
        <v>28</v>
      </c>
      <c r="AF1" s="113">
        <f t="shared" si="0"/>
        <v>29</v>
      </c>
      <c r="AG1" s="113">
        <f t="shared" si="0"/>
        <v>30</v>
      </c>
      <c r="AH1" s="113">
        <f t="shared" si="0"/>
        <v>31</v>
      </c>
      <c r="AI1" s="113">
        <f t="shared" si="0"/>
        <v>32</v>
      </c>
      <c r="AJ1" s="113">
        <f t="shared" si="0"/>
        <v>33</v>
      </c>
      <c r="AK1" s="113">
        <f t="shared" si="0"/>
        <v>34</v>
      </c>
      <c r="AL1" s="113">
        <f t="shared" si="0"/>
        <v>35</v>
      </c>
      <c r="AM1" s="113">
        <f t="shared" si="0"/>
        <v>36</v>
      </c>
      <c r="AN1" s="113">
        <f t="shared" si="0"/>
        <v>37</v>
      </c>
      <c r="AO1" s="113">
        <f t="shared" si="0"/>
        <v>38</v>
      </c>
      <c r="AP1" s="113">
        <f t="shared" si="0"/>
        <v>39</v>
      </c>
      <c r="AQ1" s="113">
        <f t="shared" si="0"/>
        <v>40</v>
      </c>
      <c r="AR1" s="113">
        <f t="shared" si="0"/>
        <v>41</v>
      </c>
      <c r="AS1" s="113">
        <f t="shared" si="0"/>
        <v>42</v>
      </c>
      <c r="AT1" s="113">
        <f t="shared" si="0"/>
        <v>43</v>
      </c>
      <c r="AU1" s="113">
        <f t="shared" si="0"/>
        <v>44</v>
      </c>
      <c r="AV1" s="113">
        <f t="shared" si="0"/>
        <v>45</v>
      </c>
      <c r="AW1" s="113">
        <f t="shared" si="0"/>
        <v>46</v>
      </c>
      <c r="AX1" s="113">
        <f t="shared" si="0"/>
        <v>47</v>
      </c>
      <c r="AY1" s="113">
        <f t="shared" si="0"/>
        <v>48</v>
      </c>
      <c r="AZ1" s="113">
        <f t="shared" si="0"/>
        <v>49</v>
      </c>
      <c r="BA1" s="113">
        <f t="shared" si="0"/>
        <v>50</v>
      </c>
      <c r="BB1" s="113">
        <f t="shared" si="0"/>
        <v>51</v>
      </c>
      <c r="BC1" s="113">
        <f t="shared" si="0"/>
        <v>52</v>
      </c>
      <c r="BD1" s="113">
        <f t="shared" si="0"/>
        <v>53</v>
      </c>
      <c r="BE1" s="113">
        <f t="shared" si="0"/>
        <v>54</v>
      </c>
      <c r="BF1" s="113">
        <f t="shared" si="0"/>
        <v>55</v>
      </c>
      <c r="BG1" s="113">
        <f t="shared" si="0"/>
        <v>56</v>
      </c>
      <c r="BH1" s="113">
        <f t="shared" si="0"/>
        <v>57</v>
      </c>
      <c r="BI1" s="113">
        <f t="shared" si="0"/>
        <v>58</v>
      </c>
      <c r="BJ1" s="113">
        <f t="shared" si="0"/>
        <v>59</v>
      </c>
      <c r="BK1" s="113">
        <f t="shared" si="0"/>
        <v>60</v>
      </c>
      <c r="BL1" s="113">
        <f t="shared" si="0"/>
        <v>61</v>
      </c>
      <c r="BM1" s="113">
        <f t="shared" si="0"/>
        <v>62</v>
      </c>
      <c r="BN1" s="113">
        <f t="shared" si="0"/>
        <v>63</v>
      </c>
      <c r="BO1" s="113">
        <f t="shared" si="0"/>
        <v>64</v>
      </c>
      <c r="BP1" s="113">
        <f t="shared" si="0"/>
        <v>65</v>
      </c>
      <c r="BQ1" s="113">
        <f t="shared" si="0"/>
        <v>66</v>
      </c>
      <c r="BR1" s="113">
        <f t="shared" si="0"/>
        <v>67</v>
      </c>
      <c r="BS1" s="113">
        <f t="shared" ref="BS1:BW1" si="1">BR1+1</f>
        <v>68</v>
      </c>
      <c r="BT1" s="113">
        <f t="shared" si="1"/>
        <v>69</v>
      </c>
      <c r="BU1" s="113">
        <f t="shared" si="1"/>
        <v>70</v>
      </c>
      <c r="BV1" s="307">
        <f t="shared" si="1"/>
        <v>71</v>
      </c>
      <c r="BW1" s="317">
        <f t="shared" si="1"/>
        <v>72</v>
      </c>
      <c r="BX1" s="316"/>
      <c r="BY1" s="316"/>
      <c r="BZ1" s="316"/>
    </row>
    <row r="2" spans="1:88" s="345" customFormat="1" ht="21" x14ac:dyDescent="0.4">
      <c r="D2" s="391"/>
      <c r="E2" s="391"/>
      <c r="F2" s="345" t="s">
        <v>411</v>
      </c>
      <c r="G2" s="345" t="s">
        <v>796</v>
      </c>
      <c r="I2" s="114" t="s">
        <v>412</v>
      </c>
      <c r="J2" s="114" t="s">
        <v>413</v>
      </c>
      <c r="K2" s="357" t="s">
        <v>388</v>
      </c>
      <c r="L2" s="392" t="s">
        <v>389</v>
      </c>
      <c r="M2" s="392" t="s">
        <v>390</v>
      </c>
      <c r="N2" s="392" t="s">
        <v>391</v>
      </c>
      <c r="O2" s="392" t="s">
        <v>392</v>
      </c>
      <c r="P2" s="392" t="s">
        <v>393</v>
      </c>
      <c r="Q2" s="392" t="s">
        <v>394</v>
      </c>
      <c r="R2" s="392" t="s">
        <v>395</v>
      </c>
      <c r="S2" s="392" t="s">
        <v>396</v>
      </c>
      <c r="T2" s="392" t="s">
        <v>397</v>
      </c>
      <c r="U2" s="134"/>
      <c r="V2" s="116" t="s">
        <v>389</v>
      </c>
      <c r="W2" s="116" t="s">
        <v>390</v>
      </c>
      <c r="X2" s="116" t="s">
        <v>391</v>
      </c>
      <c r="Y2" s="116" t="s">
        <v>392</v>
      </c>
      <c r="Z2" s="116" t="s">
        <v>393</v>
      </c>
      <c r="AA2" s="116" t="s">
        <v>394</v>
      </c>
      <c r="AB2" s="116" t="s">
        <v>395</v>
      </c>
      <c r="AC2" s="116" t="s">
        <v>396</v>
      </c>
      <c r="AD2" s="117"/>
      <c r="AE2" s="116" t="s">
        <v>389</v>
      </c>
      <c r="AF2" s="116" t="s">
        <v>390</v>
      </c>
      <c r="AG2" s="116" t="s">
        <v>391</v>
      </c>
      <c r="AH2" s="116" t="s">
        <v>392</v>
      </c>
      <c r="AI2" s="116" t="s">
        <v>393</v>
      </c>
      <c r="AJ2" s="116" t="s">
        <v>394</v>
      </c>
      <c r="AK2" s="116" t="s">
        <v>395</v>
      </c>
      <c r="AL2" s="116" t="s">
        <v>396</v>
      </c>
      <c r="AM2" s="117" t="s">
        <v>397</v>
      </c>
      <c r="AN2" s="117"/>
      <c r="AO2" s="116" t="s">
        <v>389</v>
      </c>
      <c r="AP2" s="116" t="s">
        <v>390</v>
      </c>
      <c r="AQ2" s="116" t="s">
        <v>391</v>
      </c>
      <c r="AR2" s="116" t="s">
        <v>392</v>
      </c>
      <c r="AS2" s="116" t="s">
        <v>393</v>
      </c>
      <c r="AT2" s="116" t="s">
        <v>394</v>
      </c>
      <c r="AU2" s="116" t="s">
        <v>395</v>
      </c>
      <c r="AV2" s="116" t="s">
        <v>396</v>
      </c>
      <c r="AW2" s="116" t="s">
        <v>397</v>
      </c>
      <c r="AX2" s="116" t="s">
        <v>389</v>
      </c>
      <c r="AY2" s="116" t="s">
        <v>390</v>
      </c>
      <c r="AZ2" s="116" t="s">
        <v>391</v>
      </c>
      <c r="BA2" s="116" t="s">
        <v>392</v>
      </c>
      <c r="BB2" s="116" t="s">
        <v>393</v>
      </c>
      <c r="BC2" s="116" t="s">
        <v>394</v>
      </c>
      <c r="BD2" s="116" t="s">
        <v>395</v>
      </c>
      <c r="BE2" s="116" t="s">
        <v>396</v>
      </c>
      <c r="BF2" s="116" t="s">
        <v>397</v>
      </c>
      <c r="BG2" s="117"/>
      <c r="BH2" s="117"/>
      <c r="BJ2" s="256" t="s">
        <v>414</v>
      </c>
      <c r="BK2" s="393"/>
      <c r="BL2" s="255" t="s">
        <v>415</v>
      </c>
      <c r="BM2" s="393"/>
      <c r="BN2" s="255" t="s">
        <v>416</v>
      </c>
      <c r="BO2" s="311"/>
      <c r="BP2" s="255" t="s">
        <v>417</v>
      </c>
      <c r="BQ2" s="311"/>
      <c r="BR2" s="255" t="s">
        <v>418</v>
      </c>
      <c r="BS2" s="311"/>
      <c r="BT2" s="255" t="s">
        <v>419</v>
      </c>
      <c r="BU2" s="311"/>
      <c r="BV2" s="315" t="s">
        <v>879</v>
      </c>
      <c r="BW2" s="309"/>
      <c r="BX2" s="306"/>
      <c r="BY2" s="306"/>
      <c r="BZ2" s="306"/>
    </row>
    <row r="3" spans="1:88" ht="54" customHeight="1" x14ac:dyDescent="0.3">
      <c r="B3" s="121" t="s">
        <v>420</v>
      </c>
      <c r="C3" s="121" t="s">
        <v>421</v>
      </c>
      <c r="D3" s="121" t="s">
        <v>422</v>
      </c>
      <c r="E3" s="363" t="s">
        <v>871</v>
      </c>
      <c r="F3" s="381" t="s">
        <v>872</v>
      </c>
      <c r="G3" s="363" t="s">
        <v>873</v>
      </c>
      <c r="H3" s="381" t="s">
        <v>874</v>
      </c>
      <c r="I3" s="363" t="s">
        <v>923</v>
      </c>
      <c r="J3" s="122" t="s">
        <v>875</v>
      </c>
      <c r="K3"/>
      <c r="L3" s="447" t="s">
        <v>891</v>
      </c>
      <c r="M3" s="447"/>
      <c r="N3" s="447"/>
      <c r="O3" s="447"/>
      <c r="P3" s="447"/>
      <c r="Q3" s="447"/>
      <c r="R3" s="447"/>
      <c r="S3" s="447"/>
      <c r="T3" s="447"/>
      <c r="U3" s="115"/>
      <c r="V3" s="448" t="s">
        <v>876</v>
      </c>
      <c r="W3" s="448"/>
      <c r="X3" s="448"/>
      <c r="Y3" s="448"/>
      <c r="Z3" s="448"/>
      <c r="AA3" s="448"/>
      <c r="AB3" s="448"/>
      <c r="AC3" s="448"/>
      <c r="AD3" s="123"/>
      <c r="AE3" s="449" t="s">
        <v>877</v>
      </c>
      <c r="AF3" s="449"/>
      <c r="AG3" s="449"/>
      <c r="AH3" s="449"/>
      <c r="AI3" s="449"/>
      <c r="AJ3" s="449"/>
      <c r="AK3" s="449"/>
      <c r="AL3" s="449"/>
      <c r="AM3" s="449"/>
      <c r="AN3"/>
      <c r="AO3" s="449" t="s">
        <v>878</v>
      </c>
      <c r="AP3" s="449"/>
      <c r="AQ3" s="449"/>
      <c r="AR3" s="449"/>
      <c r="AS3" s="449"/>
      <c r="AT3" s="449"/>
      <c r="AU3" s="449"/>
      <c r="AV3" s="449"/>
      <c r="AW3" s="124">
        <v>-1</v>
      </c>
      <c r="AX3" s="450" t="s">
        <v>423</v>
      </c>
      <c r="AY3" s="450"/>
      <c r="AZ3" s="450"/>
      <c r="BA3" s="450"/>
      <c r="BB3" s="450"/>
      <c r="BC3" s="450"/>
      <c r="BD3" s="450"/>
      <c r="BE3" s="450"/>
      <c r="BF3" s="450"/>
      <c r="BH3" s="258" t="s">
        <v>813</v>
      </c>
      <c r="BI3" s="258" t="s">
        <v>814</v>
      </c>
      <c r="BJ3" s="371" t="s">
        <v>424</v>
      </c>
      <c r="BK3" s="125" t="s">
        <v>425</v>
      </c>
      <c r="BL3" s="371" t="s">
        <v>424</v>
      </c>
      <c r="BM3" s="125" t="s">
        <v>426</v>
      </c>
      <c r="BN3" s="371" t="s">
        <v>424</v>
      </c>
      <c r="BO3" s="125" t="s">
        <v>427</v>
      </c>
      <c r="BP3" s="371" t="s">
        <v>424</v>
      </c>
      <c r="BQ3" s="125" t="s">
        <v>428</v>
      </c>
      <c r="BR3" s="371" t="s">
        <v>424</v>
      </c>
      <c r="BS3" s="125" t="s">
        <v>429</v>
      </c>
      <c r="BT3" s="371" t="s">
        <v>424</v>
      </c>
      <c r="BU3" s="125" t="s">
        <v>430</v>
      </c>
      <c r="BV3" s="375" t="s">
        <v>424</v>
      </c>
      <c r="BW3" s="125" t="s">
        <v>880</v>
      </c>
    </row>
    <row r="4" spans="1:88" s="54" customFormat="1" x14ac:dyDescent="0.25">
      <c r="D4" s="54" t="s">
        <v>410</v>
      </c>
      <c r="F4" s="126" t="s">
        <v>431</v>
      </c>
      <c r="G4" s="126" t="s">
        <v>431</v>
      </c>
      <c r="H4" s="126" t="s">
        <v>431</v>
      </c>
      <c r="I4" s="126"/>
      <c r="J4" s="126" t="s">
        <v>431</v>
      </c>
      <c r="K4" s="126"/>
      <c r="L4" s="356">
        <v>0</v>
      </c>
      <c r="M4" s="356">
        <v>0</v>
      </c>
      <c r="N4" s="356">
        <v>0</v>
      </c>
      <c r="O4" s="356">
        <v>0</v>
      </c>
      <c r="P4" s="356">
        <v>0</v>
      </c>
      <c r="Q4" s="356">
        <v>0</v>
      </c>
      <c r="R4" s="356">
        <v>0</v>
      </c>
      <c r="S4" s="356">
        <v>0</v>
      </c>
      <c r="T4" s="356">
        <v>0</v>
      </c>
      <c r="U4" s="128"/>
      <c r="V4" s="126">
        <v>0</v>
      </c>
      <c r="W4" s="126">
        <v>0</v>
      </c>
      <c r="X4" s="126">
        <v>0</v>
      </c>
      <c r="Y4" s="126">
        <v>0</v>
      </c>
      <c r="Z4" s="126">
        <v>0</v>
      </c>
      <c r="AA4" s="126">
        <v>0</v>
      </c>
      <c r="AB4" s="126">
        <v>0</v>
      </c>
      <c r="AC4" s="126">
        <v>0</v>
      </c>
      <c r="AD4" s="126"/>
      <c r="AE4" s="126"/>
      <c r="AF4" s="126"/>
      <c r="AG4" s="126"/>
      <c r="AH4" s="126"/>
      <c r="AI4" s="126"/>
      <c r="AJ4" s="126"/>
      <c r="AK4" s="126"/>
      <c r="AL4" s="126"/>
      <c r="AM4" s="126"/>
      <c r="AN4" s="126"/>
      <c r="AO4" s="126"/>
      <c r="AP4" s="126"/>
      <c r="AQ4" s="126"/>
      <c r="AR4" s="126"/>
      <c r="AS4" s="126"/>
      <c r="AT4" s="126"/>
      <c r="AU4" s="126"/>
      <c r="AV4" s="126"/>
      <c r="AW4" s="126"/>
      <c r="BK4" s="129"/>
      <c r="BL4" s="130"/>
      <c r="BM4" s="129"/>
      <c r="BN4" s="130"/>
      <c r="BO4" s="129"/>
      <c r="BP4" s="130"/>
      <c r="BQ4" s="131"/>
      <c r="BR4" s="130"/>
      <c r="BS4" s="131"/>
      <c r="BT4" s="130"/>
      <c r="BU4" s="131"/>
      <c r="BV4" s="314"/>
      <c r="BW4" s="131"/>
      <c r="BX4" s="130"/>
      <c r="BY4" s="130"/>
      <c r="BZ4" s="130"/>
    </row>
    <row r="5" spans="1:88" s="54" customFormat="1" x14ac:dyDescent="0.25">
      <c r="D5" s="54" t="s">
        <v>34</v>
      </c>
      <c r="F5" s="126" t="s">
        <v>431</v>
      </c>
      <c r="G5" s="126" t="s">
        <v>431</v>
      </c>
      <c r="H5" s="126" t="s">
        <v>431</v>
      </c>
      <c r="I5" s="126"/>
      <c r="J5" s="126" t="s">
        <v>431</v>
      </c>
      <c r="K5" s="126"/>
      <c r="L5" s="356">
        <v>0</v>
      </c>
      <c r="M5" s="356">
        <v>0</v>
      </c>
      <c r="N5" s="356">
        <v>0</v>
      </c>
      <c r="O5" s="356">
        <v>0</v>
      </c>
      <c r="P5" s="356">
        <v>0</v>
      </c>
      <c r="Q5" s="356">
        <v>0</v>
      </c>
      <c r="R5" s="356">
        <v>0</v>
      </c>
      <c r="S5" s="356">
        <v>0</v>
      </c>
      <c r="T5" s="356">
        <v>0</v>
      </c>
      <c r="U5" s="128"/>
      <c r="V5" s="126">
        <v>0</v>
      </c>
      <c r="W5" s="126">
        <v>0</v>
      </c>
      <c r="X5" s="126">
        <v>0</v>
      </c>
      <c r="Y5" s="126">
        <v>0</v>
      </c>
      <c r="Z5" s="126">
        <v>0</v>
      </c>
      <c r="AA5" s="126">
        <v>0</v>
      </c>
      <c r="AB5" s="126">
        <v>0</v>
      </c>
      <c r="AC5" s="126">
        <v>0</v>
      </c>
      <c r="AD5" s="126"/>
      <c r="AE5" s="126"/>
      <c r="AF5" s="126"/>
      <c r="AG5" s="126"/>
      <c r="AH5" s="126"/>
      <c r="AI5" s="126"/>
      <c r="AJ5" s="126"/>
      <c r="AK5" s="126"/>
      <c r="AL5" s="126"/>
      <c r="AM5" s="126"/>
      <c r="AN5" s="126"/>
      <c r="AO5" s="126"/>
      <c r="AP5" s="126"/>
      <c r="AQ5" s="126"/>
      <c r="AR5" s="126"/>
      <c r="AS5" s="126"/>
      <c r="AT5" s="126"/>
      <c r="AU5" s="126"/>
      <c r="AV5" s="126"/>
      <c r="AW5" s="126"/>
      <c r="BK5" s="129"/>
      <c r="BL5" s="130"/>
      <c r="BM5" s="129"/>
      <c r="BN5" s="130"/>
      <c r="BO5" s="129"/>
      <c r="BP5" s="130"/>
      <c r="BQ5" s="131"/>
      <c r="BR5" s="130"/>
      <c r="BS5" s="131"/>
      <c r="BT5" s="130"/>
      <c r="BU5" s="131"/>
      <c r="BV5" s="314"/>
      <c r="BW5" s="131"/>
      <c r="BX5" s="130"/>
      <c r="BY5" s="130"/>
      <c r="BZ5" s="130"/>
    </row>
    <row r="6" spans="1:88" x14ac:dyDescent="0.25">
      <c r="A6" s="132" t="s">
        <v>432</v>
      </c>
      <c r="B6" s="55" t="s">
        <v>433</v>
      </c>
      <c r="C6" s="55" t="s">
        <v>434</v>
      </c>
      <c r="D6" s="133" t="s">
        <v>35</v>
      </c>
      <c r="E6" s="364">
        <v>25704</v>
      </c>
      <c r="F6" s="382">
        <f>T6</f>
        <v>28243</v>
      </c>
      <c r="G6" s="365">
        <v>155</v>
      </c>
      <c r="H6" s="387">
        <f>AM6+BF6</f>
        <v>77</v>
      </c>
      <c r="I6" s="366">
        <v>0</v>
      </c>
      <c r="J6" s="366">
        <v>0</v>
      </c>
      <c r="L6" s="365">
        <v>2743</v>
      </c>
      <c r="M6" s="365">
        <v>5021</v>
      </c>
      <c r="N6" s="365">
        <v>11355</v>
      </c>
      <c r="O6" s="365">
        <v>6138</v>
      </c>
      <c r="P6" s="365">
        <v>1933</v>
      </c>
      <c r="Q6" s="365">
        <v>742</v>
      </c>
      <c r="R6" s="365">
        <v>302</v>
      </c>
      <c r="S6" s="365">
        <v>9</v>
      </c>
      <c r="T6" s="365">
        <v>28243</v>
      </c>
      <c r="U6" s="132"/>
      <c r="V6" s="385">
        <f>L6/T6</f>
        <v>9.7121410615019652E-2</v>
      </c>
      <c r="W6" s="385">
        <f t="shared" ref="W6:W69" si="2">M6/T6</f>
        <v>0.1777785646000779</v>
      </c>
      <c r="X6" s="385">
        <f t="shared" ref="X6:X69" si="3">N6/T6</f>
        <v>0.40204652480260594</v>
      </c>
      <c r="Y6" s="385">
        <f t="shared" ref="Y6:Y69" si="4">O6/T6</f>
        <v>0.21732818751549057</v>
      </c>
      <c r="Z6" s="385">
        <f t="shared" ref="Z6:Z69" si="5">P6/T6</f>
        <v>6.8441737775732037E-2</v>
      </c>
      <c r="AA6" s="385">
        <f t="shared" ref="AA6:AA69" si="6">Q6/T6</f>
        <v>2.6271996600927664E-2</v>
      </c>
      <c r="AB6" s="385">
        <f t="shared" ref="AB6:AB69" si="7">R6/T6</f>
        <v>1.069291505859859E-2</v>
      </c>
      <c r="AC6" s="386">
        <f t="shared" ref="AC6:AC69" si="8">S6/T6</f>
        <v>3.1866303154764011E-4</v>
      </c>
      <c r="AD6" s="136"/>
      <c r="AE6" s="368">
        <v>15</v>
      </c>
      <c r="AF6" s="368">
        <v>25</v>
      </c>
      <c r="AG6" s="368">
        <v>36</v>
      </c>
      <c r="AH6" s="368">
        <v>24</v>
      </c>
      <c r="AI6" s="368">
        <v>5</v>
      </c>
      <c r="AJ6" s="368">
        <v>10</v>
      </c>
      <c r="AK6" s="368">
        <v>0</v>
      </c>
      <c r="AL6" s="368">
        <v>-1</v>
      </c>
      <c r="AM6" s="185">
        <f>SUM(AE6:AL6)</f>
        <v>114</v>
      </c>
      <c r="AN6" s="132"/>
      <c r="AO6" s="368">
        <v>4</v>
      </c>
      <c r="AP6" s="368">
        <v>19</v>
      </c>
      <c r="AQ6" s="368">
        <v>6</v>
      </c>
      <c r="AR6" s="368">
        <v>14</v>
      </c>
      <c r="AS6" s="368">
        <v>2</v>
      </c>
      <c r="AT6" s="368">
        <v>-8</v>
      </c>
      <c r="AU6" s="368">
        <v>1</v>
      </c>
      <c r="AV6" s="368">
        <v>-1</v>
      </c>
      <c r="AW6" s="369">
        <f>SUM(AO6:AV6)</f>
        <v>37</v>
      </c>
      <c r="AX6" s="388">
        <f>AO6*$AW$3</f>
        <v>-4</v>
      </c>
      <c r="AY6" s="388">
        <f t="shared" ref="AY6:BF38" si="9">AP6*$AW$3</f>
        <v>-19</v>
      </c>
      <c r="AZ6" s="388">
        <f t="shared" si="9"/>
        <v>-6</v>
      </c>
      <c r="BA6" s="388">
        <f t="shared" si="9"/>
        <v>-14</v>
      </c>
      <c r="BB6" s="388">
        <f t="shared" si="9"/>
        <v>-2</v>
      </c>
      <c r="BC6" s="388">
        <f t="shared" si="9"/>
        <v>8</v>
      </c>
      <c r="BD6" s="388">
        <f t="shared" si="9"/>
        <v>-1</v>
      </c>
      <c r="BE6" s="388">
        <f>AV6*$AW$3</f>
        <v>1</v>
      </c>
      <c r="BF6" s="388">
        <f>AW6*$AW$3</f>
        <v>-37</v>
      </c>
      <c r="BH6" s="389">
        <f>IF(B6="",1,0.8)</f>
        <v>0.8</v>
      </c>
      <c r="BI6" s="389">
        <f>1-BH6</f>
        <v>0.19999999999999996</v>
      </c>
      <c r="BJ6" s="370">
        <v>62430.165333333338</v>
      </c>
      <c r="BK6" s="137">
        <f t="shared" ref="BK6:BK69" si="10">BJ6</f>
        <v>62430.165333333338</v>
      </c>
      <c r="BL6" s="373">
        <v>152317.21866666665</v>
      </c>
      <c r="BM6" s="137">
        <f t="shared" ref="BM6:BM69" si="11">BL6</f>
        <v>152317.21866666665</v>
      </c>
      <c r="BN6" s="372">
        <v>243924.70844444446</v>
      </c>
      <c r="BO6" s="137">
        <f t="shared" ref="BO6:BO69" si="12">BN6</f>
        <v>243924.70844444446</v>
      </c>
      <c r="BP6" s="372">
        <v>106928.96000000002</v>
      </c>
      <c r="BQ6" s="137">
        <f t="shared" ref="BQ6:BQ69" si="13">BP6</f>
        <v>106928.96000000002</v>
      </c>
      <c r="BR6" s="372">
        <v>86531.98044444446</v>
      </c>
      <c r="BS6" s="137">
        <f t="shared" ref="BS6:BS69" si="14">BR6</f>
        <v>86531.98044444446</v>
      </c>
      <c r="BT6" s="376">
        <v>114507.77955555555</v>
      </c>
      <c r="BU6" s="137">
        <f t="shared" ref="BU6:BU69" si="15">BT6</f>
        <v>114507.77955555555</v>
      </c>
      <c r="BV6" s="377">
        <v>1400</v>
      </c>
      <c r="BW6" s="379">
        <f>BV6</f>
        <v>1400</v>
      </c>
      <c r="BX6" s="353"/>
      <c r="BY6" s="138"/>
      <c r="BZ6" s="355"/>
      <c r="CA6" s="352"/>
    </row>
    <row r="7" spans="1:88" x14ac:dyDescent="0.25">
      <c r="A7" s="132" t="s">
        <v>435</v>
      </c>
      <c r="B7" s="55" t="s">
        <v>436</v>
      </c>
      <c r="C7" s="55" t="s">
        <v>437</v>
      </c>
      <c r="D7" s="133" t="s">
        <v>36</v>
      </c>
      <c r="E7" s="364">
        <v>37598.777777777781</v>
      </c>
      <c r="F7" s="382">
        <f t="shared" ref="F7:F70" si="16">T7</f>
        <v>46863</v>
      </c>
      <c r="G7" s="365">
        <v>838</v>
      </c>
      <c r="H7" s="387">
        <f t="shared" ref="H7:H70" si="17">AM7+BF7</f>
        <v>215</v>
      </c>
      <c r="I7" s="366">
        <v>41.493777777777751</v>
      </c>
      <c r="J7" s="366">
        <v>136</v>
      </c>
      <c r="K7"/>
      <c r="L7" s="365">
        <v>22117</v>
      </c>
      <c r="M7" s="365">
        <v>7723</v>
      </c>
      <c r="N7" s="365">
        <v>7207</v>
      </c>
      <c r="O7" s="365">
        <v>5340</v>
      </c>
      <c r="P7" s="365">
        <v>2911</v>
      </c>
      <c r="Q7" s="365">
        <v>1076</v>
      </c>
      <c r="R7" s="365">
        <v>461</v>
      </c>
      <c r="S7" s="365">
        <v>28</v>
      </c>
      <c r="T7" s="365">
        <v>46863</v>
      </c>
      <c r="U7" s="132"/>
      <c r="V7" s="385">
        <f t="shared" ref="V7:V70" si="18">L7/T7</f>
        <v>0.47195015257239187</v>
      </c>
      <c r="W7" s="385">
        <f t="shared" si="2"/>
        <v>0.16479952201096815</v>
      </c>
      <c r="X7" s="385">
        <f t="shared" si="3"/>
        <v>0.15378870324136312</v>
      </c>
      <c r="Y7" s="385">
        <f t="shared" si="4"/>
        <v>0.11394917098777287</v>
      </c>
      <c r="Z7" s="385">
        <f t="shared" si="5"/>
        <v>6.2117235345581799E-2</v>
      </c>
      <c r="AA7" s="385">
        <f t="shared" si="6"/>
        <v>2.2960544566075582E-2</v>
      </c>
      <c r="AB7" s="385">
        <f t="shared" si="7"/>
        <v>9.8371849860230884E-3</v>
      </c>
      <c r="AC7" s="386">
        <f t="shared" si="8"/>
        <v>5.9748628982352818E-4</v>
      </c>
      <c r="AD7" s="136"/>
      <c r="AE7" s="368">
        <v>22</v>
      </c>
      <c r="AF7" s="368">
        <v>69</v>
      </c>
      <c r="AG7" s="368">
        <v>70</v>
      </c>
      <c r="AH7" s="368">
        <v>77</v>
      </c>
      <c r="AI7" s="368">
        <v>18</v>
      </c>
      <c r="AJ7" s="368">
        <v>0</v>
      </c>
      <c r="AK7" s="368">
        <v>-4</v>
      </c>
      <c r="AL7" s="368">
        <v>-1</v>
      </c>
      <c r="AM7" s="185">
        <f t="shared" ref="AM7:AM70" si="19">SUM(AE7:AL7)</f>
        <v>251</v>
      </c>
      <c r="AN7" s="132"/>
      <c r="AO7" s="368">
        <v>21</v>
      </c>
      <c r="AP7" s="368">
        <v>-11</v>
      </c>
      <c r="AQ7" s="368">
        <v>16</v>
      </c>
      <c r="AR7" s="368">
        <v>14</v>
      </c>
      <c r="AS7" s="368">
        <v>-5</v>
      </c>
      <c r="AT7" s="368">
        <v>1</v>
      </c>
      <c r="AU7" s="368">
        <v>0</v>
      </c>
      <c r="AV7" s="368">
        <v>0</v>
      </c>
      <c r="AW7" s="369">
        <f t="shared" ref="AW7:AW70" si="20">SUM(AO7:AV7)</f>
        <v>36</v>
      </c>
      <c r="AX7" s="388">
        <f>AO7*$AW$3</f>
        <v>-21</v>
      </c>
      <c r="AY7" s="388">
        <f t="shared" si="9"/>
        <v>11</v>
      </c>
      <c r="AZ7" s="388">
        <f t="shared" si="9"/>
        <v>-16</v>
      </c>
      <c r="BA7" s="388">
        <f t="shared" si="9"/>
        <v>-14</v>
      </c>
      <c r="BB7" s="388">
        <f t="shared" si="9"/>
        <v>5</v>
      </c>
      <c r="BC7" s="388">
        <f t="shared" si="9"/>
        <v>-1</v>
      </c>
      <c r="BD7" s="388">
        <f t="shared" si="9"/>
        <v>0</v>
      </c>
      <c r="BE7" s="388">
        <f t="shared" si="9"/>
        <v>0</v>
      </c>
      <c r="BF7" s="388">
        <f>AW7*$AW$3</f>
        <v>-36</v>
      </c>
      <c r="BH7" s="389">
        <f t="shared" ref="BH7:BH70" si="21">IF(B7="",1,0.8)</f>
        <v>0.8</v>
      </c>
      <c r="BI7" s="389">
        <f t="shared" ref="BI7:BI70" si="22">1-BH7</f>
        <v>0.19999999999999996</v>
      </c>
      <c r="BJ7" s="370">
        <v>84178.378666666686</v>
      </c>
      <c r="BK7" s="137">
        <f t="shared" si="10"/>
        <v>84178.378666666686</v>
      </c>
      <c r="BL7" s="373">
        <v>15960</v>
      </c>
      <c r="BM7" s="137">
        <f t="shared" si="11"/>
        <v>15960</v>
      </c>
      <c r="BN7" s="372">
        <v>221783.75288888894</v>
      </c>
      <c r="BO7" s="137">
        <f t="shared" si="12"/>
        <v>221783.75288888894</v>
      </c>
      <c r="BP7" s="372">
        <v>469533.01333333331</v>
      </c>
      <c r="BQ7" s="137">
        <f t="shared" si="13"/>
        <v>469533.01333333331</v>
      </c>
      <c r="BR7" s="372">
        <v>276915.19644444453</v>
      </c>
      <c r="BS7" s="137">
        <f t="shared" si="14"/>
        <v>276915.19644444453</v>
      </c>
      <c r="BT7" s="376">
        <v>457129.81688888883</v>
      </c>
      <c r="BU7" s="137">
        <f t="shared" si="15"/>
        <v>457129.81688888883</v>
      </c>
      <c r="BV7" s="377">
        <v>178636.98382222225</v>
      </c>
      <c r="BW7" s="379">
        <f t="shared" ref="BW7:BW70" si="23">BV7</f>
        <v>178636.98382222225</v>
      </c>
      <c r="BX7" s="353"/>
      <c r="BY7" s="138"/>
      <c r="BZ7" s="355"/>
      <c r="CA7" s="352"/>
      <c r="CB7" s="55"/>
      <c r="CC7" s="55"/>
      <c r="CD7" s="55"/>
      <c r="CE7" s="55"/>
      <c r="CF7" s="55"/>
      <c r="CG7" s="55"/>
      <c r="CH7" s="55"/>
      <c r="CI7" s="55"/>
    </row>
    <row r="8" spans="1:88" x14ac:dyDescent="0.25">
      <c r="A8" s="132" t="s">
        <v>438</v>
      </c>
      <c r="B8" s="55" t="s">
        <v>439</v>
      </c>
      <c r="C8" s="55" t="s">
        <v>440</v>
      </c>
      <c r="D8" s="133" t="s">
        <v>37</v>
      </c>
      <c r="E8" s="364">
        <v>47134.888888888883</v>
      </c>
      <c r="F8" s="382">
        <f t="shared" si="16"/>
        <v>56917</v>
      </c>
      <c r="G8" s="365">
        <v>764</v>
      </c>
      <c r="H8" s="387">
        <f t="shared" si="17"/>
        <v>449</v>
      </c>
      <c r="I8" s="366">
        <v>245.23822222222225</v>
      </c>
      <c r="J8" s="366">
        <v>60</v>
      </c>
      <c r="K8"/>
      <c r="L8" s="365">
        <v>22237</v>
      </c>
      <c r="M8" s="365">
        <v>11954</v>
      </c>
      <c r="N8" s="365">
        <v>10258</v>
      </c>
      <c r="O8" s="365">
        <v>6204</v>
      </c>
      <c r="P8" s="365">
        <v>3095</v>
      </c>
      <c r="Q8" s="365">
        <v>1654</v>
      </c>
      <c r="R8" s="365">
        <v>1378</v>
      </c>
      <c r="S8" s="365">
        <v>137</v>
      </c>
      <c r="T8" s="365">
        <v>56917</v>
      </c>
      <c r="U8" s="132"/>
      <c r="V8" s="385">
        <f t="shared" si="18"/>
        <v>0.39069170897974242</v>
      </c>
      <c r="W8" s="385">
        <f t="shared" si="2"/>
        <v>0.21002512430381082</v>
      </c>
      <c r="X8" s="385">
        <f t="shared" si="3"/>
        <v>0.18022734859532302</v>
      </c>
      <c r="Y8" s="385">
        <f t="shared" si="4"/>
        <v>0.10900082576383155</v>
      </c>
      <c r="Z8" s="385">
        <f t="shared" si="5"/>
        <v>5.4377426779345366E-2</v>
      </c>
      <c r="AA8" s="385">
        <f t="shared" si="6"/>
        <v>2.9059859093065341E-2</v>
      </c>
      <c r="AB8" s="385">
        <f t="shared" si="7"/>
        <v>2.4210692763146337E-2</v>
      </c>
      <c r="AC8" s="385">
        <f t="shared" si="8"/>
        <v>2.4070137217351581E-3</v>
      </c>
      <c r="AD8" s="135"/>
      <c r="AE8" s="368">
        <v>138</v>
      </c>
      <c r="AF8" s="368">
        <v>131</v>
      </c>
      <c r="AG8" s="368">
        <v>38</v>
      </c>
      <c r="AH8" s="368">
        <v>80</v>
      </c>
      <c r="AI8" s="368">
        <v>73</v>
      </c>
      <c r="AJ8" s="368">
        <v>36</v>
      </c>
      <c r="AK8" s="368">
        <v>28</v>
      </c>
      <c r="AL8" s="368">
        <v>5</v>
      </c>
      <c r="AM8" s="185">
        <f t="shared" si="19"/>
        <v>529</v>
      </c>
      <c r="AN8" s="132"/>
      <c r="AO8" s="368">
        <v>32</v>
      </c>
      <c r="AP8" s="368">
        <v>22</v>
      </c>
      <c r="AQ8" s="368">
        <v>15</v>
      </c>
      <c r="AR8" s="368">
        <v>-14</v>
      </c>
      <c r="AS8" s="368">
        <v>14</v>
      </c>
      <c r="AT8" s="368">
        <v>8</v>
      </c>
      <c r="AU8" s="368">
        <v>2</v>
      </c>
      <c r="AV8" s="368">
        <v>1</v>
      </c>
      <c r="AW8" s="369">
        <f t="shared" si="20"/>
        <v>80</v>
      </c>
      <c r="AX8" s="388">
        <f t="shared" ref="AX8:BB69" si="24">AO8*$AW$3</f>
        <v>-32</v>
      </c>
      <c r="AY8" s="388">
        <f t="shared" si="9"/>
        <v>-22</v>
      </c>
      <c r="AZ8" s="388">
        <f t="shared" si="9"/>
        <v>-15</v>
      </c>
      <c r="BA8" s="388">
        <f t="shared" si="9"/>
        <v>14</v>
      </c>
      <c r="BB8" s="388">
        <f t="shared" si="9"/>
        <v>-14</v>
      </c>
      <c r="BC8" s="388">
        <f t="shared" si="9"/>
        <v>-8</v>
      </c>
      <c r="BD8" s="388">
        <f t="shared" si="9"/>
        <v>-2</v>
      </c>
      <c r="BE8" s="388">
        <f t="shared" si="9"/>
        <v>-1</v>
      </c>
      <c r="BF8" s="388">
        <f t="shared" si="9"/>
        <v>-80</v>
      </c>
      <c r="BH8" s="389">
        <f t="shared" si="21"/>
        <v>0.8</v>
      </c>
      <c r="BI8" s="389">
        <f t="shared" si="22"/>
        <v>0.19999999999999996</v>
      </c>
      <c r="BJ8" s="370">
        <v>204689.06666666665</v>
      </c>
      <c r="BK8" s="137">
        <f t="shared" si="10"/>
        <v>204689.06666666665</v>
      </c>
      <c r="BL8" s="373">
        <v>324324.75911111111</v>
      </c>
      <c r="BM8" s="137">
        <f t="shared" si="11"/>
        <v>324324.75911111111</v>
      </c>
      <c r="BN8" s="372">
        <v>354509.79288888897</v>
      </c>
      <c r="BO8" s="137">
        <f t="shared" si="12"/>
        <v>354509.79288888897</v>
      </c>
      <c r="BP8" s="372">
        <v>243529.91999999998</v>
      </c>
      <c r="BQ8" s="137">
        <f t="shared" si="13"/>
        <v>243529.91999999998</v>
      </c>
      <c r="BR8" s="372">
        <v>304274.0515555556</v>
      </c>
      <c r="BS8" s="137">
        <f t="shared" si="14"/>
        <v>304274.0515555556</v>
      </c>
      <c r="BT8" s="376">
        <v>381566.5777777778</v>
      </c>
      <c r="BU8" s="137">
        <f t="shared" si="15"/>
        <v>381566.5777777778</v>
      </c>
      <c r="BV8" s="377">
        <v>344160.24883200001</v>
      </c>
      <c r="BW8" s="379">
        <f t="shared" si="23"/>
        <v>344160.24883200001</v>
      </c>
      <c r="BX8" s="353"/>
      <c r="BY8" s="138"/>
      <c r="BZ8" s="355"/>
      <c r="CA8" s="352"/>
      <c r="CB8" s="139" t="s">
        <v>389</v>
      </c>
      <c r="CC8" s="139" t="s">
        <v>390</v>
      </c>
      <c r="CD8" s="139" t="s">
        <v>391</v>
      </c>
      <c r="CE8" s="139" t="s">
        <v>392</v>
      </c>
      <c r="CF8" s="139" t="s">
        <v>393</v>
      </c>
      <c r="CG8" s="139" t="s">
        <v>394</v>
      </c>
      <c r="CH8" s="139" t="s">
        <v>395</v>
      </c>
      <c r="CI8" s="139" t="s">
        <v>396</v>
      </c>
      <c r="CJ8" s="140"/>
    </row>
    <row r="9" spans="1:88" x14ac:dyDescent="0.25">
      <c r="A9" s="132" t="s">
        <v>441</v>
      </c>
      <c r="B9" s="55" t="s">
        <v>433</v>
      </c>
      <c r="C9" s="55" t="s">
        <v>434</v>
      </c>
      <c r="D9" s="133" t="s">
        <v>38</v>
      </c>
      <c r="E9" s="364">
        <v>72466.777777777766</v>
      </c>
      <c r="F9" s="382">
        <f t="shared" si="16"/>
        <v>74221</v>
      </c>
      <c r="G9" s="365">
        <v>301</v>
      </c>
      <c r="H9" s="387">
        <f t="shared" si="17"/>
        <v>681</v>
      </c>
      <c r="I9" s="366">
        <v>402.13288888888894</v>
      </c>
      <c r="J9" s="366">
        <v>103</v>
      </c>
      <c r="K9"/>
      <c r="L9" s="365">
        <v>7993</v>
      </c>
      <c r="M9" s="365">
        <v>12468</v>
      </c>
      <c r="N9" s="365">
        <v>19754</v>
      </c>
      <c r="O9" s="365">
        <v>15195</v>
      </c>
      <c r="P9" s="365">
        <v>10138</v>
      </c>
      <c r="Q9" s="365">
        <v>5727</v>
      </c>
      <c r="R9" s="365">
        <v>2665</v>
      </c>
      <c r="S9" s="365">
        <v>281</v>
      </c>
      <c r="T9" s="365">
        <v>74221</v>
      </c>
      <c r="U9" s="132"/>
      <c r="V9" s="385">
        <f t="shared" si="18"/>
        <v>0.10769189312997669</v>
      </c>
      <c r="W9" s="385">
        <f t="shared" si="2"/>
        <v>0.16798480214494549</v>
      </c>
      <c r="X9" s="385">
        <f t="shared" si="3"/>
        <v>0.266151089314345</v>
      </c>
      <c r="Y9" s="385">
        <f t="shared" si="4"/>
        <v>0.20472642513574324</v>
      </c>
      <c r="Z9" s="385">
        <f t="shared" si="5"/>
        <v>0.13659206962988912</v>
      </c>
      <c r="AA9" s="385">
        <f t="shared" si="6"/>
        <v>7.7161450263402542E-2</v>
      </c>
      <c r="AB9" s="385">
        <f t="shared" si="7"/>
        <v>3.5906279893830585E-2</v>
      </c>
      <c r="AC9" s="385">
        <f t="shared" si="8"/>
        <v>3.7859904878673151E-3</v>
      </c>
      <c r="AD9" s="135"/>
      <c r="AE9" s="368">
        <v>47</v>
      </c>
      <c r="AF9" s="368">
        <v>19</v>
      </c>
      <c r="AG9" s="368">
        <v>212</v>
      </c>
      <c r="AH9" s="368">
        <v>157</v>
      </c>
      <c r="AI9" s="368">
        <v>87</v>
      </c>
      <c r="AJ9" s="368">
        <v>74</v>
      </c>
      <c r="AK9" s="368">
        <v>8</v>
      </c>
      <c r="AL9" s="368">
        <v>3</v>
      </c>
      <c r="AM9" s="185">
        <f t="shared" si="19"/>
        <v>607</v>
      </c>
      <c r="AN9" s="132"/>
      <c r="AO9" s="368">
        <v>-16</v>
      </c>
      <c r="AP9" s="368">
        <v>-24</v>
      </c>
      <c r="AQ9" s="368">
        <v>-15</v>
      </c>
      <c r="AR9" s="368">
        <v>-11</v>
      </c>
      <c r="AS9" s="368">
        <v>-4</v>
      </c>
      <c r="AT9" s="368">
        <v>3</v>
      </c>
      <c r="AU9" s="368">
        <v>-1</v>
      </c>
      <c r="AV9" s="368">
        <v>-6</v>
      </c>
      <c r="AW9" s="369">
        <f t="shared" si="20"/>
        <v>-74</v>
      </c>
      <c r="AX9" s="388">
        <f t="shared" si="24"/>
        <v>16</v>
      </c>
      <c r="AY9" s="388">
        <f t="shared" si="9"/>
        <v>24</v>
      </c>
      <c r="AZ9" s="388">
        <f>AQ9*$AW$3</f>
        <v>15</v>
      </c>
      <c r="BA9" s="388">
        <f t="shared" si="9"/>
        <v>11</v>
      </c>
      <c r="BB9" s="388">
        <f t="shared" si="9"/>
        <v>4</v>
      </c>
      <c r="BC9" s="388">
        <f t="shared" si="9"/>
        <v>-3</v>
      </c>
      <c r="BD9" s="388">
        <f t="shared" si="9"/>
        <v>1</v>
      </c>
      <c r="BE9" s="388">
        <f t="shared" si="9"/>
        <v>6</v>
      </c>
      <c r="BF9" s="388">
        <f t="shared" si="9"/>
        <v>74</v>
      </c>
      <c r="BH9" s="389">
        <f t="shared" si="21"/>
        <v>0.8</v>
      </c>
      <c r="BI9" s="389">
        <f t="shared" si="22"/>
        <v>0.19999999999999996</v>
      </c>
      <c r="BJ9" s="370">
        <v>508908.1920000001</v>
      </c>
      <c r="BK9" s="137">
        <f t="shared" si="10"/>
        <v>508908.1920000001</v>
      </c>
      <c r="BL9" s="373">
        <v>555750.06577777781</v>
      </c>
      <c r="BM9" s="137">
        <f t="shared" si="11"/>
        <v>555750.06577777781</v>
      </c>
      <c r="BN9" s="372">
        <v>1000317.3111111112</v>
      </c>
      <c r="BO9" s="137">
        <f t="shared" si="12"/>
        <v>1000317.3111111112</v>
      </c>
      <c r="BP9" s="372">
        <v>484411.41333333339</v>
      </c>
      <c r="BQ9" s="137">
        <f t="shared" si="13"/>
        <v>484411.41333333339</v>
      </c>
      <c r="BR9" s="372">
        <v>538655.83644444449</v>
      </c>
      <c r="BS9" s="137">
        <f t="shared" si="14"/>
        <v>538655.83644444449</v>
      </c>
      <c r="BT9" s="376">
        <v>926418.52800000017</v>
      </c>
      <c r="BU9" s="137">
        <f>BT9</f>
        <v>926418.52800000017</v>
      </c>
      <c r="BV9" s="377">
        <v>727576.74426311115</v>
      </c>
      <c r="BW9" s="379">
        <f t="shared" si="23"/>
        <v>727576.74426311115</v>
      </c>
      <c r="BX9" s="353"/>
      <c r="BY9" s="138"/>
      <c r="BZ9" s="355"/>
      <c r="CA9" s="352"/>
      <c r="CB9" s="141">
        <v>6</v>
      </c>
      <c r="CC9" s="141">
        <v>7</v>
      </c>
      <c r="CD9" s="141">
        <v>8</v>
      </c>
      <c r="CE9" s="141">
        <v>9</v>
      </c>
      <c r="CF9" s="141">
        <v>11</v>
      </c>
      <c r="CG9" s="141">
        <v>13</v>
      </c>
      <c r="CH9" s="141">
        <v>15</v>
      </c>
      <c r="CI9" s="141">
        <v>18</v>
      </c>
    </row>
    <row r="10" spans="1:88" x14ac:dyDescent="0.25">
      <c r="A10" s="132" t="s">
        <v>442</v>
      </c>
      <c r="B10" s="55" t="s">
        <v>443</v>
      </c>
      <c r="C10" s="55" t="s">
        <v>440</v>
      </c>
      <c r="D10" s="133" t="s">
        <v>3</v>
      </c>
      <c r="E10" s="364">
        <v>41961.888888888883</v>
      </c>
      <c r="F10" s="382">
        <f t="shared" si="16"/>
        <v>55614</v>
      </c>
      <c r="G10" s="365">
        <v>543</v>
      </c>
      <c r="H10" s="387">
        <f t="shared" si="17"/>
        <v>597</v>
      </c>
      <c r="I10" s="366">
        <v>328.4857777777778</v>
      </c>
      <c r="J10" s="366">
        <v>176</v>
      </c>
      <c r="K10"/>
      <c r="L10" s="365">
        <v>29702</v>
      </c>
      <c r="M10" s="365">
        <v>11240</v>
      </c>
      <c r="N10" s="365">
        <v>8746</v>
      </c>
      <c r="O10" s="365">
        <v>3938</v>
      </c>
      <c r="P10" s="365">
        <v>1369</v>
      </c>
      <c r="Q10" s="365">
        <v>472</v>
      </c>
      <c r="R10" s="365">
        <v>123</v>
      </c>
      <c r="S10" s="365">
        <v>24</v>
      </c>
      <c r="T10" s="365">
        <v>55614</v>
      </c>
      <c r="U10" s="132"/>
      <c r="V10" s="385">
        <f t="shared" si="18"/>
        <v>0.53407415399000246</v>
      </c>
      <c r="W10" s="385">
        <f t="shared" si="2"/>
        <v>0.20210738303304923</v>
      </c>
      <c r="X10" s="385">
        <f t="shared" si="3"/>
        <v>0.15726255978710396</v>
      </c>
      <c r="Y10" s="385">
        <f t="shared" si="4"/>
        <v>7.0809508397166182E-2</v>
      </c>
      <c r="Z10" s="385">
        <f t="shared" si="5"/>
        <v>2.4616103858740603E-2</v>
      </c>
      <c r="AA10" s="385">
        <f t="shared" si="6"/>
        <v>8.4870716006760893E-3</v>
      </c>
      <c r="AB10" s="385">
        <f t="shared" si="7"/>
        <v>2.2116733196677098E-3</v>
      </c>
      <c r="AC10" s="385">
        <f t="shared" si="8"/>
        <v>4.3154601359369945E-4</v>
      </c>
      <c r="AD10" s="135"/>
      <c r="AE10" s="368">
        <v>173</v>
      </c>
      <c r="AF10" s="368">
        <v>121</v>
      </c>
      <c r="AG10" s="368">
        <v>117</v>
      </c>
      <c r="AH10" s="368">
        <v>99</v>
      </c>
      <c r="AI10" s="368">
        <v>38</v>
      </c>
      <c r="AJ10" s="368">
        <v>7</v>
      </c>
      <c r="AK10" s="368">
        <v>-1</v>
      </c>
      <c r="AL10" s="368">
        <v>0</v>
      </c>
      <c r="AM10" s="185">
        <f t="shared" si="19"/>
        <v>554</v>
      </c>
      <c r="AN10" s="132"/>
      <c r="AO10" s="368">
        <v>-32</v>
      </c>
      <c r="AP10" s="368">
        <v>-15</v>
      </c>
      <c r="AQ10" s="368">
        <v>12</v>
      </c>
      <c r="AR10" s="368">
        <v>-10</v>
      </c>
      <c r="AS10" s="368">
        <v>1</v>
      </c>
      <c r="AT10" s="368">
        <v>-2</v>
      </c>
      <c r="AU10" s="368">
        <v>3</v>
      </c>
      <c r="AV10" s="368">
        <v>0</v>
      </c>
      <c r="AW10" s="369">
        <f t="shared" si="20"/>
        <v>-43</v>
      </c>
      <c r="AX10" s="388">
        <f t="shared" si="24"/>
        <v>32</v>
      </c>
      <c r="AY10" s="388">
        <f t="shared" si="9"/>
        <v>15</v>
      </c>
      <c r="AZ10" s="388">
        <f t="shared" si="9"/>
        <v>-12</v>
      </c>
      <c r="BA10" s="388">
        <f t="shared" si="9"/>
        <v>10</v>
      </c>
      <c r="BB10" s="388">
        <f t="shared" si="9"/>
        <v>-1</v>
      </c>
      <c r="BC10" s="388">
        <f t="shared" si="9"/>
        <v>2</v>
      </c>
      <c r="BD10" s="388">
        <f t="shared" si="9"/>
        <v>-3</v>
      </c>
      <c r="BE10" s="388">
        <f t="shared" si="9"/>
        <v>0</v>
      </c>
      <c r="BF10" s="388">
        <f t="shared" si="9"/>
        <v>43</v>
      </c>
      <c r="BH10" s="389">
        <f t="shared" si="21"/>
        <v>0.8</v>
      </c>
      <c r="BI10" s="389">
        <f t="shared" si="22"/>
        <v>0.19999999999999996</v>
      </c>
      <c r="BJ10" s="370">
        <v>437394.94933333335</v>
      </c>
      <c r="BK10" s="137">
        <f t="shared" si="10"/>
        <v>437394.94933333335</v>
      </c>
      <c r="BL10" s="373">
        <v>466876.61777777778</v>
      </c>
      <c r="BM10" s="137">
        <f t="shared" si="11"/>
        <v>466876.61777777778</v>
      </c>
      <c r="BN10" s="372">
        <v>465723.86400000006</v>
      </c>
      <c r="BO10" s="137">
        <f t="shared" si="12"/>
        <v>465723.86400000006</v>
      </c>
      <c r="BP10" s="372">
        <v>492898.45333333337</v>
      </c>
      <c r="BQ10" s="137">
        <f t="shared" si="13"/>
        <v>492898.45333333337</v>
      </c>
      <c r="BR10" s="372">
        <v>655529.02222222229</v>
      </c>
      <c r="BS10" s="137">
        <f t="shared" si="14"/>
        <v>655529.02222222229</v>
      </c>
      <c r="BT10" s="376">
        <v>570024.89600000007</v>
      </c>
      <c r="BU10" s="137">
        <f t="shared" si="15"/>
        <v>570024.89600000007</v>
      </c>
      <c r="BV10" s="377">
        <v>393186.92610844446</v>
      </c>
      <c r="BW10" s="379">
        <f t="shared" si="23"/>
        <v>393186.92610844446</v>
      </c>
      <c r="BX10" s="353"/>
      <c r="BY10" s="138"/>
      <c r="BZ10" s="355"/>
      <c r="CA10" s="352"/>
      <c r="CB10" s="165">
        <f>$CE$10*(CB9/$CE$9)</f>
        <v>1060.3678087228466</v>
      </c>
      <c r="CC10" s="142">
        <f>$CE$10*(CC9/$CE$9)</f>
        <v>1237.0957768433211</v>
      </c>
      <c r="CD10" s="142">
        <f>$CE$10*(CD9/$CE$9)</f>
        <v>1413.8237449637954</v>
      </c>
      <c r="CE10" s="143">
        <v>1590.55171308427</v>
      </c>
      <c r="CF10" s="142">
        <f>$CE$10*(CF9/$CE$9)</f>
        <v>1944.0076493252191</v>
      </c>
      <c r="CG10" s="142">
        <f>$CE$10*(CG9/$CE$9)</f>
        <v>2297.4635855661677</v>
      </c>
      <c r="CH10" s="142">
        <f>$CE$10*(CH9/$CE$9)</f>
        <v>2650.9195218071168</v>
      </c>
      <c r="CI10" s="142">
        <f>$CE$10*(CI9/$CE$9)</f>
        <v>3181.10342616854</v>
      </c>
    </row>
    <row r="11" spans="1:88" x14ac:dyDescent="0.25">
      <c r="A11" s="132" t="s">
        <v>444</v>
      </c>
      <c r="B11" s="55" t="s">
        <v>445</v>
      </c>
      <c r="C11" s="55" t="s">
        <v>434</v>
      </c>
      <c r="D11" s="133" t="s">
        <v>39</v>
      </c>
      <c r="E11" s="364">
        <v>53198.111111111109</v>
      </c>
      <c r="F11" s="382">
        <f t="shared" si="16"/>
        <v>53614</v>
      </c>
      <c r="G11" s="365">
        <v>283</v>
      </c>
      <c r="H11" s="387">
        <f t="shared" si="17"/>
        <v>607</v>
      </c>
      <c r="I11" s="366">
        <v>390.31866666666667</v>
      </c>
      <c r="J11" s="366">
        <v>138</v>
      </c>
      <c r="K11"/>
      <c r="L11" s="365">
        <v>4120</v>
      </c>
      <c r="M11" s="365">
        <v>12715</v>
      </c>
      <c r="N11" s="365">
        <v>12685</v>
      </c>
      <c r="O11" s="365">
        <v>8954</v>
      </c>
      <c r="P11" s="365">
        <v>6488</v>
      </c>
      <c r="Q11" s="365">
        <v>5333</v>
      </c>
      <c r="R11" s="365">
        <v>3130</v>
      </c>
      <c r="S11" s="365">
        <v>189</v>
      </c>
      <c r="T11" s="365">
        <v>53614</v>
      </c>
      <c r="U11" s="132"/>
      <c r="V11" s="385">
        <f t="shared" si="18"/>
        <v>7.6845600029842948E-2</v>
      </c>
      <c r="W11" s="385">
        <f t="shared" si="2"/>
        <v>0.23715820494646919</v>
      </c>
      <c r="X11" s="385">
        <f t="shared" si="3"/>
        <v>0.23659864960644608</v>
      </c>
      <c r="Y11" s="385">
        <f t="shared" si="4"/>
        <v>0.16700861715223636</v>
      </c>
      <c r="Z11" s="385">
        <f t="shared" si="5"/>
        <v>0.12101316820233521</v>
      </c>
      <c r="AA11" s="385">
        <f t="shared" si="6"/>
        <v>9.9470287611444774E-2</v>
      </c>
      <c r="AB11" s="385">
        <f t="shared" si="7"/>
        <v>5.8380273809079716E-2</v>
      </c>
      <c r="AC11" s="385">
        <f t="shared" si="8"/>
        <v>3.5251986421457084E-3</v>
      </c>
      <c r="AD11" s="135"/>
      <c r="AE11" s="368">
        <v>15</v>
      </c>
      <c r="AF11" s="368">
        <v>227</v>
      </c>
      <c r="AG11" s="368">
        <v>89</v>
      </c>
      <c r="AH11" s="368">
        <v>125</v>
      </c>
      <c r="AI11" s="368">
        <v>89</v>
      </c>
      <c r="AJ11" s="368">
        <v>81</v>
      </c>
      <c r="AK11" s="368">
        <v>23</v>
      </c>
      <c r="AL11" s="368">
        <v>1</v>
      </c>
      <c r="AM11" s="185">
        <f t="shared" si="19"/>
        <v>650</v>
      </c>
      <c r="AN11" s="132"/>
      <c r="AO11" s="368">
        <v>-1</v>
      </c>
      <c r="AP11" s="368">
        <v>-16</v>
      </c>
      <c r="AQ11" s="368">
        <v>16</v>
      </c>
      <c r="AR11" s="368">
        <v>17</v>
      </c>
      <c r="AS11" s="368">
        <v>21</v>
      </c>
      <c r="AT11" s="368">
        <v>2</v>
      </c>
      <c r="AU11" s="368">
        <v>3</v>
      </c>
      <c r="AV11" s="368">
        <v>1</v>
      </c>
      <c r="AW11" s="369">
        <f t="shared" si="20"/>
        <v>43</v>
      </c>
      <c r="AX11" s="388">
        <f t="shared" si="24"/>
        <v>1</v>
      </c>
      <c r="AY11" s="388">
        <f t="shared" si="9"/>
        <v>16</v>
      </c>
      <c r="AZ11" s="388">
        <f t="shared" si="9"/>
        <v>-16</v>
      </c>
      <c r="BA11" s="388">
        <f t="shared" si="9"/>
        <v>-17</v>
      </c>
      <c r="BB11" s="388">
        <f t="shared" si="9"/>
        <v>-21</v>
      </c>
      <c r="BC11" s="388">
        <f t="shared" si="9"/>
        <v>-2</v>
      </c>
      <c r="BD11" s="388">
        <f t="shared" si="9"/>
        <v>-3</v>
      </c>
      <c r="BE11" s="388">
        <f t="shared" si="9"/>
        <v>-1</v>
      </c>
      <c r="BF11" s="388">
        <f t="shared" si="9"/>
        <v>-43</v>
      </c>
      <c r="BH11" s="389">
        <f t="shared" si="21"/>
        <v>0.8</v>
      </c>
      <c r="BI11" s="389">
        <f t="shared" si="22"/>
        <v>0.19999999999999996</v>
      </c>
      <c r="BJ11" s="370">
        <v>621103.38666666672</v>
      </c>
      <c r="BK11" s="137">
        <f t="shared" si="10"/>
        <v>621103.38666666672</v>
      </c>
      <c r="BL11" s="373">
        <v>816580.63288888894</v>
      </c>
      <c r="BM11" s="137">
        <f t="shared" si="11"/>
        <v>816580.63288888894</v>
      </c>
      <c r="BN11" s="372">
        <v>992708.34755555587</v>
      </c>
      <c r="BO11" s="137">
        <f t="shared" si="12"/>
        <v>992708.34755555587</v>
      </c>
      <c r="BP11" s="372">
        <v>436250.34666666668</v>
      </c>
      <c r="BQ11" s="137">
        <f t="shared" si="13"/>
        <v>436250.34666666668</v>
      </c>
      <c r="BR11" s="372">
        <v>283744.1368888889</v>
      </c>
      <c r="BS11" s="137">
        <f t="shared" si="14"/>
        <v>283744.1368888889</v>
      </c>
      <c r="BT11" s="376">
        <v>632430.53688888892</v>
      </c>
      <c r="BU11" s="137">
        <f t="shared" si="15"/>
        <v>632430.53688888892</v>
      </c>
      <c r="BV11" s="377">
        <v>1049757.3476408888</v>
      </c>
      <c r="BW11" s="379">
        <f t="shared" si="23"/>
        <v>1049757.3476408888</v>
      </c>
      <c r="BX11" s="353"/>
      <c r="BY11" s="138"/>
      <c r="BZ11" s="355"/>
      <c r="CA11" s="352"/>
      <c r="CB11" s="55"/>
      <c r="CC11" s="55"/>
      <c r="CD11" s="55"/>
      <c r="CE11" s="55"/>
      <c r="CF11" s="55"/>
      <c r="CG11" s="55"/>
      <c r="CH11" s="55"/>
      <c r="CI11" s="55"/>
    </row>
    <row r="12" spans="1:88" x14ac:dyDescent="0.25">
      <c r="A12" s="132" t="s">
        <v>446</v>
      </c>
      <c r="B12" s="55" t="s">
        <v>447</v>
      </c>
      <c r="C12" s="55" t="s">
        <v>434</v>
      </c>
      <c r="D12" s="133" t="s">
        <v>40</v>
      </c>
      <c r="E12" s="364">
        <v>82181.222222222219</v>
      </c>
      <c r="F12" s="382">
        <f t="shared" si="16"/>
        <v>79318</v>
      </c>
      <c r="G12" s="365">
        <v>126</v>
      </c>
      <c r="H12" s="387">
        <f t="shared" si="17"/>
        <v>1160</v>
      </c>
      <c r="I12" s="366">
        <v>927.83066666666673</v>
      </c>
      <c r="J12" s="366">
        <v>242</v>
      </c>
      <c r="K12"/>
      <c r="L12" s="365">
        <v>3354</v>
      </c>
      <c r="M12" s="365">
        <v>12802</v>
      </c>
      <c r="N12" s="365">
        <v>22821</v>
      </c>
      <c r="O12" s="365">
        <v>14132</v>
      </c>
      <c r="P12" s="365">
        <v>11380</v>
      </c>
      <c r="Q12" s="365">
        <v>8114</v>
      </c>
      <c r="R12" s="365">
        <v>6302</v>
      </c>
      <c r="S12" s="365">
        <v>413</v>
      </c>
      <c r="T12" s="365">
        <v>79318</v>
      </c>
      <c r="U12" s="132"/>
      <c r="V12" s="385">
        <f t="shared" si="18"/>
        <v>4.2285483748959886E-2</v>
      </c>
      <c r="W12" s="385">
        <f t="shared" si="2"/>
        <v>0.16140094303941097</v>
      </c>
      <c r="X12" s="385">
        <f t="shared" si="3"/>
        <v>0.28771527269976549</v>
      </c>
      <c r="Y12" s="385">
        <f t="shared" si="4"/>
        <v>0.17816888978542073</v>
      </c>
      <c r="Z12" s="385">
        <f t="shared" si="5"/>
        <v>0.14347310824781259</v>
      </c>
      <c r="AA12" s="385">
        <f t="shared" si="6"/>
        <v>0.10229708262941577</v>
      </c>
      <c r="AB12" s="385">
        <f t="shared" si="7"/>
        <v>7.9452331122822059E-2</v>
      </c>
      <c r="AC12" s="385">
        <f t="shared" si="8"/>
        <v>5.2068887263924963E-3</v>
      </c>
      <c r="AD12" s="135"/>
      <c r="AE12" s="368">
        <v>50</v>
      </c>
      <c r="AF12" s="368">
        <v>155</v>
      </c>
      <c r="AG12" s="368">
        <v>278</v>
      </c>
      <c r="AH12" s="368">
        <v>246</v>
      </c>
      <c r="AI12" s="368">
        <v>144</v>
      </c>
      <c r="AJ12" s="368">
        <v>150</v>
      </c>
      <c r="AK12" s="368">
        <v>94</v>
      </c>
      <c r="AL12" s="368">
        <v>1</v>
      </c>
      <c r="AM12" s="185">
        <f t="shared" si="19"/>
        <v>1118</v>
      </c>
      <c r="AN12" s="132"/>
      <c r="AO12" s="368">
        <v>-8</v>
      </c>
      <c r="AP12" s="368">
        <v>3</v>
      </c>
      <c r="AQ12" s="368">
        <v>-4</v>
      </c>
      <c r="AR12" s="368">
        <v>5</v>
      </c>
      <c r="AS12" s="368">
        <v>-10</v>
      </c>
      <c r="AT12" s="368">
        <v>-10</v>
      </c>
      <c r="AU12" s="368">
        <v>-18</v>
      </c>
      <c r="AV12" s="368">
        <v>0</v>
      </c>
      <c r="AW12" s="369">
        <f t="shared" si="20"/>
        <v>-42</v>
      </c>
      <c r="AX12" s="388">
        <f t="shared" si="24"/>
        <v>8</v>
      </c>
      <c r="AY12" s="388">
        <f t="shared" si="9"/>
        <v>-3</v>
      </c>
      <c r="AZ12" s="388">
        <f t="shared" si="9"/>
        <v>4</v>
      </c>
      <c r="BA12" s="388">
        <f t="shared" si="9"/>
        <v>-5</v>
      </c>
      <c r="BB12" s="388">
        <f t="shared" si="9"/>
        <v>10</v>
      </c>
      <c r="BC12" s="388">
        <f t="shared" si="9"/>
        <v>10</v>
      </c>
      <c r="BD12" s="388">
        <f t="shared" si="9"/>
        <v>18</v>
      </c>
      <c r="BE12" s="388">
        <f t="shared" si="9"/>
        <v>0</v>
      </c>
      <c r="BF12" s="388">
        <f t="shared" si="9"/>
        <v>42</v>
      </c>
      <c r="BH12" s="389">
        <f t="shared" si="21"/>
        <v>0.8</v>
      </c>
      <c r="BI12" s="389">
        <f t="shared" si="22"/>
        <v>0.19999999999999996</v>
      </c>
      <c r="BJ12" s="370">
        <v>810440.77333333332</v>
      </c>
      <c r="BK12" s="137">
        <f t="shared" si="10"/>
        <v>810440.77333333332</v>
      </c>
      <c r="BL12" s="373">
        <v>940347.37955555553</v>
      </c>
      <c r="BM12" s="137">
        <f t="shared" si="11"/>
        <v>940347.37955555553</v>
      </c>
      <c r="BN12" s="372">
        <v>1553232.7617777779</v>
      </c>
      <c r="BO12" s="137">
        <f t="shared" si="12"/>
        <v>1553232.7617777779</v>
      </c>
      <c r="BP12" s="372">
        <v>1318162.7733333334</v>
      </c>
      <c r="BQ12" s="137">
        <f t="shared" si="13"/>
        <v>1318162.7733333334</v>
      </c>
      <c r="BR12" s="372">
        <v>1618213.0684444448</v>
      </c>
      <c r="BS12" s="137">
        <f t="shared" si="14"/>
        <v>1618213.0684444448</v>
      </c>
      <c r="BT12" s="376">
        <v>2032013.4862222217</v>
      </c>
      <c r="BU12" s="137">
        <f t="shared" si="15"/>
        <v>2032013.4862222217</v>
      </c>
      <c r="BV12" s="377">
        <v>1414590.9784035552</v>
      </c>
      <c r="BW12" s="379">
        <f t="shared" si="23"/>
        <v>1414590.9784035552</v>
      </c>
      <c r="BX12" s="353"/>
      <c r="BY12" s="138"/>
      <c r="BZ12" s="355"/>
      <c r="CA12" s="352"/>
    </row>
    <row r="13" spans="1:88" x14ac:dyDescent="0.25">
      <c r="A13" s="132" t="s">
        <v>448</v>
      </c>
      <c r="B13" s="55" t="s">
        <v>449</v>
      </c>
      <c r="C13" s="55" t="s">
        <v>450</v>
      </c>
      <c r="D13" s="133" t="s">
        <v>41</v>
      </c>
      <c r="E13" s="364">
        <v>37822.222222222226</v>
      </c>
      <c r="F13" s="382">
        <f t="shared" si="16"/>
        <v>40329</v>
      </c>
      <c r="G13" s="365">
        <v>294</v>
      </c>
      <c r="H13" s="387">
        <f t="shared" si="17"/>
        <v>345</v>
      </c>
      <c r="I13" s="366">
        <v>174.59999999999994</v>
      </c>
      <c r="J13" s="366">
        <v>60</v>
      </c>
      <c r="K13"/>
      <c r="L13" s="365">
        <v>4814</v>
      </c>
      <c r="M13" s="365">
        <v>11764</v>
      </c>
      <c r="N13" s="365">
        <v>8192</v>
      </c>
      <c r="O13" s="365">
        <v>7247</v>
      </c>
      <c r="P13" s="365">
        <v>4211</v>
      </c>
      <c r="Q13" s="365">
        <v>2278</v>
      </c>
      <c r="R13" s="365">
        <v>1637</v>
      </c>
      <c r="S13" s="365">
        <v>186</v>
      </c>
      <c r="T13" s="365">
        <v>40329</v>
      </c>
      <c r="U13" s="132"/>
      <c r="V13" s="385">
        <f t="shared" si="18"/>
        <v>0.11936819658310396</v>
      </c>
      <c r="W13" s="385">
        <f t="shared" si="2"/>
        <v>0.29170076123881078</v>
      </c>
      <c r="X13" s="385">
        <f t="shared" si="3"/>
        <v>0.20312926182151803</v>
      </c>
      <c r="Y13" s="385">
        <f t="shared" si="4"/>
        <v>0.17969699223883559</v>
      </c>
      <c r="Z13" s="385">
        <f t="shared" si="5"/>
        <v>0.10441617694463041</v>
      </c>
      <c r="AA13" s="385">
        <f t="shared" si="6"/>
        <v>5.6485407523122318E-2</v>
      </c>
      <c r="AB13" s="385">
        <f t="shared" si="7"/>
        <v>4.0591137890847777E-2</v>
      </c>
      <c r="AC13" s="385">
        <f t="shared" si="8"/>
        <v>4.6120657591311462E-3</v>
      </c>
      <c r="AD13" s="135"/>
      <c r="AE13" s="368">
        <v>65</v>
      </c>
      <c r="AF13" s="368">
        <v>54</v>
      </c>
      <c r="AG13" s="368">
        <v>106</v>
      </c>
      <c r="AH13" s="368">
        <v>73</v>
      </c>
      <c r="AI13" s="368">
        <v>13</v>
      </c>
      <c r="AJ13" s="368">
        <v>20</v>
      </c>
      <c r="AK13" s="368">
        <v>14</v>
      </c>
      <c r="AL13" s="368">
        <v>0</v>
      </c>
      <c r="AM13" s="185">
        <f t="shared" si="19"/>
        <v>345</v>
      </c>
      <c r="AN13" s="132"/>
      <c r="AO13" s="368">
        <v>8</v>
      </c>
      <c r="AP13" s="368">
        <v>-12</v>
      </c>
      <c r="AQ13" s="368">
        <v>20</v>
      </c>
      <c r="AR13" s="368">
        <v>-10</v>
      </c>
      <c r="AS13" s="368">
        <v>4</v>
      </c>
      <c r="AT13" s="368">
        <v>-11</v>
      </c>
      <c r="AU13" s="368">
        <v>0</v>
      </c>
      <c r="AV13" s="368">
        <v>1</v>
      </c>
      <c r="AW13" s="369">
        <f t="shared" si="20"/>
        <v>0</v>
      </c>
      <c r="AX13" s="388">
        <f t="shared" si="24"/>
        <v>-8</v>
      </c>
      <c r="AY13" s="388">
        <f t="shared" si="9"/>
        <v>12</v>
      </c>
      <c r="AZ13" s="388">
        <f t="shared" si="9"/>
        <v>-20</v>
      </c>
      <c r="BA13" s="388">
        <f t="shared" si="9"/>
        <v>10</v>
      </c>
      <c r="BB13" s="388">
        <f t="shared" si="9"/>
        <v>-4</v>
      </c>
      <c r="BC13" s="388">
        <f t="shared" si="9"/>
        <v>11</v>
      </c>
      <c r="BD13" s="388">
        <f t="shared" si="9"/>
        <v>0</v>
      </c>
      <c r="BE13" s="388">
        <f t="shared" si="9"/>
        <v>-1</v>
      </c>
      <c r="BF13" s="388">
        <f t="shared" si="9"/>
        <v>0</v>
      </c>
      <c r="BH13" s="389">
        <f t="shared" si="21"/>
        <v>0.8</v>
      </c>
      <c r="BI13" s="389">
        <f t="shared" si="22"/>
        <v>0.19999999999999996</v>
      </c>
      <c r="BJ13" s="370">
        <v>295391.90933333337</v>
      </c>
      <c r="BK13" s="137">
        <f t="shared" si="10"/>
        <v>295391.90933333337</v>
      </c>
      <c r="BL13" s="373">
        <v>334249.52355555556</v>
      </c>
      <c r="BM13" s="137">
        <f t="shared" si="11"/>
        <v>334249.52355555556</v>
      </c>
      <c r="BN13" s="372">
        <v>226091.28622222226</v>
      </c>
      <c r="BO13" s="137">
        <f t="shared" si="12"/>
        <v>226091.28622222226</v>
      </c>
      <c r="BP13" s="372">
        <v>359558.39999999997</v>
      </c>
      <c r="BQ13" s="137">
        <f t="shared" si="13"/>
        <v>359558.39999999997</v>
      </c>
      <c r="BR13" s="372">
        <v>387157.60711111105</v>
      </c>
      <c r="BS13" s="137">
        <f t="shared" si="14"/>
        <v>387157.60711111105</v>
      </c>
      <c r="BT13" s="376">
        <v>176600.36800000002</v>
      </c>
      <c r="BU13" s="137">
        <f t="shared" si="15"/>
        <v>176600.36800000002</v>
      </c>
      <c r="BV13" s="377">
        <v>62820.487523555552</v>
      </c>
      <c r="BW13" s="379">
        <f t="shared" si="23"/>
        <v>62820.487523555552</v>
      </c>
      <c r="BX13" s="353"/>
      <c r="BY13" s="138"/>
      <c r="BZ13" s="355"/>
      <c r="CA13" s="352"/>
      <c r="CB13" s="144" t="s">
        <v>25</v>
      </c>
      <c r="CC13" s="145">
        <f>BK1</f>
        <v>60</v>
      </c>
    </row>
    <row r="14" spans="1:88" x14ac:dyDescent="0.25">
      <c r="A14" s="132" t="s">
        <v>451</v>
      </c>
      <c r="B14" s="55"/>
      <c r="C14" s="55" t="s">
        <v>452</v>
      </c>
      <c r="D14" s="133" t="s">
        <v>42</v>
      </c>
      <c r="E14" s="364">
        <v>65102</v>
      </c>
      <c r="F14" s="382">
        <f t="shared" si="16"/>
        <v>74883</v>
      </c>
      <c r="G14" s="365">
        <v>115</v>
      </c>
      <c r="H14" s="387">
        <f t="shared" si="17"/>
        <v>551</v>
      </c>
      <c r="I14" s="366">
        <v>261.92533333333324</v>
      </c>
      <c r="J14" s="366">
        <v>59</v>
      </c>
      <c r="K14"/>
      <c r="L14" s="365">
        <v>6503</v>
      </c>
      <c r="M14" s="365">
        <v>11576</v>
      </c>
      <c r="N14" s="365">
        <v>45121</v>
      </c>
      <c r="O14" s="365">
        <v>9529</v>
      </c>
      <c r="P14" s="365">
        <v>1751</v>
      </c>
      <c r="Q14" s="365">
        <v>344</v>
      </c>
      <c r="R14" s="365">
        <v>44</v>
      </c>
      <c r="S14" s="365">
        <v>15</v>
      </c>
      <c r="T14" s="365">
        <v>74883</v>
      </c>
      <c r="U14" s="132"/>
      <c r="V14" s="385">
        <f t="shared" si="18"/>
        <v>8.6842140405699556E-2</v>
      </c>
      <c r="W14" s="385">
        <f t="shared" si="2"/>
        <v>0.15458782367159435</v>
      </c>
      <c r="X14" s="385">
        <f t="shared" si="3"/>
        <v>0.60255331650708444</v>
      </c>
      <c r="Y14" s="385">
        <f t="shared" si="4"/>
        <v>0.12725184621342628</v>
      </c>
      <c r="Z14" s="385">
        <f t="shared" si="5"/>
        <v>2.3383144371886811E-2</v>
      </c>
      <c r="AA14" s="385">
        <f t="shared" si="6"/>
        <v>4.5938330462187678E-3</v>
      </c>
      <c r="AB14" s="385">
        <f t="shared" si="7"/>
        <v>5.8758329660937728E-4</v>
      </c>
      <c r="AC14" s="385">
        <f t="shared" si="8"/>
        <v>2.0031248748046953E-4</v>
      </c>
      <c r="AD14" s="135"/>
      <c r="AE14" s="368">
        <v>2</v>
      </c>
      <c r="AF14" s="368">
        <v>139</v>
      </c>
      <c r="AG14" s="368">
        <v>255</v>
      </c>
      <c r="AH14" s="368">
        <v>121</v>
      </c>
      <c r="AI14" s="368">
        <v>33</v>
      </c>
      <c r="AJ14" s="368">
        <v>7</v>
      </c>
      <c r="AK14" s="368">
        <v>0</v>
      </c>
      <c r="AL14" s="368">
        <v>-1</v>
      </c>
      <c r="AM14" s="185">
        <f t="shared" si="19"/>
        <v>556</v>
      </c>
      <c r="AN14" s="132"/>
      <c r="AO14" s="368">
        <v>44</v>
      </c>
      <c r="AP14" s="368">
        <v>2</v>
      </c>
      <c r="AQ14" s="368">
        <v>8</v>
      </c>
      <c r="AR14" s="368">
        <v>-27</v>
      </c>
      <c r="AS14" s="368">
        <v>-18</v>
      </c>
      <c r="AT14" s="368">
        <v>-4</v>
      </c>
      <c r="AU14" s="368">
        <v>0</v>
      </c>
      <c r="AV14" s="368">
        <v>0</v>
      </c>
      <c r="AW14" s="369">
        <f t="shared" si="20"/>
        <v>5</v>
      </c>
      <c r="AX14" s="388">
        <f t="shared" si="24"/>
        <v>-44</v>
      </c>
      <c r="AY14" s="388">
        <f t="shared" si="9"/>
        <v>-2</v>
      </c>
      <c r="AZ14" s="388">
        <f t="shared" si="9"/>
        <v>-8</v>
      </c>
      <c r="BA14" s="388">
        <f t="shared" si="9"/>
        <v>27</v>
      </c>
      <c r="BB14" s="388">
        <f t="shared" si="9"/>
        <v>18</v>
      </c>
      <c r="BC14" s="388">
        <f t="shared" si="9"/>
        <v>4</v>
      </c>
      <c r="BD14" s="388">
        <f t="shared" si="9"/>
        <v>0</v>
      </c>
      <c r="BE14" s="388">
        <f t="shared" si="9"/>
        <v>0</v>
      </c>
      <c r="BF14" s="388">
        <f t="shared" si="9"/>
        <v>-5</v>
      </c>
      <c r="BH14" s="389">
        <f t="shared" si="21"/>
        <v>1</v>
      </c>
      <c r="BI14" s="389">
        <f t="shared" si="22"/>
        <v>0</v>
      </c>
      <c r="BJ14" s="370">
        <v>719290.17333333346</v>
      </c>
      <c r="BK14" s="137">
        <f t="shared" si="10"/>
        <v>719290.17333333346</v>
      </c>
      <c r="BL14" s="373">
        <v>749594.4055555556</v>
      </c>
      <c r="BM14" s="137">
        <f t="shared" si="11"/>
        <v>749594.4055555556</v>
      </c>
      <c r="BN14" s="372">
        <v>996051.21222222224</v>
      </c>
      <c r="BO14" s="137">
        <f t="shared" si="12"/>
        <v>996051.21222222224</v>
      </c>
      <c r="BP14" s="372">
        <v>596540.66666666663</v>
      </c>
      <c r="BQ14" s="137">
        <f t="shared" si="13"/>
        <v>596540.66666666663</v>
      </c>
      <c r="BR14" s="372">
        <v>703054.82</v>
      </c>
      <c r="BS14" s="137">
        <f t="shared" si="14"/>
        <v>703054.82</v>
      </c>
      <c r="BT14" s="376">
        <v>2172769.6666666665</v>
      </c>
      <c r="BU14" s="137">
        <f t="shared" si="15"/>
        <v>2172769.6666666665</v>
      </c>
      <c r="BV14" s="377">
        <v>396708.41815111111</v>
      </c>
      <c r="BW14" s="379">
        <f t="shared" si="23"/>
        <v>396708.41815111111</v>
      </c>
      <c r="BX14" s="353"/>
      <c r="BY14" s="138"/>
      <c r="BZ14" s="355"/>
      <c r="CA14" s="352"/>
      <c r="CB14" s="146" t="s">
        <v>26</v>
      </c>
      <c r="CC14" s="147">
        <f>BM1</f>
        <v>62</v>
      </c>
    </row>
    <row r="15" spans="1:88" x14ac:dyDescent="0.25">
      <c r="A15" s="132" t="s">
        <v>453</v>
      </c>
      <c r="B15" s="55"/>
      <c r="C15" s="55" t="s">
        <v>452</v>
      </c>
      <c r="D15" s="133" t="s">
        <v>43</v>
      </c>
      <c r="E15" s="364">
        <v>168414.88888888891</v>
      </c>
      <c r="F15" s="382">
        <f t="shared" si="16"/>
        <v>148978</v>
      </c>
      <c r="G15" s="365">
        <v>1048</v>
      </c>
      <c r="H15" s="387">
        <f t="shared" si="17"/>
        <v>2649</v>
      </c>
      <c r="I15" s="366">
        <v>2263.0071111111115</v>
      </c>
      <c r="J15" s="366">
        <v>320</v>
      </c>
      <c r="K15"/>
      <c r="L15" s="365">
        <v>4072</v>
      </c>
      <c r="M15" s="365">
        <v>9898</v>
      </c>
      <c r="N15" s="365">
        <v>29309</v>
      </c>
      <c r="O15" s="365">
        <v>34848</v>
      </c>
      <c r="P15" s="365">
        <v>31168</v>
      </c>
      <c r="Q15" s="365">
        <v>19534</v>
      </c>
      <c r="R15" s="365">
        <v>16040</v>
      </c>
      <c r="S15" s="365">
        <v>4109</v>
      </c>
      <c r="T15" s="365">
        <v>148978</v>
      </c>
      <c r="U15" s="132"/>
      <c r="V15" s="385">
        <f t="shared" si="18"/>
        <v>2.7332894789834739E-2</v>
      </c>
      <c r="W15" s="385">
        <f t="shared" si="2"/>
        <v>6.643934003678395E-2</v>
      </c>
      <c r="X15" s="385">
        <f t="shared" si="3"/>
        <v>0.19673374592221671</v>
      </c>
      <c r="Y15" s="385">
        <f t="shared" si="4"/>
        <v>0.2339137322289197</v>
      </c>
      <c r="Z15" s="385">
        <f t="shared" si="5"/>
        <v>0.20921209843064076</v>
      </c>
      <c r="AA15" s="385">
        <f t="shared" si="6"/>
        <v>0.13112003114553827</v>
      </c>
      <c r="AB15" s="385">
        <f t="shared" si="7"/>
        <v>0.1076669038381506</v>
      </c>
      <c r="AC15" s="385">
        <f t="shared" si="8"/>
        <v>2.7581253607915263E-2</v>
      </c>
      <c r="AD15" s="135"/>
      <c r="AE15" s="368">
        <v>119</v>
      </c>
      <c r="AF15" s="368">
        <v>-46</v>
      </c>
      <c r="AG15" s="368">
        <v>572</v>
      </c>
      <c r="AH15" s="368">
        <v>872</v>
      </c>
      <c r="AI15" s="368">
        <v>732</v>
      </c>
      <c r="AJ15" s="368">
        <v>182</v>
      </c>
      <c r="AK15" s="368">
        <v>158</v>
      </c>
      <c r="AL15" s="368">
        <v>8</v>
      </c>
      <c r="AM15" s="185">
        <f t="shared" si="19"/>
        <v>2597</v>
      </c>
      <c r="AN15" s="132"/>
      <c r="AO15" s="368">
        <v>-7</v>
      </c>
      <c r="AP15" s="368">
        <v>-4</v>
      </c>
      <c r="AQ15" s="368">
        <v>-10</v>
      </c>
      <c r="AR15" s="368">
        <v>4</v>
      </c>
      <c r="AS15" s="368">
        <v>12</v>
      </c>
      <c r="AT15" s="368">
        <v>-22</v>
      </c>
      <c r="AU15" s="368">
        <v>-12</v>
      </c>
      <c r="AV15" s="368">
        <v>-13</v>
      </c>
      <c r="AW15" s="369">
        <f t="shared" si="20"/>
        <v>-52</v>
      </c>
      <c r="AX15" s="388">
        <f t="shared" si="24"/>
        <v>7</v>
      </c>
      <c r="AY15" s="388">
        <f t="shared" si="9"/>
        <v>4</v>
      </c>
      <c r="AZ15" s="388">
        <f t="shared" si="9"/>
        <v>10</v>
      </c>
      <c r="BA15" s="388">
        <f t="shared" si="9"/>
        <v>-4</v>
      </c>
      <c r="BB15" s="388">
        <f t="shared" si="9"/>
        <v>-12</v>
      </c>
      <c r="BC15" s="388">
        <f t="shared" si="9"/>
        <v>22</v>
      </c>
      <c r="BD15" s="388">
        <f t="shared" si="9"/>
        <v>12</v>
      </c>
      <c r="BE15" s="388">
        <f t="shared" si="9"/>
        <v>13</v>
      </c>
      <c r="BF15" s="388">
        <f t="shared" si="9"/>
        <v>52</v>
      </c>
      <c r="BH15" s="389">
        <f t="shared" si="21"/>
        <v>1</v>
      </c>
      <c r="BI15" s="389">
        <f t="shared" si="22"/>
        <v>0</v>
      </c>
      <c r="BJ15" s="370">
        <v>1517737.4466666665</v>
      </c>
      <c r="BK15" s="137">
        <f t="shared" si="10"/>
        <v>1517737.4466666665</v>
      </c>
      <c r="BL15" s="373">
        <v>1612781.9844444445</v>
      </c>
      <c r="BM15" s="137">
        <f t="shared" si="11"/>
        <v>1612781.9844444445</v>
      </c>
      <c r="BN15" s="372">
        <v>3050933.595555556</v>
      </c>
      <c r="BO15" s="137">
        <f t="shared" si="12"/>
        <v>3050933.595555556</v>
      </c>
      <c r="BP15" s="372">
        <v>2054860.7999999998</v>
      </c>
      <c r="BQ15" s="137">
        <f t="shared" si="13"/>
        <v>2054860.7999999998</v>
      </c>
      <c r="BR15" s="372">
        <v>1855596.3422222224</v>
      </c>
      <c r="BS15" s="137">
        <f t="shared" si="14"/>
        <v>1855596.3422222224</v>
      </c>
      <c r="BT15" s="376">
        <v>2215591.14</v>
      </c>
      <c r="BU15" s="137">
        <f t="shared" si="15"/>
        <v>2215591.14</v>
      </c>
      <c r="BV15" s="377">
        <v>1592630.4242488889</v>
      </c>
      <c r="BW15" s="379">
        <f t="shared" si="23"/>
        <v>1592630.4242488889</v>
      </c>
      <c r="BX15" s="353"/>
      <c r="BY15" s="138"/>
      <c r="BZ15" s="355"/>
      <c r="CA15" s="352"/>
      <c r="CB15" s="146" t="s">
        <v>27</v>
      </c>
      <c r="CC15" s="147">
        <f>BO1</f>
        <v>64</v>
      </c>
    </row>
    <row r="16" spans="1:88" x14ac:dyDescent="0.25">
      <c r="A16" s="132" t="s">
        <v>454</v>
      </c>
      <c r="B16" s="55"/>
      <c r="C16" s="55" t="s">
        <v>455</v>
      </c>
      <c r="D16" s="133" t="s">
        <v>44</v>
      </c>
      <c r="E16" s="364">
        <v>83197.333333333343</v>
      </c>
      <c r="F16" s="382">
        <f t="shared" si="16"/>
        <v>110076</v>
      </c>
      <c r="G16" s="365">
        <v>1238</v>
      </c>
      <c r="H16" s="387">
        <f t="shared" si="17"/>
        <v>1018</v>
      </c>
      <c r="I16" s="366">
        <v>575.98844444444444</v>
      </c>
      <c r="J16" s="366">
        <v>172</v>
      </c>
      <c r="K16"/>
      <c r="L16" s="365">
        <v>64675</v>
      </c>
      <c r="M16" s="365">
        <v>17879</v>
      </c>
      <c r="N16" s="365">
        <v>13092</v>
      </c>
      <c r="O16" s="365">
        <v>8612</v>
      </c>
      <c r="P16" s="365">
        <v>3693</v>
      </c>
      <c r="Q16" s="365">
        <v>1443</v>
      </c>
      <c r="R16" s="365">
        <v>632</v>
      </c>
      <c r="S16" s="365">
        <v>50</v>
      </c>
      <c r="T16" s="365">
        <v>110076</v>
      </c>
      <c r="U16" s="132"/>
      <c r="V16" s="385">
        <f t="shared" si="18"/>
        <v>0.58754860278353138</v>
      </c>
      <c r="W16" s="385">
        <f t="shared" si="2"/>
        <v>0.1624241433191613</v>
      </c>
      <c r="X16" s="385">
        <f t="shared" si="3"/>
        <v>0.11893600784912242</v>
      </c>
      <c r="Y16" s="385">
        <f t="shared" si="4"/>
        <v>7.8236854536865436E-2</v>
      </c>
      <c r="Z16" s="385">
        <f t="shared" si="5"/>
        <v>3.35495475853047E-2</v>
      </c>
      <c r="AA16" s="385">
        <f t="shared" si="6"/>
        <v>1.3109124604818488E-2</v>
      </c>
      <c r="AB16" s="385">
        <f t="shared" si="7"/>
        <v>5.7414876994076819E-3</v>
      </c>
      <c r="AC16" s="385">
        <f t="shared" si="8"/>
        <v>4.5423162178858241E-4</v>
      </c>
      <c r="AD16" s="135"/>
      <c r="AE16" s="368">
        <v>246</v>
      </c>
      <c r="AF16" s="368">
        <v>212</v>
      </c>
      <c r="AG16" s="368">
        <v>218</v>
      </c>
      <c r="AH16" s="368">
        <v>166</v>
      </c>
      <c r="AI16" s="368">
        <v>84</v>
      </c>
      <c r="AJ16" s="368">
        <v>32</v>
      </c>
      <c r="AK16" s="368">
        <v>6</v>
      </c>
      <c r="AL16" s="368">
        <v>4</v>
      </c>
      <c r="AM16" s="185">
        <f t="shared" si="19"/>
        <v>968</v>
      </c>
      <c r="AN16" s="132"/>
      <c r="AO16" s="368">
        <v>9</v>
      </c>
      <c r="AP16" s="368">
        <v>-14</v>
      </c>
      <c r="AQ16" s="368">
        <v>-16</v>
      </c>
      <c r="AR16" s="368">
        <v>-17</v>
      </c>
      <c r="AS16" s="368">
        <v>-4</v>
      </c>
      <c r="AT16" s="368">
        <v>-5</v>
      </c>
      <c r="AU16" s="368">
        <v>-3</v>
      </c>
      <c r="AV16" s="368">
        <v>0</v>
      </c>
      <c r="AW16" s="369">
        <f t="shared" si="20"/>
        <v>-50</v>
      </c>
      <c r="AX16" s="388">
        <f t="shared" si="24"/>
        <v>-9</v>
      </c>
      <c r="AY16" s="388">
        <f t="shared" si="9"/>
        <v>14</v>
      </c>
      <c r="AZ16" s="388">
        <f t="shared" si="9"/>
        <v>16</v>
      </c>
      <c r="BA16" s="388">
        <f t="shared" si="9"/>
        <v>17</v>
      </c>
      <c r="BB16" s="388">
        <f t="shared" si="9"/>
        <v>4</v>
      </c>
      <c r="BC16" s="388">
        <f t="shared" si="9"/>
        <v>5</v>
      </c>
      <c r="BD16" s="388">
        <f t="shared" si="9"/>
        <v>3</v>
      </c>
      <c r="BE16" s="388">
        <f t="shared" si="9"/>
        <v>0</v>
      </c>
      <c r="BF16" s="388">
        <f t="shared" si="9"/>
        <v>50</v>
      </c>
      <c r="BH16" s="389">
        <f t="shared" si="21"/>
        <v>1</v>
      </c>
      <c r="BI16" s="389">
        <f t="shared" si="22"/>
        <v>0</v>
      </c>
      <c r="BJ16" s="370">
        <v>698661.35333333351</v>
      </c>
      <c r="BK16" s="137">
        <f t="shared" si="10"/>
        <v>698661.35333333351</v>
      </c>
      <c r="BL16" s="373">
        <v>1371838.3166666667</v>
      </c>
      <c r="BM16" s="137">
        <f t="shared" si="11"/>
        <v>1371838.3166666667</v>
      </c>
      <c r="BN16" s="372">
        <v>1382771.1688888893</v>
      </c>
      <c r="BO16" s="137">
        <f t="shared" si="12"/>
        <v>1382771.1688888893</v>
      </c>
      <c r="BP16" s="372">
        <v>1079530.6666666665</v>
      </c>
      <c r="BQ16" s="137">
        <f t="shared" si="13"/>
        <v>1079530.6666666665</v>
      </c>
      <c r="BR16" s="372">
        <v>1076901.6866666668</v>
      </c>
      <c r="BS16" s="137">
        <f t="shared" si="14"/>
        <v>1076901.6866666668</v>
      </c>
      <c r="BT16" s="376">
        <v>980233.79999999993</v>
      </c>
      <c r="BU16" s="137">
        <f t="shared" si="15"/>
        <v>980233.79999999993</v>
      </c>
      <c r="BV16" s="377">
        <v>749664.08366222202</v>
      </c>
      <c r="BW16" s="379">
        <f t="shared" si="23"/>
        <v>749664.08366222202</v>
      </c>
      <c r="BX16" s="353"/>
      <c r="BY16" s="138"/>
      <c r="BZ16" s="355"/>
      <c r="CA16" s="352"/>
      <c r="CB16" s="146" t="s">
        <v>28</v>
      </c>
      <c r="CC16" s="147">
        <f>BQ1</f>
        <v>66</v>
      </c>
    </row>
    <row r="17" spans="1:88" x14ac:dyDescent="0.25">
      <c r="A17" s="132" t="s">
        <v>456</v>
      </c>
      <c r="B17" s="55" t="s">
        <v>436</v>
      </c>
      <c r="C17" s="55" t="s">
        <v>437</v>
      </c>
      <c r="D17" s="133" t="s">
        <v>45</v>
      </c>
      <c r="E17" s="364">
        <v>24960.222222222226</v>
      </c>
      <c r="F17" s="382">
        <f t="shared" si="16"/>
        <v>33378</v>
      </c>
      <c r="G17" s="365">
        <v>788</v>
      </c>
      <c r="H17" s="387">
        <f t="shared" si="17"/>
        <v>-51</v>
      </c>
      <c r="I17" s="366">
        <v>0</v>
      </c>
      <c r="J17" s="366">
        <v>0</v>
      </c>
      <c r="K17"/>
      <c r="L17" s="365">
        <v>19578</v>
      </c>
      <c r="M17" s="365">
        <v>5481</v>
      </c>
      <c r="N17" s="365">
        <v>4687</v>
      </c>
      <c r="O17" s="365">
        <v>2325</v>
      </c>
      <c r="P17" s="365">
        <v>993</v>
      </c>
      <c r="Q17" s="365">
        <v>234</v>
      </c>
      <c r="R17" s="365">
        <v>70</v>
      </c>
      <c r="S17" s="365">
        <v>10</v>
      </c>
      <c r="T17" s="365">
        <v>33378</v>
      </c>
      <c r="U17" s="132"/>
      <c r="V17" s="385">
        <f t="shared" si="18"/>
        <v>0.58655401761639403</v>
      </c>
      <c r="W17" s="385">
        <f t="shared" si="2"/>
        <v>0.16420995865540175</v>
      </c>
      <c r="X17" s="385">
        <f t="shared" si="3"/>
        <v>0.14042183474144646</v>
      </c>
      <c r="Y17" s="385">
        <f t="shared" si="4"/>
        <v>6.9656660075498825E-2</v>
      </c>
      <c r="Z17" s="385">
        <f t="shared" si="5"/>
        <v>2.9750134819342081E-2</v>
      </c>
      <c r="AA17" s="385">
        <f t="shared" si="6"/>
        <v>7.0106057882437537E-3</v>
      </c>
      <c r="AB17" s="385">
        <f t="shared" si="7"/>
        <v>2.0971897657139434E-3</v>
      </c>
      <c r="AC17" s="385">
        <f t="shared" si="8"/>
        <v>2.9959853795913474E-4</v>
      </c>
      <c r="AD17" s="135"/>
      <c r="AE17" s="368">
        <v>-221</v>
      </c>
      <c r="AF17" s="368">
        <v>11</v>
      </c>
      <c r="AG17" s="368">
        <v>13</v>
      </c>
      <c r="AH17" s="368">
        <v>20</v>
      </c>
      <c r="AI17" s="368">
        <v>6</v>
      </c>
      <c r="AJ17" s="368">
        <v>0</v>
      </c>
      <c r="AK17" s="368">
        <v>0</v>
      </c>
      <c r="AL17" s="368">
        <v>1</v>
      </c>
      <c r="AM17" s="185">
        <f t="shared" si="19"/>
        <v>-170</v>
      </c>
      <c r="AN17" s="132"/>
      <c r="AO17" s="368">
        <v>-153</v>
      </c>
      <c r="AP17" s="368">
        <v>8</v>
      </c>
      <c r="AQ17" s="368">
        <v>20</v>
      </c>
      <c r="AR17" s="368">
        <v>10</v>
      </c>
      <c r="AS17" s="368">
        <v>-3</v>
      </c>
      <c r="AT17" s="368">
        <v>-2</v>
      </c>
      <c r="AU17" s="368">
        <v>0</v>
      </c>
      <c r="AV17" s="368">
        <v>1</v>
      </c>
      <c r="AW17" s="369">
        <f t="shared" si="20"/>
        <v>-119</v>
      </c>
      <c r="AX17" s="388">
        <f t="shared" si="24"/>
        <v>153</v>
      </c>
      <c r="AY17" s="388">
        <f t="shared" si="9"/>
        <v>-8</v>
      </c>
      <c r="AZ17" s="388">
        <f t="shared" si="9"/>
        <v>-20</v>
      </c>
      <c r="BA17" s="388">
        <f t="shared" si="9"/>
        <v>-10</v>
      </c>
      <c r="BB17" s="388">
        <f t="shared" si="9"/>
        <v>3</v>
      </c>
      <c r="BC17" s="388">
        <f t="shared" si="9"/>
        <v>2</v>
      </c>
      <c r="BD17" s="388">
        <f t="shared" si="9"/>
        <v>0</v>
      </c>
      <c r="BE17" s="388">
        <f t="shared" si="9"/>
        <v>-1</v>
      </c>
      <c r="BF17" s="388">
        <f t="shared" si="9"/>
        <v>119</v>
      </c>
      <c r="BH17" s="389">
        <f t="shared" si="21"/>
        <v>0.8</v>
      </c>
      <c r="BI17" s="389">
        <f t="shared" si="22"/>
        <v>0.19999999999999996</v>
      </c>
      <c r="BJ17" s="370">
        <v>157866.4426666667</v>
      </c>
      <c r="BK17" s="137">
        <f t="shared" si="10"/>
        <v>157866.4426666667</v>
      </c>
      <c r="BL17" s="373">
        <v>17360</v>
      </c>
      <c r="BM17" s="137">
        <f t="shared" si="11"/>
        <v>17360</v>
      </c>
      <c r="BN17" s="372">
        <v>14574.470222222226</v>
      </c>
      <c r="BO17" s="137">
        <f t="shared" si="12"/>
        <v>14574.470222222226</v>
      </c>
      <c r="BP17" s="372">
        <v>183056.85333333333</v>
      </c>
      <c r="BQ17" s="137">
        <f t="shared" si="13"/>
        <v>183056.85333333333</v>
      </c>
      <c r="BR17" s="372">
        <v>94072.954666666672</v>
      </c>
      <c r="BS17" s="137">
        <f t="shared" si="14"/>
        <v>94072.954666666672</v>
      </c>
      <c r="BT17" s="376">
        <v>0</v>
      </c>
      <c r="BU17" s="137">
        <f t="shared" si="15"/>
        <v>0</v>
      </c>
      <c r="BV17" s="377">
        <v>560</v>
      </c>
      <c r="BW17" s="379">
        <f t="shared" si="23"/>
        <v>560</v>
      </c>
      <c r="BX17" s="353"/>
      <c r="BY17" s="138"/>
      <c r="BZ17" s="355"/>
      <c r="CA17" s="352"/>
      <c r="CB17" s="146" t="s">
        <v>29</v>
      </c>
      <c r="CC17" s="147">
        <f>BS1</f>
        <v>68</v>
      </c>
    </row>
    <row r="18" spans="1:88" x14ac:dyDescent="0.25">
      <c r="A18" s="132" t="s">
        <v>457</v>
      </c>
      <c r="B18" s="55" t="s">
        <v>458</v>
      </c>
      <c r="C18" s="55" t="s">
        <v>450</v>
      </c>
      <c r="D18" s="133" t="s">
        <v>46</v>
      </c>
      <c r="E18" s="364">
        <v>73280.222222222234</v>
      </c>
      <c r="F18" s="382">
        <f t="shared" si="16"/>
        <v>77993</v>
      </c>
      <c r="G18" s="365">
        <v>414</v>
      </c>
      <c r="H18" s="387">
        <f t="shared" si="17"/>
        <v>268</v>
      </c>
      <c r="I18" s="366">
        <v>0</v>
      </c>
      <c r="J18" s="366">
        <v>14</v>
      </c>
      <c r="K18"/>
      <c r="L18" s="365">
        <v>8859</v>
      </c>
      <c r="M18" s="365">
        <v>16031</v>
      </c>
      <c r="N18" s="365">
        <v>24399</v>
      </c>
      <c r="O18" s="365">
        <v>14505</v>
      </c>
      <c r="P18" s="365">
        <v>7470</v>
      </c>
      <c r="Q18" s="365">
        <v>4589</v>
      </c>
      <c r="R18" s="365">
        <v>1976</v>
      </c>
      <c r="S18" s="365">
        <v>164</v>
      </c>
      <c r="T18" s="365">
        <v>77993</v>
      </c>
      <c r="U18" s="132"/>
      <c r="V18" s="385">
        <f t="shared" si="18"/>
        <v>0.11358711679253267</v>
      </c>
      <c r="W18" s="385">
        <f t="shared" si="2"/>
        <v>0.20554408728988499</v>
      </c>
      <c r="X18" s="385">
        <f t="shared" si="3"/>
        <v>0.31283576731245111</v>
      </c>
      <c r="Y18" s="385">
        <f t="shared" si="4"/>
        <v>0.18597822881540652</v>
      </c>
      <c r="Z18" s="385">
        <f t="shared" si="5"/>
        <v>9.5777826215173154E-2</v>
      </c>
      <c r="AA18" s="385">
        <f t="shared" si="6"/>
        <v>5.883861372174426E-2</v>
      </c>
      <c r="AB18" s="385">
        <f t="shared" si="7"/>
        <v>2.5335607041657583E-2</v>
      </c>
      <c r="AC18" s="385">
        <f t="shared" si="8"/>
        <v>2.1027528111497184E-3</v>
      </c>
      <c r="AD18" s="135"/>
      <c r="AE18" s="368">
        <v>23</v>
      </c>
      <c r="AF18" s="368">
        <v>25</v>
      </c>
      <c r="AG18" s="368">
        <v>42</v>
      </c>
      <c r="AH18" s="368">
        <v>99</v>
      </c>
      <c r="AI18" s="368">
        <v>90</v>
      </c>
      <c r="AJ18" s="368">
        <v>21</v>
      </c>
      <c r="AK18" s="368">
        <v>5</v>
      </c>
      <c r="AL18" s="368">
        <v>3</v>
      </c>
      <c r="AM18" s="185">
        <f t="shared" si="19"/>
        <v>308</v>
      </c>
      <c r="AN18" s="132"/>
      <c r="AO18" s="368">
        <v>-20</v>
      </c>
      <c r="AP18" s="368">
        <v>22</v>
      </c>
      <c r="AQ18" s="368">
        <v>36</v>
      </c>
      <c r="AR18" s="368">
        <v>5</v>
      </c>
      <c r="AS18" s="368">
        <v>1</v>
      </c>
      <c r="AT18" s="368">
        <v>0</v>
      </c>
      <c r="AU18" s="368">
        <v>-4</v>
      </c>
      <c r="AV18" s="368">
        <v>0</v>
      </c>
      <c r="AW18" s="369">
        <f t="shared" si="20"/>
        <v>40</v>
      </c>
      <c r="AX18" s="388">
        <f t="shared" si="24"/>
        <v>20</v>
      </c>
      <c r="AY18" s="388">
        <f t="shared" si="9"/>
        <v>-22</v>
      </c>
      <c r="AZ18" s="388">
        <f t="shared" si="9"/>
        <v>-36</v>
      </c>
      <c r="BA18" s="388">
        <f t="shared" si="9"/>
        <v>-5</v>
      </c>
      <c r="BB18" s="388">
        <f t="shared" si="9"/>
        <v>-1</v>
      </c>
      <c r="BC18" s="388">
        <f t="shared" si="9"/>
        <v>0</v>
      </c>
      <c r="BD18" s="388">
        <f t="shared" si="9"/>
        <v>4</v>
      </c>
      <c r="BE18" s="388">
        <f t="shared" si="9"/>
        <v>0</v>
      </c>
      <c r="BF18" s="388">
        <f t="shared" si="9"/>
        <v>-40</v>
      </c>
      <c r="BH18" s="389">
        <f t="shared" si="21"/>
        <v>0.8</v>
      </c>
      <c r="BI18" s="389">
        <f t="shared" si="22"/>
        <v>0.19999999999999996</v>
      </c>
      <c r="BJ18" s="370">
        <v>153516.79999999999</v>
      </c>
      <c r="BK18" s="137">
        <f t="shared" si="10"/>
        <v>153516.79999999999</v>
      </c>
      <c r="BL18" s="373">
        <v>565881.48</v>
      </c>
      <c r="BM18" s="137">
        <f t="shared" si="11"/>
        <v>565881.48</v>
      </c>
      <c r="BN18" s="372">
        <v>980779.81244444463</v>
      </c>
      <c r="BO18" s="137">
        <f t="shared" si="12"/>
        <v>980779.81244444463</v>
      </c>
      <c r="BP18" s="372">
        <v>695874.66666666651</v>
      </c>
      <c r="BQ18" s="137">
        <f t="shared" si="13"/>
        <v>695874.66666666651</v>
      </c>
      <c r="BR18" s="372">
        <v>436835.48977777775</v>
      </c>
      <c r="BS18" s="137">
        <f t="shared" si="14"/>
        <v>436835.48977777775</v>
      </c>
      <c r="BT18" s="376">
        <v>955641.4933333334</v>
      </c>
      <c r="BU18" s="137">
        <f t="shared" si="15"/>
        <v>955641.4933333334</v>
      </c>
      <c r="BV18" s="377">
        <v>370103.93284266669</v>
      </c>
      <c r="BW18" s="379">
        <f t="shared" si="23"/>
        <v>370103.93284266669</v>
      </c>
      <c r="BX18" s="353"/>
      <c r="BY18" s="138"/>
      <c r="BZ18" s="355"/>
      <c r="CA18" s="352"/>
      <c r="CB18" s="146" t="s">
        <v>30</v>
      </c>
      <c r="CC18" s="147">
        <f>BU1</f>
        <v>70</v>
      </c>
    </row>
    <row r="19" spans="1:88" x14ac:dyDescent="0.25">
      <c r="A19" s="132" t="s">
        <v>459</v>
      </c>
      <c r="B19" s="55" t="s">
        <v>460</v>
      </c>
      <c r="C19" s="55" t="s">
        <v>434</v>
      </c>
      <c r="D19" s="133" t="s">
        <v>47</v>
      </c>
      <c r="E19" s="364">
        <v>74580.555555555547</v>
      </c>
      <c r="F19" s="382">
        <f t="shared" si="16"/>
        <v>74331</v>
      </c>
      <c r="G19" s="365">
        <v>458</v>
      </c>
      <c r="H19" s="387">
        <f t="shared" si="17"/>
        <v>630</v>
      </c>
      <c r="I19" s="366">
        <v>372.67777777777781</v>
      </c>
      <c r="J19" s="366">
        <v>107</v>
      </c>
      <c r="K19"/>
      <c r="L19" s="365">
        <v>2393</v>
      </c>
      <c r="M19" s="365">
        <v>11645</v>
      </c>
      <c r="N19" s="365">
        <v>26024</v>
      </c>
      <c r="O19" s="365">
        <v>13888</v>
      </c>
      <c r="P19" s="365">
        <v>10636</v>
      </c>
      <c r="Q19" s="365">
        <v>6081</v>
      </c>
      <c r="R19" s="365">
        <v>3243</v>
      </c>
      <c r="S19" s="365">
        <v>421</v>
      </c>
      <c r="T19" s="365">
        <v>74331</v>
      </c>
      <c r="U19" s="132"/>
      <c r="V19" s="385">
        <f t="shared" si="18"/>
        <v>3.2193835680940655E-2</v>
      </c>
      <c r="W19" s="385">
        <f t="shared" si="2"/>
        <v>0.15666411053261761</v>
      </c>
      <c r="X19" s="385">
        <f t="shared" si="3"/>
        <v>0.35010964469736716</v>
      </c>
      <c r="Y19" s="385">
        <f t="shared" si="4"/>
        <v>0.18683994564851811</v>
      </c>
      <c r="Z19" s="385">
        <f t="shared" si="5"/>
        <v>0.14308969339844749</v>
      </c>
      <c r="AA19" s="385">
        <f t="shared" si="6"/>
        <v>8.1809742906728017E-2</v>
      </c>
      <c r="AB19" s="385">
        <f t="shared" si="7"/>
        <v>4.3629172216168223E-2</v>
      </c>
      <c r="AC19" s="385">
        <f t="shared" si="8"/>
        <v>5.6638549192127106E-3</v>
      </c>
      <c r="AD19" s="135"/>
      <c r="AE19" s="368">
        <v>17</v>
      </c>
      <c r="AF19" s="368">
        <v>85</v>
      </c>
      <c r="AG19" s="368">
        <v>140</v>
      </c>
      <c r="AH19" s="368">
        <v>156</v>
      </c>
      <c r="AI19" s="368">
        <v>87</v>
      </c>
      <c r="AJ19" s="368">
        <v>47</v>
      </c>
      <c r="AK19" s="368">
        <v>44</v>
      </c>
      <c r="AL19" s="368">
        <v>6</v>
      </c>
      <c r="AM19" s="185">
        <f t="shared" si="19"/>
        <v>582</v>
      </c>
      <c r="AN19" s="132"/>
      <c r="AO19" s="368">
        <v>-10</v>
      </c>
      <c r="AP19" s="368">
        <v>3</v>
      </c>
      <c r="AQ19" s="368">
        <v>-8</v>
      </c>
      <c r="AR19" s="368">
        <v>-10</v>
      </c>
      <c r="AS19" s="368">
        <v>-13</v>
      </c>
      <c r="AT19" s="368">
        <v>-8</v>
      </c>
      <c r="AU19" s="368">
        <v>2</v>
      </c>
      <c r="AV19" s="368">
        <v>-4</v>
      </c>
      <c r="AW19" s="369">
        <f t="shared" si="20"/>
        <v>-48</v>
      </c>
      <c r="AX19" s="388">
        <f t="shared" si="24"/>
        <v>10</v>
      </c>
      <c r="AY19" s="388">
        <f t="shared" si="9"/>
        <v>-3</v>
      </c>
      <c r="AZ19" s="388">
        <f t="shared" si="9"/>
        <v>8</v>
      </c>
      <c r="BA19" s="388">
        <f t="shared" si="9"/>
        <v>10</v>
      </c>
      <c r="BB19" s="388">
        <f>AS19*$AW$3</f>
        <v>13</v>
      </c>
      <c r="BC19" s="388">
        <f t="shared" si="9"/>
        <v>8</v>
      </c>
      <c r="BD19" s="388">
        <f t="shared" si="9"/>
        <v>-2</v>
      </c>
      <c r="BE19" s="388">
        <f t="shared" si="9"/>
        <v>4</v>
      </c>
      <c r="BF19" s="388">
        <f t="shared" si="9"/>
        <v>48</v>
      </c>
      <c r="BH19" s="389">
        <f t="shared" si="21"/>
        <v>0.8</v>
      </c>
      <c r="BI19" s="389">
        <f t="shared" si="22"/>
        <v>0.19999999999999996</v>
      </c>
      <c r="BJ19" s="370">
        <v>1324977.9146666669</v>
      </c>
      <c r="BK19" s="137">
        <f t="shared" si="10"/>
        <v>1324977.9146666669</v>
      </c>
      <c r="BL19" s="373">
        <v>1270001.568</v>
      </c>
      <c r="BM19" s="137">
        <f t="shared" si="11"/>
        <v>1270001.568</v>
      </c>
      <c r="BN19" s="372">
        <v>943717.02133333357</v>
      </c>
      <c r="BO19" s="137">
        <f t="shared" si="12"/>
        <v>943717.02133333357</v>
      </c>
      <c r="BP19" s="372">
        <v>530030.4</v>
      </c>
      <c r="BQ19" s="137">
        <f t="shared" si="13"/>
        <v>530030.4</v>
      </c>
      <c r="BR19" s="372">
        <v>622613.26044444449</v>
      </c>
      <c r="BS19" s="137">
        <f t="shared" si="14"/>
        <v>622613.26044444449</v>
      </c>
      <c r="BT19" s="376">
        <v>592558.62399999984</v>
      </c>
      <c r="BU19" s="137">
        <f t="shared" si="15"/>
        <v>592558.62399999984</v>
      </c>
      <c r="BV19" s="377">
        <v>161103.39394844446</v>
      </c>
      <c r="BW19" s="379">
        <f t="shared" si="23"/>
        <v>161103.39394844446</v>
      </c>
      <c r="BX19" s="353"/>
      <c r="BY19" s="138"/>
      <c r="BZ19" s="355"/>
      <c r="CA19" s="352"/>
      <c r="CB19" s="323" t="s">
        <v>795</v>
      </c>
      <c r="CC19" s="148">
        <f>BW1</f>
        <v>72</v>
      </c>
    </row>
    <row r="20" spans="1:88" x14ac:dyDescent="0.25">
      <c r="A20" s="132" t="s">
        <v>461</v>
      </c>
      <c r="B20" s="55" t="s">
        <v>443</v>
      </c>
      <c r="C20" s="55" t="s">
        <v>440</v>
      </c>
      <c r="D20" s="133" t="s">
        <v>48</v>
      </c>
      <c r="E20" s="364">
        <v>41788.999999999993</v>
      </c>
      <c r="F20" s="382">
        <f t="shared" si="16"/>
        <v>51959</v>
      </c>
      <c r="G20" s="365">
        <v>420</v>
      </c>
      <c r="H20" s="387">
        <f t="shared" si="17"/>
        <v>430</v>
      </c>
      <c r="I20" s="366">
        <v>203.84400000000002</v>
      </c>
      <c r="J20" s="366">
        <v>55</v>
      </c>
      <c r="K20"/>
      <c r="L20" s="365">
        <v>26710</v>
      </c>
      <c r="M20" s="365">
        <v>7714</v>
      </c>
      <c r="N20" s="365">
        <v>6239</v>
      </c>
      <c r="O20" s="365">
        <v>6021</v>
      </c>
      <c r="P20" s="365">
        <v>3070</v>
      </c>
      <c r="Q20" s="365">
        <v>1472</v>
      </c>
      <c r="R20" s="365">
        <v>676</v>
      </c>
      <c r="S20" s="365">
        <v>57</v>
      </c>
      <c r="T20" s="365">
        <v>51959</v>
      </c>
      <c r="U20" s="132"/>
      <c r="V20" s="385">
        <f t="shared" si="18"/>
        <v>0.51405916203160185</v>
      </c>
      <c r="W20" s="385">
        <f t="shared" si="2"/>
        <v>0.14846321137820204</v>
      </c>
      <c r="X20" s="385">
        <f t="shared" si="3"/>
        <v>0.12007544410015589</v>
      </c>
      <c r="Y20" s="385">
        <f t="shared" si="4"/>
        <v>0.11587982832618025</v>
      </c>
      <c r="Z20" s="385">
        <f t="shared" si="5"/>
        <v>5.9085047826170634E-2</v>
      </c>
      <c r="AA20" s="385">
        <f t="shared" si="6"/>
        <v>2.8330029446294192E-2</v>
      </c>
      <c r="AB20" s="385">
        <f t="shared" si="7"/>
        <v>1.3010258088107931E-2</v>
      </c>
      <c r="AC20" s="385">
        <f t="shared" si="8"/>
        <v>1.0970188032872073E-3</v>
      </c>
      <c r="AD20" s="135"/>
      <c r="AE20" s="368">
        <v>110</v>
      </c>
      <c r="AF20" s="368">
        <v>58</v>
      </c>
      <c r="AG20" s="368">
        <v>46</v>
      </c>
      <c r="AH20" s="368">
        <v>49</v>
      </c>
      <c r="AI20" s="368">
        <v>36</v>
      </c>
      <c r="AJ20" s="368">
        <v>19</v>
      </c>
      <c r="AK20" s="368">
        <v>3</v>
      </c>
      <c r="AL20" s="368">
        <v>1</v>
      </c>
      <c r="AM20" s="185">
        <f t="shared" si="19"/>
        <v>322</v>
      </c>
      <c r="AN20" s="132"/>
      <c r="AO20" s="368">
        <v>-60</v>
      </c>
      <c r="AP20" s="368">
        <v>-27</v>
      </c>
      <c r="AQ20" s="368">
        <v>2</v>
      </c>
      <c r="AR20" s="368">
        <v>-19</v>
      </c>
      <c r="AS20" s="368">
        <v>-3</v>
      </c>
      <c r="AT20" s="368">
        <v>0</v>
      </c>
      <c r="AU20" s="368">
        <v>1</v>
      </c>
      <c r="AV20" s="368">
        <v>-2</v>
      </c>
      <c r="AW20" s="369">
        <f t="shared" si="20"/>
        <v>-108</v>
      </c>
      <c r="AX20" s="388">
        <f t="shared" si="24"/>
        <v>60</v>
      </c>
      <c r="AY20" s="388">
        <f t="shared" si="9"/>
        <v>27</v>
      </c>
      <c r="AZ20" s="388">
        <f t="shared" si="9"/>
        <v>-2</v>
      </c>
      <c r="BA20" s="388">
        <f t="shared" si="9"/>
        <v>19</v>
      </c>
      <c r="BB20" s="388">
        <f>AS20*$AW$3</f>
        <v>3</v>
      </c>
      <c r="BC20" s="388">
        <f t="shared" si="9"/>
        <v>0</v>
      </c>
      <c r="BD20" s="388">
        <f t="shared" si="9"/>
        <v>-1</v>
      </c>
      <c r="BE20" s="388">
        <f t="shared" si="9"/>
        <v>2</v>
      </c>
      <c r="BF20" s="388">
        <f t="shared" si="9"/>
        <v>108</v>
      </c>
      <c r="BH20" s="389">
        <f t="shared" si="21"/>
        <v>0.8</v>
      </c>
      <c r="BI20" s="389">
        <f t="shared" si="22"/>
        <v>0.19999999999999996</v>
      </c>
      <c r="BJ20" s="370">
        <v>285669.17866666662</v>
      </c>
      <c r="BK20" s="137">
        <f t="shared" si="10"/>
        <v>285669.17866666662</v>
      </c>
      <c r="BL20" s="373">
        <v>261466.19911111114</v>
      </c>
      <c r="BM20" s="137">
        <f t="shared" si="11"/>
        <v>261466.19911111114</v>
      </c>
      <c r="BN20" s="372">
        <v>343788.76800000004</v>
      </c>
      <c r="BO20" s="137">
        <f t="shared" si="12"/>
        <v>343788.76800000004</v>
      </c>
      <c r="BP20" s="372">
        <v>355162.34666666668</v>
      </c>
      <c r="BQ20" s="137">
        <f t="shared" si="13"/>
        <v>355162.34666666668</v>
      </c>
      <c r="BR20" s="372">
        <v>344195.02755555563</v>
      </c>
      <c r="BS20" s="137">
        <f t="shared" si="14"/>
        <v>344195.02755555563</v>
      </c>
      <c r="BT20" s="376">
        <v>400086.93511111109</v>
      </c>
      <c r="BU20" s="137">
        <f t="shared" si="15"/>
        <v>400086.93511111109</v>
      </c>
      <c r="BV20" s="377">
        <v>189517.03217777782</v>
      </c>
      <c r="BW20" s="379">
        <f t="shared" si="23"/>
        <v>189517.03217777782</v>
      </c>
      <c r="BX20" s="353"/>
      <c r="BY20" s="138"/>
      <c r="BZ20" s="355"/>
      <c r="CA20" s="352"/>
      <c r="CB20" s="130"/>
      <c r="CC20" s="322"/>
    </row>
    <row r="21" spans="1:88" x14ac:dyDescent="0.25">
      <c r="A21" s="132" t="s">
        <v>462</v>
      </c>
      <c r="B21" s="55"/>
      <c r="C21" s="55" t="s">
        <v>463</v>
      </c>
      <c r="D21" s="133" t="s">
        <v>49</v>
      </c>
      <c r="E21" s="364">
        <v>78606.444444444453</v>
      </c>
      <c r="F21" s="382">
        <f t="shared" si="16"/>
        <v>81082</v>
      </c>
      <c r="G21" s="365">
        <v>490</v>
      </c>
      <c r="H21" s="387">
        <f t="shared" si="17"/>
        <v>872</v>
      </c>
      <c r="I21" s="366">
        <v>533.90755555555552</v>
      </c>
      <c r="J21" s="366">
        <v>181</v>
      </c>
      <c r="K21"/>
      <c r="L21" s="365">
        <v>8416</v>
      </c>
      <c r="M21" s="365">
        <v>18834</v>
      </c>
      <c r="N21" s="365">
        <v>20261</v>
      </c>
      <c r="O21" s="365">
        <v>13552</v>
      </c>
      <c r="P21" s="365">
        <v>9432</v>
      </c>
      <c r="Q21" s="365">
        <v>5418</v>
      </c>
      <c r="R21" s="365">
        <v>4747</v>
      </c>
      <c r="S21" s="365">
        <v>422</v>
      </c>
      <c r="T21" s="365">
        <v>81082</v>
      </c>
      <c r="U21" s="132"/>
      <c r="V21" s="385">
        <f t="shared" si="18"/>
        <v>0.1037961569768876</v>
      </c>
      <c r="W21" s="385">
        <f t="shared" si="2"/>
        <v>0.23228336745516884</v>
      </c>
      <c r="X21" s="385">
        <f t="shared" si="3"/>
        <v>0.24988283466120717</v>
      </c>
      <c r="Y21" s="385">
        <f t="shared" si="4"/>
        <v>0.16713943908635703</v>
      </c>
      <c r="Z21" s="385">
        <f t="shared" si="5"/>
        <v>0.11632668163094152</v>
      </c>
      <c r="AA21" s="385">
        <f t="shared" si="6"/>
        <v>6.6821242692582813E-2</v>
      </c>
      <c r="AB21" s="385">
        <f t="shared" si="7"/>
        <v>5.8545669815742087E-2</v>
      </c>
      <c r="AC21" s="385">
        <f t="shared" si="8"/>
        <v>5.2046076811129473E-3</v>
      </c>
      <c r="AD21" s="135"/>
      <c r="AE21" s="368">
        <v>333</v>
      </c>
      <c r="AF21" s="368">
        <v>55</v>
      </c>
      <c r="AG21" s="368">
        <v>199</v>
      </c>
      <c r="AH21" s="368">
        <v>148</v>
      </c>
      <c r="AI21" s="368">
        <v>100</v>
      </c>
      <c r="AJ21" s="368">
        <v>63</v>
      </c>
      <c r="AK21" s="368">
        <v>47</v>
      </c>
      <c r="AL21" s="368">
        <v>13</v>
      </c>
      <c r="AM21" s="185">
        <f t="shared" si="19"/>
        <v>958</v>
      </c>
      <c r="AN21" s="132"/>
      <c r="AO21" s="368">
        <v>51</v>
      </c>
      <c r="AP21" s="368">
        <v>12</v>
      </c>
      <c r="AQ21" s="368">
        <v>11</v>
      </c>
      <c r="AR21" s="368">
        <v>17</v>
      </c>
      <c r="AS21" s="368">
        <v>8</v>
      </c>
      <c r="AT21" s="368">
        <v>-3</v>
      </c>
      <c r="AU21" s="368">
        <v>-10</v>
      </c>
      <c r="AV21" s="368">
        <v>0</v>
      </c>
      <c r="AW21" s="369">
        <f t="shared" si="20"/>
        <v>86</v>
      </c>
      <c r="AX21" s="388">
        <f t="shared" si="24"/>
        <v>-51</v>
      </c>
      <c r="AY21" s="388">
        <f t="shared" si="9"/>
        <v>-12</v>
      </c>
      <c r="AZ21" s="388">
        <f t="shared" si="9"/>
        <v>-11</v>
      </c>
      <c r="BA21" s="388">
        <f t="shared" si="9"/>
        <v>-17</v>
      </c>
      <c r="BB21" s="388">
        <f t="shared" si="9"/>
        <v>-8</v>
      </c>
      <c r="BC21" s="388">
        <f t="shared" si="9"/>
        <v>3</v>
      </c>
      <c r="BD21" s="388">
        <f t="shared" si="9"/>
        <v>10</v>
      </c>
      <c r="BE21" s="388">
        <f t="shared" si="9"/>
        <v>0</v>
      </c>
      <c r="BF21" s="388">
        <f t="shared" si="9"/>
        <v>-86</v>
      </c>
      <c r="BH21" s="389">
        <f t="shared" si="21"/>
        <v>1</v>
      </c>
      <c r="BI21" s="389">
        <f t="shared" si="22"/>
        <v>0</v>
      </c>
      <c r="BJ21" s="370">
        <v>611348.67333333334</v>
      </c>
      <c r="BK21" s="137">
        <f t="shared" si="10"/>
        <v>611348.67333333334</v>
      </c>
      <c r="BL21" s="373">
        <v>606838.69999999995</v>
      </c>
      <c r="BM21" s="137">
        <f t="shared" si="11"/>
        <v>606838.69999999995</v>
      </c>
      <c r="BN21" s="372">
        <v>759047.50555555546</v>
      </c>
      <c r="BO21" s="137">
        <f t="shared" si="12"/>
        <v>759047.50555555546</v>
      </c>
      <c r="BP21" s="372">
        <v>688144.79999999981</v>
      </c>
      <c r="BQ21" s="137">
        <f t="shared" si="13"/>
        <v>688144.79999999981</v>
      </c>
      <c r="BR21" s="372">
        <v>1043858.9933333333</v>
      </c>
      <c r="BS21" s="137">
        <f t="shared" si="14"/>
        <v>1043858.9933333333</v>
      </c>
      <c r="BT21" s="376">
        <v>1490026.9844444443</v>
      </c>
      <c r="BU21" s="137">
        <f t="shared" si="15"/>
        <v>1490026.9844444443</v>
      </c>
      <c r="BV21" s="377">
        <v>1343849.0600355556</v>
      </c>
      <c r="BW21" s="379">
        <f t="shared" si="23"/>
        <v>1343849.0600355556</v>
      </c>
      <c r="BX21" s="353"/>
      <c r="BY21" s="138"/>
      <c r="BZ21" s="355"/>
      <c r="CA21" s="352"/>
    </row>
    <row r="22" spans="1:88" x14ac:dyDescent="0.25">
      <c r="A22" s="132" t="s">
        <v>464</v>
      </c>
      <c r="B22" s="55"/>
      <c r="C22" s="55" t="s">
        <v>450</v>
      </c>
      <c r="D22" s="133" t="s">
        <v>50</v>
      </c>
      <c r="E22" s="364">
        <v>68640</v>
      </c>
      <c r="F22" s="382">
        <f t="shared" si="16"/>
        <v>73351</v>
      </c>
      <c r="G22" s="365">
        <v>431</v>
      </c>
      <c r="H22" s="387">
        <f t="shared" si="17"/>
        <v>1329</v>
      </c>
      <c r="I22" s="366">
        <v>972.10666666666657</v>
      </c>
      <c r="J22" s="366">
        <v>205</v>
      </c>
      <c r="K22"/>
      <c r="L22" s="365">
        <v>9922</v>
      </c>
      <c r="M22" s="365">
        <v>17939</v>
      </c>
      <c r="N22" s="365">
        <v>18148</v>
      </c>
      <c r="O22" s="365">
        <v>11106</v>
      </c>
      <c r="P22" s="365">
        <v>7962</v>
      </c>
      <c r="Q22" s="365">
        <v>5076</v>
      </c>
      <c r="R22" s="365">
        <v>2963</v>
      </c>
      <c r="S22" s="365">
        <v>235</v>
      </c>
      <c r="T22" s="365">
        <v>73351</v>
      </c>
      <c r="U22" s="132"/>
      <c r="V22" s="385">
        <f t="shared" si="18"/>
        <v>0.13526741285054056</v>
      </c>
      <c r="W22" s="385">
        <f t="shared" si="2"/>
        <v>0.2445638096276806</v>
      </c>
      <c r="X22" s="385">
        <f t="shared" si="3"/>
        <v>0.24741312320213768</v>
      </c>
      <c r="Y22" s="385">
        <f t="shared" si="4"/>
        <v>0.15140897874602938</v>
      </c>
      <c r="Z22" s="385">
        <f t="shared" si="5"/>
        <v>0.10854657741544083</v>
      </c>
      <c r="AA22" s="385">
        <f t="shared" si="6"/>
        <v>6.9201510545186848E-2</v>
      </c>
      <c r="AB22" s="385">
        <f t="shared" si="7"/>
        <v>4.0394813976632901E-2</v>
      </c>
      <c r="AC22" s="385">
        <f t="shared" si="8"/>
        <v>3.2037736363512426E-3</v>
      </c>
      <c r="AD22" s="135"/>
      <c r="AE22" s="368">
        <v>200</v>
      </c>
      <c r="AF22" s="368">
        <v>359</v>
      </c>
      <c r="AG22" s="368">
        <v>383</v>
      </c>
      <c r="AH22" s="368">
        <v>229</v>
      </c>
      <c r="AI22" s="368">
        <v>116</v>
      </c>
      <c r="AJ22" s="368">
        <v>95</v>
      </c>
      <c r="AK22" s="368">
        <v>40</v>
      </c>
      <c r="AL22" s="368">
        <v>1</v>
      </c>
      <c r="AM22" s="185">
        <f t="shared" si="19"/>
        <v>1423</v>
      </c>
      <c r="AN22" s="132"/>
      <c r="AO22" s="368">
        <v>8</v>
      </c>
      <c r="AP22" s="368">
        <v>46</v>
      </c>
      <c r="AQ22" s="368">
        <v>25</v>
      </c>
      <c r="AR22" s="368">
        <v>2</v>
      </c>
      <c r="AS22" s="368">
        <v>7</v>
      </c>
      <c r="AT22" s="368">
        <v>4</v>
      </c>
      <c r="AU22" s="368">
        <v>2</v>
      </c>
      <c r="AV22" s="368">
        <v>0</v>
      </c>
      <c r="AW22" s="369">
        <f t="shared" si="20"/>
        <v>94</v>
      </c>
      <c r="AX22" s="388">
        <f t="shared" si="24"/>
        <v>-8</v>
      </c>
      <c r="AY22" s="388">
        <f t="shared" si="9"/>
        <v>-46</v>
      </c>
      <c r="AZ22" s="388">
        <f t="shared" si="9"/>
        <v>-25</v>
      </c>
      <c r="BA22" s="388">
        <f t="shared" si="9"/>
        <v>-2</v>
      </c>
      <c r="BB22" s="388">
        <f t="shared" si="9"/>
        <v>-7</v>
      </c>
      <c r="BC22" s="388">
        <f t="shared" si="9"/>
        <v>-4</v>
      </c>
      <c r="BD22" s="388">
        <f t="shared" si="9"/>
        <v>-2</v>
      </c>
      <c r="BE22" s="388">
        <f t="shared" si="9"/>
        <v>0</v>
      </c>
      <c r="BF22" s="388">
        <f t="shared" si="9"/>
        <v>-94</v>
      </c>
      <c r="BH22" s="389">
        <f t="shared" si="21"/>
        <v>1</v>
      </c>
      <c r="BI22" s="389">
        <f t="shared" si="22"/>
        <v>0</v>
      </c>
      <c r="BJ22" s="370">
        <v>1087250.7533333332</v>
      </c>
      <c r="BK22" s="137">
        <f t="shared" si="10"/>
        <v>1087250.7533333332</v>
      </c>
      <c r="BL22" s="373">
        <v>1552893.7722222221</v>
      </c>
      <c r="BM22" s="137">
        <f t="shared" si="11"/>
        <v>1552893.7722222221</v>
      </c>
      <c r="BN22" s="372">
        <v>1086907.118888889</v>
      </c>
      <c r="BO22" s="137">
        <f t="shared" si="12"/>
        <v>1086907.118888889</v>
      </c>
      <c r="BP22" s="372">
        <v>1524539.8666666662</v>
      </c>
      <c r="BQ22" s="137">
        <f t="shared" si="13"/>
        <v>1524539.8666666662</v>
      </c>
      <c r="BR22" s="372">
        <v>1513652.7777777778</v>
      </c>
      <c r="BS22" s="137">
        <f t="shared" si="14"/>
        <v>1513652.7777777778</v>
      </c>
      <c r="BT22" s="376">
        <v>1519220.8266666664</v>
      </c>
      <c r="BU22" s="137">
        <f t="shared" si="15"/>
        <v>1519220.8266666664</v>
      </c>
      <c r="BV22" s="377">
        <v>1355189.5657599999</v>
      </c>
      <c r="BW22" s="379">
        <f t="shared" si="23"/>
        <v>1355189.5657599999</v>
      </c>
      <c r="BX22" s="353"/>
      <c r="BY22" s="138"/>
      <c r="BZ22" s="355"/>
      <c r="CA22" s="352"/>
    </row>
    <row r="23" spans="1:88" x14ac:dyDescent="0.25">
      <c r="A23" s="132" t="s">
        <v>465</v>
      </c>
      <c r="B23" s="55"/>
      <c r="C23" s="55" t="s">
        <v>452</v>
      </c>
      <c r="D23" s="133" t="s">
        <v>51</v>
      </c>
      <c r="E23" s="364">
        <v>97714.666666666657</v>
      </c>
      <c r="F23" s="382">
        <f t="shared" si="16"/>
        <v>98120</v>
      </c>
      <c r="G23" s="365">
        <v>475</v>
      </c>
      <c r="H23" s="387">
        <f t="shared" si="17"/>
        <v>488</v>
      </c>
      <c r="I23" s="366">
        <v>17.69688888888885</v>
      </c>
      <c r="J23" s="366">
        <v>69</v>
      </c>
      <c r="K23"/>
      <c r="L23" s="365">
        <v>4719</v>
      </c>
      <c r="M23" s="365">
        <v>10544</v>
      </c>
      <c r="N23" s="365">
        <v>29507</v>
      </c>
      <c r="O23" s="365">
        <v>27375</v>
      </c>
      <c r="P23" s="365">
        <v>19326</v>
      </c>
      <c r="Q23" s="365">
        <v>4913</v>
      </c>
      <c r="R23" s="365">
        <v>1688</v>
      </c>
      <c r="S23" s="365">
        <v>48</v>
      </c>
      <c r="T23" s="365">
        <v>98120</v>
      </c>
      <c r="U23" s="132"/>
      <c r="V23" s="385">
        <f t="shared" si="18"/>
        <v>4.8094170403587447E-2</v>
      </c>
      <c r="W23" s="385">
        <f t="shared" si="2"/>
        <v>0.10746025275173257</v>
      </c>
      <c r="X23" s="385">
        <f t="shared" si="3"/>
        <v>0.3007236037505096</v>
      </c>
      <c r="Y23" s="385">
        <f t="shared" si="4"/>
        <v>0.27899510803098249</v>
      </c>
      <c r="Z23" s="385">
        <f t="shared" si="5"/>
        <v>0.19696290256828372</v>
      </c>
      <c r="AA23" s="385">
        <f t="shared" si="6"/>
        <v>5.0071341214838971E-2</v>
      </c>
      <c r="AB23" s="385">
        <f t="shared" si="7"/>
        <v>1.7203424378312272E-2</v>
      </c>
      <c r="AC23" s="385">
        <f t="shared" si="8"/>
        <v>4.8919690175295552E-4</v>
      </c>
      <c r="AD23" s="135"/>
      <c r="AE23" s="368">
        <v>239</v>
      </c>
      <c r="AF23" s="368">
        <v>13</v>
      </c>
      <c r="AG23" s="368">
        <v>210</v>
      </c>
      <c r="AH23" s="368">
        <v>76</v>
      </c>
      <c r="AI23" s="368">
        <v>-15</v>
      </c>
      <c r="AJ23" s="368">
        <v>51</v>
      </c>
      <c r="AK23" s="368">
        <v>2</v>
      </c>
      <c r="AL23" s="368">
        <v>0</v>
      </c>
      <c r="AM23" s="185">
        <f t="shared" si="19"/>
        <v>576</v>
      </c>
      <c r="AN23" s="132"/>
      <c r="AO23" s="368">
        <v>21</v>
      </c>
      <c r="AP23" s="368">
        <v>2</v>
      </c>
      <c r="AQ23" s="368">
        <v>29</v>
      </c>
      <c r="AR23" s="368">
        <v>24</v>
      </c>
      <c r="AS23" s="368">
        <v>5</v>
      </c>
      <c r="AT23" s="368">
        <v>4</v>
      </c>
      <c r="AU23" s="368">
        <v>3</v>
      </c>
      <c r="AV23" s="368">
        <v>0</v>
      </c>
      <c r="AW23" s="369">
        <f t="shared" si="20"/>
        <v>88</v>
      </c>
      <c r="AX23" s="388">
        <f t="shared" si="24"/>
        <v>-21</v>
      </c>
      <c r="AY23" s="388">
        <f t="shared" si="9"/>
        <v>-2</v>
      </c>
      <c r="AZ23" s="388">
        <f t="shared" si="9"/>
        <v>-29</v>
      </c>
      <c r="BA23" s="388">
        <f t="shared" si="9"/>
        <v>-24</v>
      </c>
      <c r="BB23" s="388">
        <f t="shared" si="9"/>
        <v>-5</v>
      </c>
      <c r="BC23" s="388">
        <f t="shared" si="9"/>
        <v>-4</v>
      </c>
      <c r="BD23" s="388">
        <f t="shared" si="9"/>
        <v>-3</v>
      </c>
      <c r="BE23" s="388">
        <f t="shared" si="9"/>
        <v>0</v>
      </c>
      <c r="BF23" s="388">
        <f t="shared" si="9"/>
        <v>-88</v>
      </c>
      <c r="BH23" s="389">
        <f t="shared" si="21"/>
        <v>1</v>
      </c>
      <c r="BI23" s="389">
        <f t="shared" si="22"/>
        <v>0</v>
      </c>
      <c r="BJ23" s="370">
        <v>359005.43333333335</v>
      </c>
      <c r="BK23" s="137">
        <f t="shared" si="10"/>
        <v>359005.43333333335</v>
      </c>
      <c r="BL23" s="373">
        <v>338373.32111111109</v>
      </c>
      <c r="BM23" s="137">
        <f t="shared" si="11"/>
        <v>338373.32111111109</v>
      </c>
      <c r="BN23" s="372">
        <v>1289094.2866666669</v>
      </c>
      <c r="BO23" s="137">
        <f t="shared" si="12"/>
        <v>1289094.2866666669</v>
      </c>
      <c r="BP23" s="372">
        <v>83895.199999999968</v>
      </c>
      <c r="BQ23" s="137">
        <f t="shared" si="13"/>
        <v>83895.199999999968</v>
      </c>
      <c r="BR23" s="372">
        <v>1036182.7755555555</v>
      </c>
      <c r="BS23" s="137">
        <f t="shared" si="14"/>
        <v>1036182.7755555555</v>
      </c>
      <c r="BT23" s="376">
        <v>1054052.44</v>
      </c>
      <c r="BU23" s="137">
        <f t="shared" si="15"/>
        <v>1054052.44</v>
      </c>
      <c r="BV23" s="377">
        <v>445410.74563555542</v>
      </c>
      <c r="BW23" s="379">
        <f t="shared" si="23"/>
        <v>445410.74563555542</v>
      </c>
      <c r="BX23" s="353"/>
      <c r="BY23" s="138"/>
      <c r="BZ23" s="355"/>
      <c r="CA23" s="352"/>
    </row>
    <row r="24" spans="1:88" x14ac:dyDescent="0.25">
      <c r="A24" s="132" t="s">
        <v>466</v>
      </c>
      <c r="B24" s="55"/>
      <c r="C24" s="55" t="s">
        <v>467</v>
      </c>
      <c r="D24" s="133" t="s">
        <v>52</v>
      </c>
      <c r="E24" s="364">
        <v>356782.11111111112</v>
      </c>
      <c r="F24" s="382">
        <f t="shared" si="16"/>
        <v>439447</v>
      </c>
      <c r="G24" s="365">
        <v>4280</v>
      </c>
      <c r="H24" s="387">
        <f t="shared" si="17"/>
        <v>3102</v>
      </c>
      <c r="I24" s="366">
        <v>1326.4271111111111</v>
      </c>
      <c r="J24" s="366">
        <v>368</v>
      </c>
      <c r="K24"/>
      <c r="L24" s="365">
        <v>157922</v>
      </c>
      <c r="M24" s="365">
        <v>128556</v>
      </c>
      <c r="N24" s="365">
        <v>77485</v>
      </c>
      <c r="O24" s="365">
        <v>39182</v>
      </c>
      <c r="P24" s="365">
        <v>20865</v>
      </c>
      <c r="Q24" s="365">
        <v>8775</v>
      </c>
      <c r="R24" s="365">
        <v>5787</v>
      </c>
      <c r="S24" s="365">
        <v>875</v>
      </c>
      <c r="T24" s="365">
        <v>439447</v>
      </c>
      <c r="U24" s="132"/>
      <c r="V24" s="385">
        <f t="shared" si="18"/>
        <v>0.35936529319804206</v>
      </c>
      <c r="W24" s="385">
        <f t="shared" si="2"/>
        <v>0.29254039736304949</v>
      </c>
      <c r="X24" s="385">
        <f t="shared" si="3"/>
        <v>0.17632387978527558</v>
      </c>
      <c r="Y24" s="385">
        <f t="shared" si="4"/>
        <v>8.9162060498763213E-2</v>
      </c>
      <c r="Z24" s="385">
        <f t="shared" si="5"/>
        <v>4.7480128434145639E-2</v>
      </c>
      <c r="AA24" s="385">
        <f t="shared" si="6"/>
        <v>1.9968278313425736E-2</v>
      </c>
      <c r="AB24" s="385">
        <f t="shared" si="7"/>
        <v>1.3168823544136152E-2</v>
      </c>
      <c r="AC24" s="385">
        <f t="shared" si="8"/>
        <v>1.9911388631621107E-3</v>
      </c>
      <c r="AD24" s="135"/>
      <c r="AE24" s="368">
        <v>745</v>
      </c>
      <c r="AF24" s="368">
        <v>671</v>
      </c>
      <c r="AG24" s="368">
        <v>737</v>
      </c>
      <c r="AH24" s="368">
        <v>471</v>
      </c>
      <c r="AI24" s="368">
        <v>235</v>
      </c>
      <c r="AJ24" s="368">
        <v>103</v>
      </c>
      <c r="AK24" s="368">
        <v>18</v>
      </c>
      <c r="AL24" s="368">
        <v>5</v>
      </c>
      <c r="AM24" s="185">
        <f t="shared" si="19"/>
        <v>2985</v>
      </c>
      <c r="AN24" s="132"/>
      <c r="AO24" s="368">
        <v>58</v>
      </c>
      <c r="AP24" s="368">
        <v>-54</v>
      </c>
      <c r="AQ24" s="368">
        <v>-75</v>
      </c>
      <c r="AR24" s="368">
        <v>-30</v>
      </c>
      <c r="AS24" s="368">
        <v>17</v>
      </c>
      <c r="AT24" s="368">
        <v>-15</v>
      </c>
      <c r="AU24" s="368">
        <v>-12</v>
      </c>
      <c r="AV24" s="368">
        <v>-6</v>
      </c>
      <c r="AW24" s="369">
        <f t="shared" si="20"/>
        <v>-117</v>
      </c>
      <c r="AX24" s="388">
        <f t="shared" si="24"/>
        <v>-58</v>
      </c>
      <c r="AY24" s="388">
        <f t="shared" si="9"/>
        <v>54</v>
      </c>
      <c r="AZ24" s="388">
        <f t="shared" si="9"/>
        <v>75</v>
      </c>
      <c r="BA24" s="388">
        <f t="shared" si="9"/>
        <v>30</v>
      </c>
      <c r="BB24" s="388">
        <f t="shared" si="9"/>
        <v>-17</v>
      </c>
      <c r="BC24" s="388">
        <f t="shared" si="9"/>
        <v>15</v>
      </c>
      <c r="BD24" s="388">
        <f t="shared" si="9"/>
        <v>12</v>
      </c>
      <c r="BE24" s="388">
        <f t="shared" si="9"/>
        <v>6</v>
      </c>
      <c r="BF24" s="388">
        <f t="shared" si="9"/>
        <v>117</v>
      </c>
      <c r="BH24" s="389">
        <f t="shared" si="21"/>
        <v>1</v>
      </c>
      <c r="BI24" s="389">
        <f t="shared" si="22"/>
        <v>0</v>
      </c>
      <c r="BJ24" s="370">
        <v>3202264.5</v>
      </c>
      <c r="BK24" s="137">
        <f t="shared" si="10"/>
        <v>3202264.5</v>
      </c>
      <c r="BL24" s="373">
        <v>4213838.0233333334</v>
      </c>
      <c r="BM24" s="137">
        <f t="shared" si="11"/>
        <v>4213838.0233333334</v>
      </c>
      <c r="BN24" s="372">
        <v>2853796.9055555561</v>
      </c>
      <c r="BO24" s="137">
        <f t="shared" si="12"/>
        <v>2853796.9055555561</v>
      </c>
      <c r="BP24" s="372">
        <v>4812598.3999999994</v>
      </c>
      <c r="BQ24" s="137">
        <f t="shared" si="13"/>
        <v>4812598.3999999994</v>
      </c>
      <c r="BR24" s="372">
        <v>2693244.6533333338</v>
      </c>
      <c r="BS24" s="137">
        <f t="shared" si="14"/>
        <v>2693244.6533333338</v>
      </c>
      <c r="BT24" s="376">
        <v>3286340.7733333334</v>
      </c>
      <c r="BU24" s="137">
        <f t="shared" si="15"/>
        <v>3286340.7733333334</v>
      </c>
      <c r="BV24" s="377">
        <v>545282.4371199999</v>
      </c>
      <c r="BW24" s="379">
        <f t="shared" si="23"/>
        <v>545282.4371199999</v>
      </c>
      <c r="BX24" s="353"/>
      <c r="BY24" s="138"/>
      <c r="BZ24" s="355"/>
      <c r="CA24" s="352"/>
      <c r="CB24" s="164"/>
      <c r="CC24" s="164"/>
      <c r="CD24" s="164"/>
      <c r="CE24" s="164"/>
      <c r="CF24" s="164"/>
      <c r="CG24" s="164"/>
      <c r="CH24" s="164"/>
      <c r="CI24" s="164"/>
      <c r="CJ24" s="164"/>
    </row>
    <row r="25" spans="1:88" x14ac:dyDescent="0.25">
      <c r="A25" s="132" t="s">
        <v>468</v>
      </c>
      <c r="B25" s="55" t="s">
        <v>469</v>
      </c>
      <c r="C25" s="55" t="s">
        <v>440</v>
      </c>
      <c r="D25" s="133" t="s">
        <v>53</v>
      </c>
      <c r="E25" s="364">
        <v>37022.111111111102</v>
      </c>
      <c r="F25" s="382">
        <f t="shared" si="16"/>
        <v>42142</v>
      </c>
      <c r="G25" s="365">
        <v>430</v>
      </c>
      <c r="H25" s="387">
        <f t="shared" si="17"/>
        <v>727</v>
      </c>
      <c r="I25" s="366">
        <v>568.24488888888891</v>
      </c>
      <c r="J25" s="366">
        <v>157</v>
      </c>
      <c r="K25"/>
      <c r="L25" s="365">
        <v>4818</v>
      </c>
      <c r="M25" s="365">
        <v>14924</v>
      </c>
      <c r="N25" s="365">
        <v>9646</v>
      </c>
      <c r="O25" s="365">
        <v>6522</v>
      </c>
      <c r="P25" s="365">
        <v>4197</v>
      </c>
      <c r="Q25" s="365">
        <v>1492</v>
      </c>
      <c r="R25" s="365">
        <v>507</v>
      </c>
      <c r="S25" s="365">
        <v>36</v>
      </c>
      <c r="T25" s="365">
        <v>42142</v>
      </c>
      <c r="U25" s="132"/>
      <c r="V25" s="385">
        <f t="shared" si="18"/>
        <v>0.11432774903896351</v>
      </c>
      <c r="W25" s="385">
        <f t="shared" si="2"/>
        <v>0.35413601632575575</v>
      </c>
      <c r="X25" s="385">
        <f t="shared" si="3"/>
        <v>0.22889279103981777</v>
      </c>
      <c r="Y25" s="385">
        <f t="shared" si="4"/>
        <v>0.15476246974514735</v>
      </c>
      <c r="Z25" s="385">
        <f t="shared" si="5"/>
        <v>9.959185610554791E-2</v>
      </c>
      <c r="AA25" s="385">
        <f t="shared" si="6"/>
        <v>3.5404109914099945E-2</v>
      </c>
      <c r="AB25" s="385">
        <f t="shared" si="7"/>
        <v>1.2030753167861041E-2</v>
      </c>
      <c r="AC25" s="385">
        <f t="shared" si="8"/>
        <v>8.5425466280670116E-4</v>
      </c>
      <c r="AD25" s="135"/>
      <c r="AE25" s="368">
        <v>94</v>
      </c>
      <c r="AF25" s="368">
        <v>148</v>
      </c>
      <c r="AG25" s="368">
        <v>145</v>
      </c>
      <c r="AH25" s="368">
        <v>100</v>
      </c>
      <c r="AI25" s="368">
        <v>158</v>
      </c>
      <c r="AJ25" s="368">
        <v>73</v>
      </c>
      <c r="AK25" s="368">
        <v>2</v>
      </c>
      <c r="AL25" s="368">
        <v>1</v>
      </c>
      <c r="AM25" s="185">
        <f t="shared" si="19"/>
        <v>721</v>
      </c>
      <c r="AN25" s="132"/>
      <c r="AO25" s="368">
        <v>-6</v>
      </c>
      <c r="AP25" s="368">
        <v>8</v>
      </c>
      <c r="AQ25" s="368">
        <v>-9</v>
      </c>
      <c r="AR25" s="368">
        <v>3</v>
      </c>
      <c r="AS25" s="368">
        <v>5</v>
      </c>
      <c r="AT25" s="368">
        <v>-10</v>
      </c>
      <c r="AU25" s="368">
        <v>2</v>
      </c>
      <c r="AV25" s="368">
        <v>1</v>
      </c>
      <c r="AW25" s="369">
        <f t="shared" si="20"/>
        <v>-6</v>
      </c>
      <c r="AX25" s="388">
        <f t="shared" si="24"/>
        <v>6</v>
      </c>
      <c r="AY25" s="388">
        <f t="shared" si="9"/>
        <v>-8</v>
      </c>
      <c r="AZ25" s="388">
        <f t="shared" si="9"/>
        <v>9</v>
      </c>
      <c r="BA25" s="388">
        <f t="shared" si="9"/>
        <v>-3</v>
      </c>
      <c r="BB25" s="388">
        <f t="shared" si="9"/>
        <v>-5</v>
      </c>
      <c r="BC25" s="388">
        <f t="shared" si="9"/>
        <v>10</v>
      </c>
      <c r="BD25" s="388">
        <f t="shared" si="9"/>
        <v>-2</v>
      </c>
      <c r="BE25" s="388">
        <f t="shared" si="9"/>
        <v>-1</v>
      </c>
      <c r="BF25" s="388">
        <f t="shared" si="9"/>
        <v>6</v>
      </c>
      <c r="BH25" s="389">
        <f t="shared" si="21"/>
        <v>0.8</v>
      </c>
      <c r="BI25" s="389">
        <f t="shared" si="22"/>
        <v>0.19999999999999996</v>
      </c>
      <c r="BJ25" s="370">
        <v>154412.31466666667</v>
      </c>
      <c r="BK25" s="137">
        <f t="shared" si="10"/>
        <v>154412.31466666667</v>
      </c>
      <c r="BL25" s="373">
        <v>252429.57422222226</v>
      </c>
      <c r="BM25" s="137">
        <f t="shared" si="11"/>
        <v>252429.57422222226</v>
      </c>
      <c r="BN25" s="372">
        <v>373681.40266666672</v>
      </c>
      <c r="BO25" s="137">
        <f t="shared" si="12"/>
        <v>373681.40266666672</v>
      </c>
      <c r="BP25" s="372">
        <v>313133.86666666664</v>
      </c>
      <c r="BQ25" s="137">
        <f t="shared" si="13"/>
        <v>313133.86666666664</v>
      </c>
      <c r="BR25" s="372">
        <v>339282.64888888889</v>
      </c>
      <c r="BS25" s="137">
        <f t="shared" si="14"/>
        <v>339282.64888888889</v>
      </c>
      <c r="BT25" s="376">
        <v>624192.07822222204</v>
      </c>
      <c r="BU25" s="137">
        <f t="shared" si="15"/>
        <v>624192.07822222204</v>
      </c>
      <c r="BV25" s="377">
        <v>679285.67916088877</v>
      </c>
      <c r="BW25" s="379">
        <f t="shared" si="23"/>
        <v>679285.67916088877</v>
      </c>
      <c r="BX25" s="353"/>
      <c r="BY25" s="138"/>
      <c r="BZ25" s="355"/>
      <c r="CA25" s="352"/>
    </row>
    <row r="26" spans="1:88" x14ac:dyDescent="0.25">
      <c r="A26" s="132" t="s">
        <v>470</v>
      </c>
      <c r="B26" s="55"/>
      <c r="C26" s="55" t="s">
        <v>437</v>
      </c>
      <c r="D26" s="133" t="s">
        <v>54</v>
      </c>
      <c r="E26" s="364">
        <v>45915.444444444438</v>
      </c>
      <c r="F26" s="382">
        <f t="shared" si="16"/>
        <v>60785</v>
      </c>
      <c r="G26" s="365">
        <v>1132</v>
      </c>
      <c r="H26" s="387">
        <f t="shared" si="17"/>
        <v>611</v>
      </c>
      <c r="I26" s="366">
        <v>286.11599999999999</v>
      </c>
      <c r="J26" s="366">
        <v>50</v>
      </c>
      <c r="K26"/>
      <c r="L26" s="365">
        <v>35407</v>
      </c>
      <c r="M26" s="365">
        <v>9316</v>
      </c>
      <c r="N26" s="365">
        <v>8344</v>
      </c>
      <c r="O26" s="365">
        <v>4277</v>
      </c>
      <c r="P26" s="365">
        <v>2008</v>
      </c>
      <c r="Q26" s="365">
        <v>781</v>
      </c>
      <c r="R26" s="365">
        <v>581</v>
      </c>
      <c r="S26" s="365">
        <v>71</v>
      </c>
      <c r="T26" s="365">
        <v>60785</v>
      </c>
      <c r="U26" s="132"/>
      <c r="V26" s="385">
        <f t="shared" si="18"/>
        <v>0.58249568150037012</v>
      </c>
      <c r="W26" s="385">
        <f t="shared" si="2"/>
        <v>0.15326149543472897</v>
      </c>
      <c r="X26" s="385">
        <f t="shared" si="3"/>
        <v>0.1372707082339393</v>
      </c>
      <c r="Y26" s="385">
        <f t="shared" si="4"/>
        <v>7.0362753968906802E-2</v>
      </c>
      <c r="Z26" s="385">
        <f t="shared" si="5"/>
        <v>3.3034465739902936E-2</v>
      </c>
      <c r="AA26" s="385">
        <f t="shared" si="6"/>
        <v>1.2848564612980177E-2</v>
      </c>
      <c r="AB26" s="385">
        <f t="shared" si="7"/>
        <v>9.5582791807189271E-3</v>
      </c>
      <c r="AC26" s="385">
        <f t="shared" si="8"/>
        <v>1.1680513284527433E-3</v>
      </c>
      <c r="AD26" s="135"/>
      <c r="AE26" s="368">
        <v>52</v>
      </c>
      <c r="AF26" s="368">
        <v>38</v>
      </c>
      <c r="AG26" s="368">
        <v>39</v>
      </c>
      <c r="AH26" s="368">
        <v>17</v>
      </c>
      <c r="AI26" s="368">
        <v>7</v>
      </c>
      <c r="AJ26" s="368">
        <v>14</v>
      </c>
      <c r="AK26" s="368">
        <v>14</v>
      </c>
      <c r="AL26" s="368">
        <v>-1</v>
      </c>
      <c r="AM26" s="185">
        <f t="shared" si="19"/>
        <v>180</v>
      </c>
      <c r="AN26" s="132"/>
      <c r="AO26" s="368">
        <v>-308</v>
      </c>
      <c r="AP26" s="368">
        <v>-77</v>
      </c>
      <c r="AQ26" s="368">
        <v>-39</v>
      </c>
      <c r="AR26" s="368">
        <v>-13</v>
      </c>
      <c r="AS26" s="368">
        <v>0</v>
      </c>
      <c r="AT26" s="368">
        <v>1</v>
      </c>
      <c r="AU26" s="368">
        <v>7</v>
      </c>
      <c r="AV26" s="368">
        <v>-2</v>
      </c>
      <c r="AW26" s="369">
        <f t="shared" si="20"/>
        <v>-431</v>
      </c>
      <c r="AX26" s="388">
        <f t="shared" si="24"/>
        <v>308</v>
      </c>
      <c r="AY26" s="388">
        <f t="shared" si="9"/>
        <v>77</v>
      </c>
      <c r="AZ26" s="388">
        <f t="shared" si="9"/>
        <v>39</v>
      </c>
      <c r="BA26" s="388">
        <f t="shared" si="9"/>
        <v>13</v>
      </c>
      <c r="BB26" s="388">
        <f t="shared" si="9"/>
        <v>0</v>
      </c>
      <c r="BC26" s="388">
        <f t="shared" si="9"/>
        <v>-1</v>
      </c>
      <c r="BD26" s="388">
        <f t="shared" si="9"/>
        <v>-7</v>
      </c>
      <c r="BE26" s="388">
        <f t="shared" si="9"/>
        <v>2</v>
      </c>
      <c r="BF26" s="388">
        <f t="shared" si="9"/>
        <v>431</v>
      </c>
      <c r="BH26" s="389">
        <f t="shared" si="21"/>
        <v>1</v>
      </c>
      <c r="BI26" s="389">
        <f t="shared" si="22"/>
        <v>0</v>
      </c>
      <c r="BJ26" s="370">
        <v>110500.11333333339</v>
      </c>
      <c r="BK26" s="137">
        <f t="shared" si="10"/>
        <v>110500.11333333339</v>
      </c>
      <c r="BL26" s="373">
        <v>213032.5033333333</v>
      </c>
      <c r="BM26" s="137">
        <f t="shared" si="11"/>
        <v>213032.5033333333</v>
      </c>
      <c r="BN26" s="372">
        <v>58271.60555555555</v>
      </c>
      <c r="BO26" s="137">
        <f t="shared" si="12"/>
        <v>58271.60555555555</v>
      </c>
      <c r="BP26" s="372">
        <v>515255.73333333322</v>
      </c>
      <c r="BQ26" s="137">
        <f t="shared" si="13"/>
        <v>515255.73333333322</v>
      </c>
      <c r="BR26" s="372">
        <v>472441.20666666667</v>
      </c>
      <c r="BS26" s="137">
        <f t="shared" si="14"/>
        <v>472441.20666666667</v>
      </c>
      <c r="BT26" s="376">
        <v>282739.86222222215</v>
      </c>
      <c r="BU26" s="137">
        <f t="shared" si="15"/>
        <v>282739.86222222215</v>
      </c>
      <c r="BV26" s="377">
        <v>0</v>
      </c>
      <c r="BW26" s="379">
        <f t="shared" si="23"/>
        <v>0</v>
      </c>
      <c r="BX26" s="353"/>
      <c r="BY26" s="138"/>
      <c r="BZ26" s="355"/>
      <c r="CA26" s="352"/>
    </row>
    <row r="27" spans="1:88" x14ac:dyDescent="0.25">
      <c r="A27" s="132" t="s">
        <v>471</v>
      </c>
      <c r="B27" s="55"/>
      <c r="C27" s="55" t="s">
        <v>437</v>
      </c>
      <c r="D27" s="133" t="s">
        <v>55</v>
      </c>
      <c r="E27" s="364">
        <v>54670.444444444438</v>
      </c>
      <c r="F27" s="382">
        <f t="shared" si="16"/>
        <v>71345</v>
      </c>
      <c r="G27" s="365">
        <v>1334</v>
      </c>
      <c r="H27" s="387">
        <f t="shared" si="17"/>
        <v>13</v>
      </c>
      <c r="I27" s="366">
        <v>0</v>
      </c>
      <c r="J27" s="366">
        <v>43</v>
      </c>
      <c r="K27"/>
      <c r="L27" s="365">
        <v>31925</v>
      </c>
      <c r="M27" s="365">
        <v>20858</v>
      </c>
      <c r="N27" s="365">
        <v>11269</v>
      </c>
      <c r="O27" s="365">
        <v>4626</v>
      </c>
      <c r="P27" s="365">
        <v>1833</v>
      </c>
      <c r="Q27" s="365">
        <v>554</v>
      </c>
      <c r="R27" s="365">
        <v>251</v>
      </c>
      <c r="S27" s="365">
        <v>29</v>
      </c>
      <c r="T27" s="365">
        <v>71345</v>
      </c>
      <c r="U27" s="132"/>
      <c r="V27" s="385">
        <f t="shared" si="18"/>
        <v>0.44747354404653444</v>
      </c>
      <c r="W27" s="385">
        <f t="shared" si="2"/>
        <v>0.29235405424346483</v>
      </c>
      <c r="X27" s="385">
        <f t="shared" si="3"/>
        <v>0.15795080243885345</v>
      </c>
      <c r="Y27" s="385">
        <f t="shared" si="4"/>
        <v>6.4839862639287968E-2</v>
      </c>
      <c r="Z27" s="385">
        <f t="shared" si="5"/>
        <v>2.5692059709860538E-2</v>
      </c>
      <c r="AA27" s="385">
        <f t="shared" si="6"/>
        <v>7.7650851496250612E-3</v>
      </c>
      <c r="AB27" s="385">
        <f t="shared" si="7"/>
        <v>3.5181161959492607E-3</v>
      </c>
      <c r="AC27" s="385">
        <f t="shared" si="8"/>
        <v>4.0647557642441655E-4</v>
      </c>
      <c r="AD27" s="135"/>
      <c r="AE27" s="368">
        <v>79</v>
      </c>
      <c r="AF27" s="368">
        <v>39</v>
      </c>
      <c r="AG27" s="368">
        <v>23</v>
      </c>
      <c r="AH27" s="368">
        <v>21</v>
      </c>
      <c r="AI27" s="368">
        <v>9</v>
      </c>
      <c r="AJ27" s="368">
        <v>5</v>
      </c>
      <c r="AK27" s="368">
        <v>-2</v>
      </c>
      <c r="AL27" s="368">
        <v>-1</v>
      </c>
      <c r="AM27" s="185">
        <f t="shared" si="19"/>
        <v>173</v>
      </c>
      <c r="AN27" s="132"/>
      <c r="AO27" s="368">
        <v>87</v>
      </c>
      <c r="AP27" s="368">
        <v>70</v>
      </c>
      <c r="AQ27" s="368">
        <v>9</v>
      </c>
      <c r="AR27" s="368">
        <v>-2</v>
      </c>
      <c r="AS27" s="368">
        <v>-3</v>
      </c>
      <c r="AT27" s="368">
        <v>-1</v>
      </c>
      <c r="AU27" s="368">
        <v>0</v>
      </c>
      <c r="AV27" s="368">
        <v>0</v>
      </c>
      <c r="AW27" s="369">
        <f t="shared" si="20"/>
        <v>160</v>
      </c>
      <c r="AX27" s="388">
        <f t="shared" si="24"/>
        <v>-87</v>
      </c>
      <c r="AY27" s="388">
        <f t="shared" si="9"/>
        <v>-70</v>
      </c>
      <c r="AZ27" s="388">
        <f t="shared" si="9"/>
        <v>-9</v>
      </c>
      <c r="BA27" s="388">
        <f t="shared" si="9"/>
        <v>2</v>
      </c>
      <c r="BB27" s="388">
        <f t="shared" si="9"/>
        <v>3</v>
      </c>
      <c r="BC27" s="388">
        <f t="shared" si="9"/>
        <v>1</v>
      </c>
      <c r="BD27" s="388">
        <f t="shared" si="9"/>
        <v>0</v>
      </c>
      <c r="BE27" s="388">
        <f t="shared" si="9"/>
        <v>0</v>
      </c>
      <c r="BF27" s="388">
        <f t="shared" si="9"/>
        <v>-160</v>
      </c>
      <c r="BH27" s="389">
        <f t="shared" si="21"/>
        <v>1</v>
      </c>
      <c r="BI27" s="389">
        <f t="shared" si="22"/>
        <v>0</v>
      </c>
      <c r="BJ27" s="370">
        <v>466147.3666666667</v>
      </c>
      <c r="BK27" s="137">
        <f t="shared" si="10"/>
        <v>466147.3666666667</v>
      </c>
      <c r="BL27" s="373">
        <v>565324.8055555555</v>
      </c>
      <c r="BM27" s="137">
        <f t="shared" si="11"/>
        <v>565324.8055555555</v>
      </c>
      <c r="BN27" s="372">
        <v>364048.08333333337</v>
      </c>
      <c r="BO27" s="137">
        <f t="shared" si="12"/>
        <v>364048.08333333337</v>
      </c>
      <c r="BP27" s="372">
        <v>25200</v>
      </c>
      <c r="BQ27" s="137">
        <f t="shared" si="13"/>
        <v>25200</v>
      </c>
      <c r="BR27" s="372">
        <v>18900</v>
      </c>
      <c r="BS27" s="137">
        <f t="shared" si="14"/>
        <v>18900</v>
      </c>
      <c r="BT27" s="376">
        <v>252455.93333333335</v>
      </c>
      <c r="BU27" s="137">
        <f t="shared" si="15"/>
        <v>252455.93333333335</v>
      </c>
      <c r="BV27" s="377">
        <v>178144.93178666668</v>
      </c>
      <c r="BW27" s="379">
        <f t="shared" si="23"/>
        <v>178144.93178666668</v>
      </c>
      <c r="BX27" s="353"/>
      <c r="BY27" s="138"/>
      <c r="BZ27" s="355"/>
      <c r="CA27" s="352"/>
      <c r="CB27" s="164"/>
      <c r="CC27" s="164"/>
      <c r="CD27" s="164"/>
      <c r="CE27" s="164"/>
      <c r="CF27" s="164"/>
      <c r="CG27" s="164"/>
      <c r="CH27" s="164"/>
    </row>
    <row r="28" spans="1:88" x14ac:dyDescent="0.25">
      <c r="A28" s="132" t="s">
        <v>472</v>
      </c>
      <c r="B28" s="55" t="s">
        <v>439</v>
      </c>
      <c r="C28" s="55" t="s">
        <v>440</v>
      </c>
      <c r="D28" s="133" t="s">
        <v>56</v>
      </c>
      <c r="E28" s="364">
        <v>26447</v>
      </c>
      <c r="F28" s="382">
        <f t="shared" si="16"/>
        <v>35737</v>
      </c>
      <c r="G28" s="365">
        <v>609</v>
      </c>
      <c r="H28" s="387">
        <f t="shared" si="17"/>
        <v>356</v>
      </c>
      <c r="I28" s="366">
        <v>200.10088888888885</v>
      </c>
      <c r="J28" s="366">
        <v>8</v>
      </c>
      <c r="K28"/>
      <c r="L28" s="365">
        <v>21770</v>
      </c>
      <c r="M28" s="365">
        <v>5849</v>
      </c>
      <c r="N28" s="365">
        <v>4144</v>
      </c>
      <c r="O28" s="365">
        <v>2430</v>
      </c>
      <c r="P28" s="365">
        <v>1090</v>
      </c>
      <c r="Q28" s="365">
        <v>317</v>
      </c>
      <c r="R28" s="365">
        <v>118</v>
      </c>
      <c r="S28" s="365">
        <v>19</v>
      </c>
      <c r="T28" s="365">
        <v>35737</v>
      </c>
      <c r="U28" s="132"/>
      <c r="V28" s="385">
        <f t="shared" si="18"/>
        <v>0.60917256624786631</v>
      </c>
      <c r="W28" s="385">
        <f t="shared" si="2"/>
        <v>0.16366790721101379</v>
      </c>
      <c r="X28" s="385">
        <f t="shared" si="3"/>
        <v>0.11595825055264851</v>
      </c>
      <c r="Y28" s="385">
        <f t="shared" si="4"/>
        <v>6.7996754064415035E-2</v>
      </c>
      <c r="Z28" s="385">
        <f t="shared" si="5"/>
        <v>3.0500601617371351E-2</v>
      </c>
      <c r="AA28" s="385">
        <f t="shared" si="6"/>
        <v>8.8703584520245116E-3</v>
      </c>
      <c r="AB28" s="385">
        <f t="shared" si="7"/>
        <v>3.3018999916053391E-3</v>
      </c>
      <c r="AC28" s="385">
        <f t="shared" si="8"/>
        <v>5.3166186305509701E-4</v>
      </c>
      <c r="AD28" s="135"/>
      <c r="AE28" s="368">
        <v>51</v>
      </c>
      <c r="AF28" s="368">
        <v>130</v>
      </c>
      <c r="AG28" s="368">
        <v>72</v>
      </c>
      <c r="AH28" s="368">
        <v>55</v>
      </c>
      <c r="AI28" s="368">
        <v>18</v>
      </c>
      <c r="AJ28" s="368">
        <v>6</v>
      </c>
      <c r="AK28" s="368">
        <v>0</v>
      </c>
      <c r="AL28" s="368">
        <v>0</v>
      </c>
      <c r="AM28" s="185">
        <f t="shared" si="19"/>
        <v>332</v>
      </c>
      <c r="AN28" s="132"/>
      <c r="AO28" s="368">
        <v>5</v>
      </c>
      <c r="AP28" s="368">
        <v>-10</v>
      </c>
      <c r="AQ28" s="368">
        <v>-13</v>
      </c>
      <c r="AR28" s="368">
        <v>-8</v>
      </c>
      <c r="AS28" s="368">
        <v>1</v>
      </c>
      <c r="AT28" s="368">
        <v>0</v>
      </c>
      <c r="AU28" s="368">
        <v>1</v>
      </c>
      <c r="AV28" s="368">
        <v>0</v>
      </c>
      <c r="AW28" s="369">
        <f t="shared" si="20"/>
        <v>-24</v>
      </c>
      <c r="AX28" s="388">
        <f t="shared" si="24"/>
        <v>-5</v>
      </c>
      <c r="AY28" s="388">
        <f t="shared" si="9"/>
        <v>10</v>
      </c>
      <c r="AZ28" s="388">
        <f t="shared" si="9"/>
        <v>13</v>
      </c>
      <c r="BA28" s="388">
        <f t="shared" si="9"/>
        <v>8</v>
      </c>
      <c r="BB28" s="388">
        <f t="shared" si="9"/>
        <v>-1</v>
      </c>
      <c r="BC28" s="388">
        <f t="shared" si="9"/>
        <v>0</v>
      </c>
      <c r="BD28" s="388">
        <f t="shared" si="9"/>
        <v>-1</v>
      </c>
      <c r="BE28" s="388">
        <f t="shared" si="9"/>
        <v>0</v>
      </c>
      <c r="BF28" s="388">
        <f t="shared" si="9"/>
        <v>24</v>
      </c>
      <c r="BH28" s="389">
        <f t="shared" si="21"/>
        <v>0.8</v>
      </c>
      <c r="BI28" s="389">
        <f t="shared" si="22"/>
        <v>0.19999999999999996</v>
      </c>
      <c r="BJ28" s="370">
        <v>117312.42133333335</v>
      </c>
      <c r="BK28" s="137">
        <f t="shared" si="10"/>
        <v>117312.42133333335</v>
      </c>
      <c r="BL28" s="373">
        <v>193346.29955555554</v>
      </c>
      <c r="BM28" s="137">
        <f t="shared" si="11"/>
        <v>193346.29955555554</v>
      </c>
      <c r="BN28" s="372">
        <v>169638.69777777779</v>
      </c>
      <c r="BO28" s="137">
        <f t="shared" si="12"/>
        <v>169638.69777777779</v>
      </c>
      <c r="BP28" s="372">
        <v>292058.02666666667</v>
      </c>
      <c r="BQ28" s="137">
        <f t="shared" si="13"/>
        <v>292058.02666666667</v>
      </c>
      <c r="BR28" s="372">
        <v>277154.45155555563</v>
      </c>
      <c r="BS28" s="137">
        <f t="shared" si="14"/>
        <v>277154.45155555563</v>
      </c>
      <c r="BT28" s="376">
        <v>267952.68266666669</v>
      </c>
      <c r="BU28" s="137">
        <f t="shared" si="15"/>
        <v>267952.68266666669</v>
      </c>
      <c r="BV28" s="377">
        <v>191202.34188800002</v>
      </c>
      <c r="BW28" s="379">
        <f t="shared" si="23"/>
        <v>191202.34188800002</v>
      </c>
      <c r="BX28" s="353"/>
      <c r="BY28" s="138"/>
      <c r="BZ28" s="355"/>
      <c r="CA28" s="352"/>
    </row>
    <row r="29" spans="1:88" x14ac:dyDescent="0.25">
      <c r="A29" s="132" t="s">
        <v>473</v>
      </c>
      <c r="B29" s="55"/>
      <c r="C29" s="55" t="s">
        <v>437</v>
      </c>
      <c r="D29" s="133" t="s">
        <v>57</v>
      </c>
      <c r="E29" s="364">
        <v>98148.111111111124</v>
      </c>
      <c r="F29" s="382">
        <f t="shared" si="16"/>
        <v>124267</v>
      </c>
      <c r="G29" s="365">
        <v>1298</v>
      </c>
      <c r="H29" s="387">
        <f t="shared" si="17"/>
        <v>656</v>
      </c>
      <c r="I29" s="366">
        <v>154.40755555555552</v>
      </c>
      <c r="J29" s="366">
        <v>111</v>
      </c>
      <c r="K29"/>
      <c r="L29" s="365">
        <v>64151</v>
      </c>
      <c r="M29" s="365">
        <v>21545</v>
      </c>
      <c r="N29" s="365">
        <v>18406</v>
      </c>
      <c r="O29" s="365">
        <v>10417</v>
      </c>
      <c r="P29" s="365">
        <v>5471</v>
      </c>
      <c r="Q29" s="365">
        <v>2222</v>
      </c>
      <c r="R29" s="365">
        <v>1819</v>
      </c>
      <c r="S29" s="365">
        <v>236</v>
      </c>
      <c r="T29" s="365">
        <v>124267</v>
      </c>
      <c r="U29" s="132"/>
      <c r="V29" s="385">
        <f t="shared" si="18"/>
        <v>0.51623520323175098</v>
      </c>
      <c r="W29" s="385">
        <f t="shared" si="2"/>
        <v>0.17337668085654276</v>
      </c>
      <c r="X29" s="385">
        <f t="shared" si="3"/>
        <v>0.14811655548134259</v>
      </c>
      <c r="Y29" s="385">
        <f t="shared" si="4"/>
        <v>8.3827564840223065E-2</v>
      </c>
      <c r="Z29" s="385">
        <f t="shared" si="5"/>
        <v>4.4026169457699951E-2</v>
      </c>
      <c r="AA29" s="385">
        <f t="shared" si="6"/>
        <v>1.7880853323891298E-2</v>
      </c>
      <c r="AB29" s="385">
        <f t="shared" si="7"/>
        <v>1.4637836271898413E-2</v>
      </c>
      <c r="AC29" s="385">
        <f t="shared" si="8"/>
        <v>1.899136536650921E-3</v>
      </c>
      <c r="AD29" s="135"/>
      <c r="AE29" s="368">
        <v>147</v>
      </c>
      <c r="AF29" s="368">
        <v>119</v>
      </c>
      <c r="AG29" s="368">
        <v>75</v>
      </c>
      <c r="AH29" s="368">
        <v>39</v>
      </c>
      <c r="AI29" s="368">
        <v>45</v>
      </c>
      <c r="AJ29" s="368">
        <v>1</v>
      </c>
      <c r="AK29" s="368">
        <v>5</v>
      </c>
      <c r="AL29" s="368">
        <v>-2</v>
      </c>
      <c r="AM29" s="185">
        <f t="shared" si="19"/>
        <v>429</v>
      </c>
      <c r="AN29" s="132"/>
      <c r="AO29" s="368">
        <v>-123</v>
      </c>
      <c r="AP29" s="368">
        <v>-45</v>
      </c>
      <c r="AQ29" s="368">
        <v>-17</v>
      </c>
      <c r="AR29" s="368">
        <v>-17</v>
      </c>
      <c r="AS29" s="368">
        <v>-2</v>
      </c>
      <c r="AT29" s="368">
        <v>-7</v>
      </c>
      <c r="AU29" s="368">
        <v>-11</v>
      </c>
      <c r="AV29" s="368">
        <v>-5</v>
      </c>
      <c r="AW29" s="369">
        <f t="shared" si="20"/>
        <v>-227</v>
      </c>
      <c r="AX29" s="388">
        <f t="shared" si="24"/>
        <v>123</v>
      </c>
      <c r="AY29" s="388">
        <f t="shared" si="9"/>
        <v>45</v>
      </c>
      <c r="AZ29" s="388">
        <f t="shared" si="9"/>
        <v>17</v>
      </c>
      <c r="BA29" s="388">
        <f t="shared" si="9"/>
        <v>17</v>
      </c>
      <c r="BB29" s="388">
        <f t="shared" si="9"/>
        <v>2</v>
      </c>
      <c r="BC29" s="388">
        <f t="shared" si="9"/>
        <v>7</v>
      </c>
      <c r="BD29" s="388">
        <f t="shared" si="9"/>
        <v>11</v>
      </c>
      <c r="BE29" s="388">
        <f t="shared" si="9"/>
        <v>5</v>
      </c>
      <c r="BF29" s="388">
        <f t="shared" si="9"/>
        <v>227</v>
      </c>
      <c r="BH29" s="389">
        <f t="shared" si="21"/>
        <v>1</v>
      </c>
      <c r="BI29" s="389">
        <f t="shared" si="22"/>
        <v>0</v>
      </c>
      <c r="BJ29" s="370">
        <v>759268.50666666683</v>
      </c>
      <c r="BK29" s="137">
        <f t="shared" si="10"/>
        <v>759268.50666666683</v>
      </c>
      <c r="BL29" s="373">
        <v>928624.55111111095</v>
      </c>
      <c r="BM29" s="137">
        <f t="shared" si="11"/>
        <v>928624.55111111095</v>
      </c>
      <c r="BN29" s="372">
        <v>716886.03333333333</v>
      </c>
      <c r="BO29" s="137">
        <f t="shared" si="12"/>
        <v>716886.03333333333</v>
      </c>
      <c r="BP29" s="372">
        <v>965966.1333333333</v>
      </c>
      <c r="BQ29" s="137">
        <f t="shared" si="13"/>
        <v>965966.1333333333</v>
      </c>
      <c r="BR29" s="372">
        <v>665557.9022222223</v>
      </c>
      <c r="BS29" s="137">
        <f t="shared" si="14"/>
        <v>665557.9022222223</v>
      </c>
      <c r="BT29" s="376">
        <v>485353.04222222214</v>
      </c>
      <c r="BU29" s="137">
        <f t="shared" si="15"/>
        <v>485353.04222222214</v>
      </c>
      <c r="BV29" s="377">
        <v>70890.183591111243</v>
      </c>
      <c r="BW29" s="379">
        <f t="shared" si="23"/>
        <v>70890.183591111243</v>
      </c>
      <c r="BX29" s="353"/>
      <c r="BY29" s="138"/>
      <c r="BZ29" s="355"/>
      <c r="CA29" s="352"/>
    </row>
    <row r="30" spans="1:88" x14ac:dyDescent="0.25">
      <c r="A30" s="132" t="s">
        <v>474</v>
      </c>
      <c r="B30" s="55" t="s">
        <v>475</v>
      </c>
      <c r="C30" s="55" t="s">
        <v>440</v>
      </c>
      <c r="D30" s="133" t="s">
        <v>58</v>
      </c>
      <c r="E30" s="364">
        <v>22627.888888888891</v>
      </c>
      <c r="F30" s="382">
        <f t="shared" si="16"/>
        <v>29481</v>
      </c>
      <c r="G30" s="365">
        <v>251</v>
      </c>
      <c r="H30" s="387">
        <f t="shared" si="17"/>
        <v>267</v>
      </c>
      <c r="I30" s="366">
        <v>110.48844444444444</v>
      </c>
      <c r="J30" s="366">
        <v>187</v>
      </c>
      <c r="K30"/>
      <c r="L30" s="365">
        <v>14511</v>
      </c>
      <c r="M30" s="365">
        <v>5878</v>
      </c>
      <c r="N30" s="365">
        <v>5936</v>
      </c>
      <c r="O30" s="365">
        <v>2049</v>
      </c>
      <c r="P30" s="365">
        <v>802</v>
      </c>
      <c r="Q30" s="365">
        <v>211</v>
      </c>
      <c r="R30" s="365">
        <v>82</v>
      </c>
      <c r="S30" s="365">
        <v>12</v>
      </c>
      <c r="T30" s="365">
        <v>29481</v>
      </c>
      <c r="U30" s="132"/>
      <c r="V30" s="385">
        <f t="shared" si="18"/>
        <v>0.49221532512465654</v>
      </c>
      <c r="W30" s="385">
        <f t="shared" si="2"/>
        <v>0.1993826532342865</v>
      </c>
      <c r="X30" s="385">
        <f t="shared" si="3"/>
        <v>0.20135002204809876</v>
      </c>
      <c r="Y30" s="385">
        <f t="shared" si="4"/>
        <v>6.9502391370713346E-2</v>
      </c>
      <c r="Z30" s="385">
        <f t="shared" si="5"/>
        <v>2.7203961873749193E-2</v>
      </c>
      <c r="AA30" s="385">
        <f t="shared" si="6"/>
        <v>7.1571520640412471E-3</v>
      </c>
      <c r="AB30" s="385">
        <f t="shared" si="7"/>
        <v>2.781452460907025E-3</v>
      </c>
      <c r="AC30" s="385">
        <f t="shared" si="8"/>
        <v>4.0704182354736948E-4</v>
      </c>
      <c r="AD30" s="135"/>
      <c r="AE30" s="368">
        <v>187</v>
      </c>
      <c r="AF30" s="368">
        <v>45</v>
      </c>
      <c r="AG30" s="368">
        <v>28</v>
      </c>
      <c r="AH30" s="368">
        <v>28</v>
      </c>
      <c r="AI30" s="368">
        <v>2</v>
      </c>
      <c r="AJ30" s="368">
        <v>3</v>
      </c>
      <c r="AK30" s="368">
        <v>1</v>
      </c>
      <c r="AL30" s="368">
        <v>0</v>
      </c>
      <c r="AM30" s="185">
        <f t="shared" si="19"/>
        <v>294</v>
      </c>
      <c r="AN30" s="132"/>
      <c r="AO30" s="368">
        <v>26</v>
      </c>
      <c r="AP30" s="368">
        <v>-2</v>
      </c>
      <c r="AQ30" s="368">
        <v>1</v>
      </c>
      <c r="AR30" s="368">
        <v>-3</v>
      </c>
      <c r="AS30" s="368">
        <v>4</v>
      </c>
      <c r="AT30" s="368">
        <v>1</v>
      </c>
      <c r="AU30" s="368">
        <v>0</v>
      </c>
      <c r="AV30" s="368">
        <v>0</v>
      </c>
      <c r="AW30" s="369">
        <f t="shared" si="20"/>
        <v>27</v>
      </c>
      <c r="AX30" s="388">
        <f t="shared" si="24"/>
        <v>-26</v>
      </c>
      <c r="AY30" s="388">
        <f t="shared" si="9"/>
        <v>2</v>
      </c>
      <c r="AZ30" s="388">
        <f t="shared" si="9"/>
        <v>-1</v>
      </c>
      <c r="BA30" s="388">
        <f t="shared" si="9"/>
        <v>3</v>
      </c>
      <c r="BB30" s="388">
        <f t="shared" si="9"/>
        <v>-4</v>
      </c>
      <c r="BC30" s="388">
        <f t="shared" si="9"/>
        <v>-1</v>
      </c>
      <c r="BD30" s="388">
        <f t="shared" si="9"/>
        <v>0</v>
      </c>
      <c r="BE30" s="388">
        <f t="shared" si="9"/>
        <v>0</v>
      </c>
      <c r="BF30" s="388">
        <f t="shared" si="9"/>
        <v>-27</v>
      </c>
      <c r="BH30" s="389">
        <f t="shared" si="21"/>
        <v>0.8</v>
      </c>
      <c r="BI30" s="389">
        <f t="shared" si="22"/>
        <v>0.19999999999999996</v>
      </c>
      <c r="BJ30" s="370">
        <v>152109.56266666669</v>
      </c>
      <c r="BK30" s="137">
        <f t="shared" si="10"/>
        <v>152109.56266666669</v>
      </c>
      <c r="BL30" s="373">
        <v>267830.66577777773</v>
      </c>
      <c r="BM30" s="137">
        <f t="shared" si="11"/>
        <v>267830.66577777773</v>
      </c>
      <c r="BN30" s="372">
        <v>211810.47555555557</v>
      </c>
      <c r="BO30" s="137">
        <f t="shared" si="12"/>
        <v>211810.47555555557</v>
      </c>
      <c r="BP30" s="372">
        <v>222471.25333333333</v>
      </c>
      <c r="BQ30" s="137">
        <f t="shared" si="13"/>
        <v>222471.25333333333</v>
      </c>
      <c r="BR30" s="372">
        <v>181208.37333333332</v>
      </c>
      <c r="BS30" s="137">
        <f t="shared" si="14"/>
        <v>181208.37333333332</v>
      </c>
      <c r="BT30" s="376">
        <v>148697.44711111111</v>
      </c>
      <c r="BU30" s="137">
        <f t="shared" si="15"/>
        <v>148697.44711111111</v>
      </c>
      <c r="BV30" s="377">
        <v>90103.407744000026</v>
      </c>
      <c r="BW30" s="379">
        <f t="shared" si="23"/>
        <v>90103.407744000026</v>
      </c>
      <c r="BX30" s="353"/>
      <c r="BY30" s="138"/>
      <c r="BZ30" s="355"/>
      <c r="CA30" s="352"/>
    </row>
    <row r="31" spans="1:88" x14ac:dyDescent="0.25">
      <c r="A31" s="132" t="s">
        <v>476</v>
      </c>
      <c r="B31" s="55"/>
      <c r="C31" s="55" t="s">
        <v>463</v>
      </c>
      <c r="D31" s="133" t="s">
        <v>59</v>
      </c>
      <c r="E31" s="364">
        <v>80549.999999999985</v>
      </c>
      <c r="F31" s="382">
        <f t="shared" si="16"/>
        <v>90287</v>
      </c>
      <c r="G31" s="365">
        <v>776</v>
      </c>
      <c r="H31" s="387">
        <f t="shared" si="17"/>
        <v>678</v>
      </c>
      <c r="I31" s="366">
        <v>194.5777777777779</v>
      </c>
      <c r="J31" s="366">
        <v>1</v>
      </c>
      <c r="K31"/>
      <c r="L31" s="365">
        <v>18407</v>
      </c>
      <c r="M31" s="365">
        <v>18748</v>
      </c>
      <c r="N31" s="365">
        <v>23956</v>
      </c>
      <c r="O31" s="365">
        <v>16143</v>
      </c>
      <c r="P31" s="365">
        <v>7948</v>
      </c>
      <c r="Q31" s="365">
        <v>3449</v>
      </c>
      <c r="R31" s="365">
        <v>1509</v>
      </c>
      <c r="S31" s="365">
        <v>127</v>
      </c>
      <c r="T31" s="365">
        <v>90287</v>
      </c>
      <c r="U31" s="132"/>
      <c r="V31" s="385">
        <f t="shared" si="18"/>
        <v>0.2038720967581158</v>
      </c>
      <c r="W31" s="385">
        <f t="shared" si="2"/>
        <v>0.20764894170810858</v>
      </c>
      <c r="X31" s="385">
        <f t="shared" si="3"/>
        <v>0.26533166458072593</v>
      </c>
      <c r="Y31" s="385">
        <f t="shared" si="4"/>
        <v>0.17879650448015771</v>
      </c>
      <c r="Z31" s="385">
        <f t="shared" si="5"/>
        <v>8.8030391972266211E-2</v>
      </c>
      <c r="AA31" s="385">
        <f t="shared" si="6"/>
        <v>3.8200405373974101E-2</v>
      </c>
      <c r="AB31" s="385">
        <f t="shared" si="7"/>
        <v>1.6713369588091311E-2</v>
      </c>
      <c r="AC31" s="385">
        <f t="shared" si="8"/>
        <v>1.4066255385603685E-3</v>
      </c>
      <c r="AD31" s="135"/>
      <c r="AE31" s="368">
        <v>474</v>
      </c>
      <c r="AF31" s="368">
        <v>66</v>
      </c>
      <c r="AG31" s="368">
        <v>96</v>
      </c>
      <c r="AH31" s="368">
        <v>74</v>
      </c>
      <c r="AI31" s="368">
        <v>39</v>
      </c>
      <c r="AJ31" s="368">
        <v>20</v>
      </c>
      <c r="AK31" s="368">
        <v>9</v>
      </c>
      <c r="AL31" s="368">
        <v>3</v>
      </c>
      <c r="AM31" s="185">
        <f t="shared" si="19"/>
        <v>781</v>
      </c>
      <c r="AN31" s="132"/>
      <c r="AO31" s="368">
        <v>8</v>
      </c>
      <c r="AP31" s="368">
        <v>8</v>
      </c>
      <c r="AQ31" s="368">
        <v>31</v>
      </c>
      <c r="AR31" s="368">
        <v>26</v>
      </c>
      <c r="AS31" s="368">
        <v>13</v>
      </c>
      <c r="AT31" s="368">
        <v>10</v>
      </c>
      <c r="AU31" s="368">
        <v>6</v>
      </c>
      <c r="AV31" s="368">
        <v>1</v>
      </c>
      <c r="AW31" s="369">
        <f t="shared" si="20"/>
        <v>103</v>
      </c>
      <c r="AX31" s="388">
        <f t="shared" si="24"/>
        <v>-8</v>
      </c>
      <c r="AY31" s="388">
        <f t="shared" si="9"/>
        <v>-8</v>
      </c>
      <c r="AZ31" s="388">
        <f t="shared" si="9"/>
        <v>-31</v>
      </c>
      <c r="BA31" s="388">
        <f t="shared" si="9"/>
        <v>-26</v>
      </c>
      <c r="BB31" s="388">
        <f t="shared" si="9"/>
        <v>-13</v>
      </c>
      <c r="BC31" s="388">
        <f t="shared" si="9"/>
        <v>-10</v>
      </c>
      <c r="BD31" s="388">
        <f t="shared" si="9"/>
        <v>-6</v>
      </c>
      <c r="BE31" s="388">
        <f t="shared" si="9"/>
        <v>-1</v>
      </c>
      <c r="BF31" s="388">
        <f t="shared" si="9"/>
        <v>-103</v>
      </c>
      <c r="BH31" s="389">
        <f t="shared" si="21"/>
        <v>1</v>
      </c>
      <c r="BI31" s="389">
        <f t="shared" si="22"/>
        <v>0</v>
      </c>
      <c r="BJ31" s="370">
        <v>671476.08666666667</v>
      </c>
      <c r="BK31" s="137">
        <f t="shared" si="10"/>
        <v>671476.08666666667</v>
      </c>
      <c r="BL31" s="373">
        <v>1190196.01</v>
      </c>
      <c r="BM31" s="137">
        <f t="shared" si="11"/>
        <v>1190196.01</v>
      </c>
      <c r="BN31" s="372">
        <v>785482.28444444458</v>
      </c>
      <c r="BO31" s="137">
        <f t="shared" si="12"/>
        <v>785482.28444444458</v>
      </c>
      <c r="BP31" s="372">
        <v>915212.26666666672</v>
      </c>
      <c r="BQ31" s="137">
        <f t="shared" si="13"/>
        <v>915212.26666666672</v>
      </c>
      <c r="BR31" s="372">
        <v>551083.68888888892</v>
      </c>
      <c r="BS31" s="137">
        <f t="shared" si="14"/>
        <v>551083.68888888892</v>
      </c>
      <c r="BT31" s="376">
        <v>953622.75555555557</v>
      </c>
      <c r="BU31" s="137">
        <f t="shared" si="15"/>
        <v>953622.75555555557</v>
      </c>
      <c r="BV31" s="377">
        <v>206963.49966222225</v>
      </c>
      <c r="BW31" s="379">
        <f t="shared" si="23"/>
        <v>206963.49966222225</v>
      </c>
      <c r="BX31" s="353"/>
      <c r="BY31" s="138"/>
      <c r="BZ31" s="355"/>
      <c r="CA31" s="352"/>
      <c r="CB31" s="164"/>
      <c r="CC31" s="164"/>
      <c r="CD31" s="164"/>
      <c r="CE31" s="164"/>
      <c r="CF31" s="164"/>
      <c r="CG31" s="164"/>
      <c r="CH31" s="164"/>
      <c r="CI31" s="164"/>
    </row>
    <row r="32" spans="1:88" x14ac:dyDescent="0.25">
      <c r="A32" s="132" t="s">
        <v>477</v>
      </c>
      <c r="B32" s="55"/>
      <c r="C32" s="55" t="s">
        <v>434</v>
      </c>
      <c r="D32" s="133" t="s">
        <v>60</v>
      </c>
      <c r="E32" s="364">
        <v>50542.777777777788</v>
      </c>
      <c r="F32" s="382">
        <f t="shared" si="16"/>
        <v>49024</v>
      </c>
      <c r="G32" s="365">
        <v>391</v>
      </c>
      <c r="H32" s="387">
        <f t="shared" si="17"/>
        <v>291</v>
      </c>
      <c r="I32" s="366">
        <v>101.27333333333331</v>
      </c>
      <c r="J32" s="366">
        <v>61</v>
      </c>
      <c r="K32"/>
      <c r="L32" s="365">
        <v>1640</v>
      </c>
      <c r="M32" s="365">
        <v>4485</v>
      </c>
      <c r="N32" s="365">
        <v>18038</v>
      </c>
      <c r="O32" s="365">
        <v>9403</v>
      </c>
      <c r="P32" s="365">
        <v>7938</v>
      </c>
      <c r="Q32" s="365">
        <v>4922</v>
      </c>
      <c r="R32" s="365">
        <v>2317</v>
      </c>
      <c r="S32" s="365">
        <v>281</v>
      </c>
      <c r="T32" s="365">
        <v>49024</v>
      </c>
      <c r="U32" s="132"/>
      <c r="V32" s="385">
        <f t="shared" si="18"/>
        <v>3.3453002610966058E-2</v>
      </c>
      <c r="W32" s="385">
        <f t="shared" si="2"/>
        <v>9.1485802872062663E-2</v>
      </c>
      <c r="X32" s="385">
        <f t="shared" si="3"/>
        <v>0.36794223237597912</v>
      </c>
      <c r="Y32" s="385">
        <f t="shared" si="4"/>
        <v>0.19180401436031333</v>
      </c>
      <c r="Z32" s="385">
        <f t="shared" si="5"/>
        <v>0.16192069190600522</v>
      </c>
      <c r="AA32" s="385">
        <f t="shared" si="6"/>
        <v>0.1003998041775457</v>
      </c>
      <c r="AB32" s="385">
        <f t="shared" si="7"/>
        <v>4.7262565274151437E-2</v>
      </c>
      <c r="AC32" s="385">
        <f t="shared" si="8"/>
        <v>5.7318864229765013E-3</v>
      </c>
      <c r="AD32" s="135"/>
      <c r="AE32" s="368">
        <v>-15</v>
      </c>
      <c r="AF32" s="368">
        <v>80</v>
      </c>
      <c r="AG32" s="368">
        <v>132</v>
      </c>
      <c r="AH32" s="368">
        <v>76</v>
      </c>
      <c r="AI32" s="368">
        <v>39</v>
      </c>
      <c r="AJ32" s="368">
        <v>15</v>
      </c>
      <c r="AK32" s="368">
        <v>33</v>
      </c>
      <c r="AL32" s="368">
        <v>6</v>
      </c>
      <c r="AM32" s="185">
        <f t="shared" si="19"/>
        <v>366</v>
      </c>
      <c r="AN32" s="132"/>
      <c r="AO32" s="368">
        <v>-11</v>
      </c>
      <c r="AP32" s="368">
        <v>7</v>
      </c>
      <c r="AQ32" s="368">
        <v>51</v>
      </c>
      <c r="AR32" s="368">
        <v>12</v>
      </c>
      <c r="AS32" s="368">
        <v>6</v>
      </c>
      <c r="AT32" s="368">
        <v>9</v>
      </c>
      <c r="AU32" s="368">
        <v>-2</v>
      </c>
      <c r="AV32" s="368">
        <v>3</v>
      </c>
      <c r="AW32" s="369">
        <f t="shared" si="20"/>
        <v>75</v>
      </c>
      <c r="AX32" s="388">
        <f t="shared" si="24"/>
        <v>11</v>
      </c>
      <c r="AY32" s="388">
        <f t="shared" si="9"/>
        <v>-7</v>
      </c>
      <c r="AZ32" s="388">
        <f t="shared" si="9"/>
        <v>-51</v>
      </c>
      <c r="BA32" s="388">
        <f t="shared" si="9"/>
        <v>-12</v>
      </c>
      <c r="BB32" s="388">
        <f t="shared" si="9"/>
        <v>-6</v>
      </c>
      <c r="BC32" s="388">
        <f t="shared" si="9"/>
        <v>-9</v>
      </c>
      <c r="BD32" s="388">
        <f t="shared" si="9"/>
        <v>2</v>
      </c>
      <c r="BE32" s="388">
        <f t="shared" si="9"/>
        <v>-3</v>
      </c>
      <c r="BF32" s="388">
        <f t="shared" si="9"/>
        <v>-75</v>
      </c>
      <c r="BH32" s="389">
        <f t="shared" si="21"/>
        <v>1</v>
      </c>
      <c r="BI32" s="389">
        <f t="shared" si="22"/>
        <v>0</v>
      </c>
      <c r="BJ32" s="370">
        <v>646849.43333333335</v>
      </c>
      <c r="BK32" s="137">
        <f t="shared" si="10"/>
        <v>646849.43333333335</v>
      </c>
      <c r="BL32" s="373">
        <v>787555.94222222222</v>
      </c>
      <c r="BM32" s="137">
        <f t="shared" si="11"/>
        <v>787555.94222222222</v>
      </c>
      <c r="BN32" s="372">
        <v>524718.50222222228</v>
      </c>
      <c r="BO32" s="137">
        <f t="shared" si="12"/>
        <v>524718.50222222228</v>
      </c>
      <c r="BP32" s="372">
        <v>648505.06666666665</v>
      </c>
      <c r="BQ32" s="137">
        <f t="shared" si="13"/>
        <v>648505.06666666665</v>
      </c>
      <c r="BR32" s="372">
        <v>632763.13111111114</v>
      </c>
      <c r="BS32" s="137">
        <f t="shared" si="14"/>
        <v>632763.13111111114</v>
      </c>
      <c r="BT32" s="376">
        <v>658281.80444444448</v>
      </c>
      <c r="BU32" s="137">
        <f t="shared" si="15"/>
        <v>658281.80444444448</v>
      </c>
      <c r="BV32" s="377">
        <v>293702.29980444437</v>
      </c>
      <c r="BW32" s="379">
        <f t="shared" si="23"/>
        <v>293702.29980444437</v>
      </c>
      <c r="BX32" s="353"/>
      <c r="BY32" s="138"/>
      <c r="BZ32" s="355"/>
      <c r="CA32" s="352"/>
      <c r="CB32" s="164"/>
      <c r="CC32" s="164"/>
      <c r="CD32" s="164"/>
      <c r="CE32" s="164"/>
      <c r="CF32" s="164"/>
      <c r="CG32" s="164"/>
      <c r="CH32" s="164"/>
      <c r="CI32" s="164"/>
    </row>
    <row r="33" spans="1:80" x14ac:dyDescent="0.25">
      <c r="A33" s="132" t="s">
        <v>478</v>
      </c>
      <c r="B33" s="55"/>
      <c r="C33" s="55" t="s">
        <v>455</v>
      </c>
      <c r="D33" s="133" t="s">
        <v>61</v>
      </c>
      <c r="E33" s="364">
        <v>174766.11111111112</v>
      </c>
      <c r="F33" s="382">
        <f t="shared" si="16"/>
        <v>215948</v>
      </c>
      <c r="G33" s="365">
        <v>3931</v>
      </c>
      <c r="H33" s="387">
        <f t="shared" si="17"/>
        <v>1434</v>
      </c>
      <c r="I33" s="366">
        <v>599.93555555555554</v>
      </c>
      <c r="J33" s="366">
        <v>229</v>
      </c>
      <c r="K33"/>
      <c r="L33" s="365">
        <v>91282</v>
      </c>
      <c r="M33" s="365">
        <v>45644</v>
      </c>
      <c r="N33" s="365">
        <v>39281</v>
      </c>
      <c r="O33" s="365">
        <v>17696</v>
      </c>
      <c r="P33" s="365">
        <v>12339</v>
      </c>
      <c r="Q33" s="365">
        <v>5798</v>
      </c>
      <c r="R33" s="365">
        <v>3600</v>
      </c>
      <c r="S33" s="365">
        <v>308</v>
      </c>
      <c r="T33" s="365">
        <v>215948</v>
      </c>
      <c r="U33" s="132"/>
      <c r="V33" s="385">
        <f t="shared" si="18"/>
        <v>0.42270361383295979</v>
      </c>
      <c r="W33" s="385">
        <f t="shared" si="2"/>
        <v>0.21136569914979533</v>
      </c>
      <c r="X33" s="385">
        <f t="shared" si="3"/>
        <v>0.18190027228777297</v>
      </c>
      <c r="Y33" s="385">
        <f t="shared" si="4"/>
        <v>8.1945653583270051E-2</v>
      </c>
      <c r="Z33" s="385">
        <f t="shared" si="5"/>
        <v>5.7138755626354495E-2</v>
      </c>
      <c r="AA33" s="385">
        <f t="shared" si="6"/>
        <v>2.6849056254283438E-2</v>
      </c>
      <c r="AB33" s="385">
        <f t="shared" si="7"/>
        <v>1.6670679978513347E-2</v>
      </c>
      <c r="AC33" s="385">
        <f t="shared" si="8"/>
        <v>1.4262692870505862E-3</v>
      </c>
      <c r="AD33" s="135"/>
      <c r="AE33" s="368">
        <v>392</v>
      </c>
      <c r="AF33" s="368">
        <v>333</v>
      </c>
      <c r="AG33" s="368">
        <v>207</v>
      </c>
      <c r="AH33" s="368">
        <v>195</v>
      </c>
      <c r="AI33" s="368">
        <v>194</v>
      </c>
      <c r="AJ33" s="368">
        <v>75</v>
      </c>
      <c r="AK33" s="368">
        <v>24</v>
      </c>
      <c r="AL33" s="368">
        <v>1</v>
      </c>
      <c r="AM33" s="185">
        <f t="shared" si="19"/>
        <v>1421</v>
      </c>
      <c r="AN33" s="132"/>
      <c r="AO33" s="368">
        <v>-19</v>
      </c>
      <c r="AP33" s="368">
        <v>35</v>
      </c>
      <c r="AQ33" s="368">
        <v>-45</v>
      </c>
      <c r="AR33" s="368">
        <v>15</v>
      </c>
      <c r="AS33" s="368">
        <v>6</v>
      </c>
      <c r="AT33" s="368">
        <v>2</v>
      </c>
      <c r="AU33" s="368">
        <v>-6</v>
      </c>
      <c r="AV33" s="368">
        <v>-1</v>
      </c>
      <c r="AW33" s="369">
        <f t="shared" si="20"/>
        <v>-13</v>
      </c>
      <c r="AX33" s="388">
        <f t="shared" si="24"/>
        <v>19</v>
      </c>
      <c r="AY33" s="388">
        <f t="shared" si="9"/>
        <v>-35</v>
      </c>
      <c r="AZ33" s="388">
        <f t="shared" si="9"/>
        <v>45</v>
      </c>
      <c r="BA33" s="388">
        <f t="shared" si="9"/>
        <v>-15</v>
      </c>
      <c r="BB33" s="388">
        <f t="shared" si="9"/>
        <v>-6</v>
      </c>
      <c r="BC33" s="388">
        <f t="shared" si="9"/>
        <v>-2</v>
      </c>
      <c r="BD33" s="388">
        <f t="shared" si="9"/>
        <v>6</v>
      </c>
      <c r="BE33" s="388">
        <f t="shared" si="9"/>
        <v>1</v>
      </c>
      <c r="BF33" s="388">
        <f t="shared" si="9"/>
        <v>13</v>
      </c>
      <c r="BH33" s="389">
        <f t="shared" si="21"/>
        <v>1</v>
      </c>
      <c r="BI33" s="389">
        <f t="shared" si="22"/>
        <v>0</v>
      </c>
      <c r="BJ33" s="370">
        <v>2760423.96</v>
      </c>
      <c r="BK33" s="137">
        <f t="shared" si="10"/>
        <v>2760423.96</v>
      </c>
      <c r="BL33" s="373">
        <v>1149628.5177777777</v>
      </c>
      <c r="BM33" s="137">
        <f t="shared" si="11"/>
        <v>1149628.5177777777</v>
      </c>
      <c r="BN33" s="372">
        <v>1756490.0544444448</v>
      </c>
      <c r="BO33" s="137">
        <f t="shared" si="12"/>
        <v>1756490.0544444448</v>
      </c>
      <c r="BP33" s="372">
        <v>1863090.6666666663</v>
      </c>
      <c r="BQ33" s="137">
        <f t="shared" si="13"/>
        <v>1863090.6666666663</v>
      </c>
      <c r="BR33" s="372">
        <v>1708231.3666666667</v>
      </c>
      <c r="BS33" s="137">
        <f t="shared" si="14"/>
        <v>1708231.3666666667</v>
      </c>
      <c r="BT33" s="376">
        <v>1916333.3777777774</v>
      </c>
      <c r="BU33" s="137">
        <f t="shared" si="15"/>
        <v>1916333.3777777774</v>
      </c>
      <c r="BV33" s="377">
        <v>1004450.0380444442</v>
      </c>
      <c r="BW33" s="379">
        <f t="shared" si="23"/>
        <v>1004450.0380444442</v>
      </c>
      <c r="BX33" s="353"/>
      <c r="BY33" s="138"/>
      <c r="BZ33" s="355"/>
      <c r="CA33" s="352"/>
    </row>
    <row r="34" spans="1:80" x14ac:dyDescent="0.25">
      <c r="A34" s="132" t="s">
        <v>479</v>
      </c>
      <c r="B34" s="55" t="s">
        <v>458</v>
      </c>
      <c r="C34" s="55" t="s">
        <v>450</v>
      </c>
      <c r="D34" s="133" t="s">
        <v>62</v>
      </c>
      <c r="E34" s="364">
        <v>60703.666666666664</v>
      </c>
      <c r="F34" s="382">
        <f t="shared" si="16"/>
        <v>64153</v>
      </c>
      <c r="G34" s="365">
        <v>581</v>
      </c>
      <c r="H34" s="387">
        <f t="shared" si="17"/>
        <v>257</v>
      </c>
      <c r="I34" s="366">
        <v>0</v>
      </c>
      <c r="J34" s="366">
        <v>58</v>
      </c>
      <c r="K34"/>
      <c r="L34" s="365">
        <v>5935</v>
      </c>
      <c r="M34" s="365">
        <v>16634</v>
      </c>
      <c r="N34" s="365">
        <v>18692</v>
      </c>
      <c r="O34" s="365">
        <v>9297</v>
      </c>
      <c r="P34" s="365">
        <v>7063</v>
      </c>
      <c r="Q34" s="365">
        <v>4118</v>
      </c>
      <c r="R34" s="365">
        <v>2203</v>
      </c>
      <c r="S34" s="365">
        <v>211</v>
      </c>
      <c r="T34" s="365">
        <v>64153</v>
      </c>
      <c r="U34" s="132"/>
      <c r="V34" s="385">
        <f t="shared" si="18"/>
        <v>9.2513210605895277E-2</v>
      </c>
      <c r="W34" s="385">
        <f t="shared" si="2"/>
        <v>0.25928639346562127</v>
      </c>
      <c r="X34" s="385">
        <f t="shared" si="3"/>
        <v>0.29136595326796877</v>
      </c>
      <c r="Y34" s="385">
        <f t="shared" si="4"/>
        <v>0.14491917759107134</v>
      </c>
      <c r="Z34" s="385">
        <f t="shared" si="5"/>
        <v>0.11009617632846476</v>
      </c>
      <c r="AA34" s="385">
        <f t="shared" si="6"/>
        <v>6.4190295075834333E-2</v>
      </c>
      <c r="AB34" s="385">
        <f t="shared" si="7"/>
        <v>3.4339781459947316E-2</v>
      </c>
      <c r="AC34" s="385">
        <f t="shared" si="8"/>
        <v>3.289012205196951E-3</v>
      </c>
      <c r="AD34" s="135"/>
      <c r="AE34" s="368">
        <v>2</v>
      </c>
      <c r="AF34" s="368">
        <v>84</v>
      </c>
      <c r="AG34" s="368">
        <v>39</v>
      </c>
      <c r="AH34" s="368">
        <v>48</v>
      </c>
      <c r="AI34" s="368">
        <v>44</v>
      </c>
      <c r="AJ34" s="368">
        <v>30</v>
      </c>
      <c r="AK34" s="368">
        <v>-1</v>
      </c>
      <c r="AL34" s="368">
        <v>0</v>
      </c>
      <c r="AM34" s="185">
        <f t="shared" si="19"/>
        <v>246</v>
      </c>
      <c r="AN34" s="132"/>
      <c r="AO34" s="368">
        <v>-26</v>
      </c>
      <c r="AP34" s="368">
        <v>-3</v>
      </c>
      <c r="AQ34" s="368">
        <v>-11</v>
      </c>
      <c r="AR34" s="368">
        <v>10</v>
      </c>
      <c r="AS34" s="368">
        <v>18</v>
      </c>
      <c r="AT34" s="368">
        <v>-1</v>
      </c>
      <c r="AU34" s="368">
        <v>0</v>
      </c>
      <c r="AV34" s="368">
        <v>2</v>
      </c>
      <c r="AW34" s="369">
        <f t="shared" si="20"/>
        <v>-11</v>
      </c>
      <c r="AX34" s="388">
        <f t="shared" si="24"/>
        <v>26</v>
      </c>
      <c r="AY34" s="388">
        <f t="shared" si="9"/>
        <v>3</v>
      </c>
      <c r="AZ34" s="388">
        <f t="shared" si="9"/>
        <v>11</v>
      </c>
      <c r="BA34" s="388">
        <f t="shared" si="9"/>
        <v>-10</v>
      </c>
      <c r="BB34" s="388">
        <f t="shared" si="9"/>
        <v>-18</v>
      </c>
      <c r="BC34" s="388">
        <f t="shared" si="9"/>
        <v>1</v>
      </c>
      <c r="BD34" s="388">
        <f t="shared" si="9"/>
        <v>0</v>
      </c>
      <c r="BE34" s="388">
        <f t="shared" si="9"/>
        <v>-2</v>
      </c>
      <c r="BF34" s="388">
        <f t="shared" si="9"/>
        <v>11</v>
      </c>
      <c r="BH34" s="389">
        <f t="shared" si="21"/>
        <v>0.8</v>
      </c>
      <c r="BI34" s="389">
        <f t="shared" si="22"/>
        <v>0.19999999999999996</v>
      </c>
      <c r="BJ34" s="370">
        <v>509036.12266666669</v>
      </c>
      <c r="BK34" s="137">
        <f t="shared" si="10"/>
        <v>509036.12266666669</v>
      </c>
      <c r="BL34" s="373">
        <v>472599.29777777777</v>
      </c>
      <c r="BM34" s="137">
        <f t="shared" si="11"/>
        <v>472599.29777777777</v>
      </c>
      <c r="BN34" s="372">
        <v>605957.69777777779</v>
      </c>
      <c r="BO34" s="137">
        <f t="shared" si="12"/>
        <v>605957.69777777779</v>
      </c>
      <c r="BP34" s="372">
        <v>266869.01333333337</v>
      </c>
      <c r="BQ34" s="137">
        <f t="shared" si="13"/>
        <v>266869.01333333337</v>
      </c>
      <c r="BR34" s="372">
        <v>247144.93688888891</v>
      </c>
      <c r="BS34" s="137">
        <f t="shared" si="14"/>
        <v>247144.93688888891</v>
      </c>
      <c r="BT34" s="376">
        <v>680527.26933333336</v>
      </c>
      <c r="BU34" s="137">
        <f t="shared" si="15"/>
        <v>680527.26933333336</v>
      </c>
      <c r="BV34" s="377">
        <v>328712.19521422224</v>
      </c>
      <c r="BW34" s="379">
        <f t="shared" si="23"/>
        <v>328712.19521422224</v>
      </c>
      <c r="BX34" s="353"/>
      <c r="BY34" s="138"/>
      <c r="BZ34" s="355"/>
      <c r="CA34" s="352"/>
    </row>
    <row r="35" spans="1:80" x14ac:dyDescent="0.25">
      <c r="A35" s="132" t="s">
        <v>480</v>
      </c>
      <c r="B35" s="55" t="s">
        <v>481</v>
      </c>
      <c r="C35" s="55" t="s">
        <v>450</v>
      </c>
      <c r="D35" s="133" t="s">
        <v>63</v>
      </c>
      <c r="E35" s="364">
        <v>51223.111111111124</v>
      </c>
      <c r="F35" s="382">
        <f t="shared" si="16"/>
        <v>60444</v>
      </c>
      <c r="G35" s="365">
        <v>467</v>
      </c>
      <c r="H35" s="387">
        <f t="shared" si="17"/>
        <v>559</v>
      </c>
      <c r="I35" s="366">
        <v>325.66311111111105</v>
      </c>
      <c r="J35" s="366">
        <v>180</v>
      </c>
      <c r="K35"/>
      <c r="L35" s="365">
        <v>15568</v>
      </c>
      <c r="M35" s="365">
        <v>16982</v>
      </c>
      <c r="N35" s="365">
        <v>13667</v>
      </c>
      <c r="O35" s="365">
        <v>7588</v>
      </c>
      <c r="P35" s="365">
        <v>4283</v>
      </c>
      <c r="Q35" s="365">
        <v>1561</v>
      </c>
      <c r="R35" s="365">
        <v>739</v>
      </c>
      <c r="S35" s="365">
        <v>56</v>
      </c>
      <c r="T35" s="365">
        <v>60444</v>
      </c>
      <c r="U35" s="132"/>
      <c r="V35" s="385">
        <f t="shared" si="18"/>
        <v>0.2575607173582159</v>
      </c>
      <c r="W35" s="385">
        <f t="shared" si="2"/>
        <v>0.28095427172258619</v>
      </c>
      <c r="X35" s="385">
        <f t="shared" si="3"/>
        <v>0.22611011845675336</v>
      </c>
      <c r="Y35" s="385">
        <f t="shared" si="4"/>
        <v>0.12553768777711602</v>
      </c>
      <c r="Z35" s="385">
        <f t="shared" si="5"/>
        <v>7.0858976904241949E-2</v>
      </c>
      <c r="AA35" s="385">
        <f t="shared" si="6"/>
        <v>2.5825557540864272E-2</v>
      </c>
      <c r="AB35" s="385">
        <f t="shared" si="7"/>
        <v>1.2226192839653233E-2</v>
      </c>
      <c r="AC35" s="385">
        <f t="shared" si="8"/>
        <v>9.264774005691218E-4</v>
      </c>
      <c r="AD35" s="135"/>
      <c r="AE35" s="368">
        <v>74</v>
      </c>
      <c r="AF35" s="368">
        <v>90</v>
      </c>
      <c r="AG35" s="368">
        <v>162</v>
      </c>
      <c r="AH35" s="368">
        <v>115</v>
      </c>
      <c r="AI35" s="368">
        <v>95</v>
      </c>
      <c r="AJ35" s="368">
        <v>21</v>
      </c>
      <c r="AK35" s="368">
        <v>7</v>
      </c>
      <c r="AL35" s="368">
        <v>1</v>
      </c>
      <c r="AM35" s="185">
        <f t="shared" si="19"/>
        <v>565</v>
      </c>
      <c r="AN35" s="132"/>
      <c r="AO35" s="368">
        <v>-7</v>
      </c>
      <c r="AP35" s="368">
        <v>-2</v>
      </c>
      <c r="AQ35" s="368">
        <v>8</v>
      </c>
      <c r="AR35" s="368">
        <v>4</v>
      </c>
      <c r="AS35" s="368">
        <v>2</v>
      </c>
      <c r="AT35" s="368">
        <v>5</v>
      </c>
      <c r="AU35" s="368">
        <v>-4</v>
      </c>
      <c r="AV35" s="368">
        <v>0</v>
      </c>
      <c r="AW35" s="369">
        <f t="shared" si="20"/>
        <v>6</v>
      </c>
      <c r="AX35" s="388">
        <f t="shared" si="24"/>
        <v>7</v>
      </c>
      <c r="AY35" s="388">
        <f t="shared" si="9"/>
        <v>2</v>
      </c>
      <c r="AZ35" s="388">
        <f t="shared" si="9"/>
        <v>-8</v>
      </c>
      <c r="BA35" s="388">
        <f t="shared" si="9"/>
        <v>-4</v>
      </c>
      <c r="BB35" s="388">
        <f t="shared" si="9"/>
        <v>-2</v>
      </c>
      <c r="BC35" s="388">
        <f t="shared" si="9"/>
        <v>-5</v>
      </c>
      <c r="BD35" s="388">
        <f t="shared" si="9"/>
        <v>4</v>
      </c>
      <c r="BE35" s="388">
        <f t="shared" si="9"/>
        <v>0</v>
      </c>
      <c r="BF35" s="388">
        <f t="shared" si="9"/>
        <v>-6</v>
      </c>
      <c r="BH35" s="389">
        <f t="shared" si="21"/>
        <v>0.8</v>
      </c>
      <c r="BI35" s="389">
        <f t="shared" si="22"/>
        <v>0.19999999999999996</v>
      </c>
      <c r="BJ35" s="370">
        <v>471168.64533333335</v>
      </c>
      <c r="BK35" s="137">
        <f t="shared" si="10"/>
        <v>471168.64533333335</v>
      </c>
      <c r="BL35" s="373">
        <v>401080.58933333331</v>
      </c>
      <c r="BM35" s="137">
        <f t="shared" si="11"/>
        <v>401080.58933333331</v>
      </c>
      <c r="BN35" s="372">
        <v>235454.91111111117</v>
      </c>
      <c r="BO35" s="137">
        <f t="shared" si="12"/>
        <v>235454.91111111117</v>
      </c>
      <c r="BP35" s="372">
        <v>554620.90666666662</v>
      </c>
      <c r="BQ35" s="137">
        <f t="shared" si="13"/>
        <v>554620.90666666662</v>
      </c>
      <c r="BR35" s="372">
        <v>700625.87199999997</v>
      </c>
      <c r="BS35" s="137">
        <f t="shared" si="14"/>
        <v>700625.87199999997</v>
      </c>
      <c r="BT35" s="376">
        <v>642269.91111111129</v>
      </c>
      <c r="BU35" s="137">
        <f t="shared" si="15"/>
        <v>642269.91111111129</v>
      </c>
      <c r="BV35" s="377">
        <v>587898.56233244448</v>
      </c>
      <c r="BW35" s="379">
        <f t="shared" si="23"/>
        <v>587898.56233244448</v>
      </c>
      <c r="BX35" s="353"/>
      <c r="BY35" s="138"/>
      <c r="BZ35" s="355"/>
      <c r="CA35" s="352"/>
    </row>
    <row r="36" spans="1:80" x14ac:dyDescent="0.25">
      <c r="A36" s="132" t="s">
        <v>482</v>
      </c>
      <c r="B36" s="55"/>
      <c r="C36" s="55" t="s">
        <v>452</v>
      </c>
      <c r="D36" s="133" t="s">
        <v>64</v>
      </c>
      <c r="E36" s="364">
        <v>120240.99999999999</v>
      </c>
      <c r="F36" s="382">
        <f t="shared" si="16"/>
        <v>120323</v>
      </c>
      <c r="G36" s="365">
        <v>354</v>
      </c>
      <c r="H36" s="387">
        <f t="shared" si="17"/>
        <v>1397</v>
      </c>
      <c r="I36" s="366">
        <v>831.03600000000006</v>
      </c>
      <c r="J36" s="366">
        <v>226</v>
      </c>
      <c r="K36"/>
      <c r="L36" s="365">
        <v>5181</v>
      </c>
      <c r="M36" s="365">
        <v>13040</v>
      </c>
      <c r="N36" s="365">
        <v>35909</v>
      </c>
      <c r="O36" s="365">
        <v>34222</v>
      </c>
      <c r="P36" s="365">
        <v>21979</v>
      </c>
      <c r="Q36" s="365">
        <v>6365</v>
      </c>
      <c r="R36" s="365">
        <v>3370</v>
      </c>
      <c r="S36" s="365">
        <v>257</v>
      </c>
      <c r="T36" s="365">
        <v>120323</v>
      </c>
      <c r="U36" s="132"/>
      <c r="V36" s="385">
        <f t="shared" si="18"/>
        <v>4.3059099257831003E-2</v>
      </c>
      <c r="W36" s="385">
        <f t="shared" si="2"/>
        <v>0.10837495740631467</v>
      </c>
      <c r="X36" s="385">
        <f t="shared" si="3"/>
        <v>0.29843837005393814</v>
      </c>
      <c r="Y36" s="385">
        <f t="shared" si="4"/>
        <v>0.28441777548764574</v>
      </c>
      <c r="Z36" s="385">
        <f t="shared" si="5"/>
        <v>0.18266665558538267</v>
      </c>
      <c r="AA36" s="385">
        <f t="shared" si="6"/>
        <v>5.2899279439508659E-2</v>
      </c>
      <c r="AB36" s="385">
        <f t="shared" si="7"/>
        <v>2.8007945280619666E-2</v>
      </c>
      <c r="AC36" s="385">
        <f t="shared" si="8"/>
        <v>2.1359174887594225E-3</v>
      </c>
      <c r="AD36" s="135"/>
      <c r="AE36" s="368">
        <v>250</v>
      </c>
      <c r="AF36" s="368">
        <v>18</v>
      </c>
      <c r="AG36" s="368">
        <v>451</v>
      </c>
      <c r="AH36" s="368">
        <v>392</v>
      </c>
      <c r="AI36" s="368">
        <v>91</v>
      </c>
      <c r="AJ36" s="368">
        <v>75</v>
      </c>
      <c r="AK36" s="368">
        <v>19</v>
      </c>
      <c r="AL36" s="368">
        <v>2</v>
      </c>
      <c r="AM36" s="185">
        <f t="shared" si="19"/>
        <v>1298</v>
      </c>
      <c r="AN36" s="132"/>
      <c r="AO36" s="368">
        <v>-23</v>
      </c>
      <c r="AP36" s="368">
        <v>-24</v>
      </c>
      <c r="AQ36" s="368">
        <v>-27</v>
      </c>
      <c r="AR36" s="368">
        <v>-27</v>
      </c>
      <c r="AS36" s="368">
        <v>-1</v>
      </c>
      <c r="AT36" s="368">
        <v>6</v>
      </c>
      <c r="AU36" s="368">
        <v>-1</v>
      </c>
      <c r="AV36" s="368">
        <v>-2</v>
      </c>
      <c r="AW36" s="369">
        <f t="shared" si="20"/>
        <v>-99</v>
      </c>
      <c r="AX36" s="388">
        <f t="shared" si="24"/>
        <v>23</v>
      </c>
      <c r="AY36" s="388">
        <f t="shared" si="9"/>
        <v>24</v>
      </c>
      <c r="AZ36" s="388">
        <f t="shared" si="9"/>
        <v>27</v>
      </c>
      <c r="BA36" s="388">
        <f t="shared" si="9"/>
        <v>27</v>
      </c>
      <c r="BB36" s="388">
        <f t="shared" si="9"/>
        <v>1</v>
      </c>
      <c r="BC36" s="388">
        <f t="shared" si="9"/>
        <v>-6</v>
      </c>
      <c r="BD36" s="388">
        <f t="shared" si="9"/>
        <v>1</v>
      </c>
      <c r="BE36" s="388">
        <f t="shared" si="9"/>
        <v>2</v>
      </c>
      <c r="BF36" s="388">
        <f t="shared" si="9"/>
        <v>99</v>
      </c>
      <c r="BH36" s="389">
        <f t="shared" si="21"/>
        <v>1</v>
      </c>
      <c r="BI36" s="389">
        <f t="shared" si="22"/>
        <v>0</v>
      </c>
      <c r="BJ36" s="370">
        <v>1065342.6266666667</v>
      </c>
      <c r="BK36" s="137">
        <f t="shared" si="10"/>
        <v>1065342.6266666667</v>
      </c>
      <c r="BL36" s="373">
        <v>1728335.83</v>
      </c>
      <c r="BM36" s="137">
        <f t="shared" si="11"/>
        <v>1728335.83</v>
      </c>
      <c r="BN36" s="372">
        <v>2495203.1066666674</v>
      </c>
      <c r="BO36" s="137">
        <f t="shared" si="12"/>
        <v>2495203.1066666674</v>
      </c>
      <c r="BP36" s="372">
        <v>909230.1333333333</v>
      </c>
      <c r="BQ36" s="137">
        <f t="shared" si="13"/>
        <v>909230.1333333333</v>
      </c>
      <c r="BR36" s="372">
        <v>889472.30888888892</v>
      </c>
      <c r="BS36" s="137">
        <f t="shared" si="14"/>
        <v>889472.30888888892</v>
      </c>
      <c r="BT36" s="376">
        <v>4059268.2355555552</v>
      </c>
      <c r="BU36" s="137">
        <f t="shared" si="15"/>
        <v>4059268.2355555552</v>
      </c>
      <c r="BV36" s="377">
        <v>2522645.2666666661</v>
      </c>
      <c r="BW36" s="379">
        <f t="shared" si="23"/>
        <v>2522645.2666666661</v>
      </c>
      <c r="BX36" s="353"/>
      <c r="BY36" s="138"/>
      <c r="BZ36" s="355"/>
      <c r="CA36" s="352"/>
    </row>
    <row r="37" spans="1:80" x14ac:dyDescent="0.25">
      <c r="A37" s="132" t="s">
        <v>483</v>
      </c>
      <c r="B37" s="55" t="s">
        <v>458</v>
      </c>
      <c r="C37" s="55" t="s">
        <v>450</v>
      </c>
      <c r="D37" s="133" t="s">
        <v>65</v>
      </c>
      <c r="E37" s="364">
        <v>37483.111111111109</v>
      </c>
      <c r="F37" s="382">
        <f t="shared" si="16"/>
        <v>33143</v>
      </c>
      <c r="G37" s="365">
        <v>359</v>
      </c>
      <c r="H37" s="387">
        <f t="shared" si="17"/>
        <v>64</v>
      </c>
      <c r="I37" s="366">
        <v>0</v>
      </c>
      <c r="J37" s="366">
        <v>5</v>
      </c>
      <c r="K37"/>
      <c r="L37" s="365">
        <v>677</v>
      </c>
      <c r="M37" s="365">
        <v>2879</v>
      </c>
      <c r="N37" s="365">
        <v>6554</v>
      </c>
      <c r="O37" s="365">
        <v>8350</v>
      </c>
      <c r="P37" s="365">
        <v>5854</v>
      </c>
      <c r="Q37" s="365">
        <v>4408</v>
      </c>
      <c r="R37" s="365">
        <v>3834</v>
      </c>
      <c r="S37" s="365">
        <v>587</v>
      </c>
      <c r="T37" s="365">
        <v>33143</v>
      </c>
      <c r="U37" s="132"/>
      <c r="V37" s="385">
        <f t="shared" si="18"/>
        <v>2.0426636092085809E-2</v>
      </c>
      <c r="W37" s="385">
        <f t="shared" si="2"/>
        <v>8.6866004887909964E-2</v>
      </c>
      <c r="X37" s="385">
        <f t="shared" si="3"/>
        <v>0.19774914763298435</v>
      </c>
      <c r="Y37" s="385">
        <f t="shared" si="4"/>
        <v>0.25193856923030505</v>
      </c>
      <c r="Z37" s="385">
        <f t="shared" si="5"/>
        <v>0.17662854901487493</v>
      </c>
      <c r="AA37" s="385">
        <f t="shared" si="6"/>
        <v>0.13299942672660894</v>
      </c>
      <c r="AB37" s="385">
        <f t="shared" si="7"/>
        <v>0.11568053585975922</v>
      </c>
      <c r="AC37" s="385">
        <f t="shared" si="8"/>
        <v>1.7711130555471744E-2</v>
      </c>
      <c r="AD37" s="135"/>
      <c r="AE37" s="368">
        <v>35</v>
      </c>
      <c r="AF37" s="368">
        <v>12</v>
      </c>
      <c r="AG37" s="368">
        <v>30</v>
      </c>
      <c r="AH37" s="368">
        <v>18</v>
      </c>
      <c r="AI37" s="368">
        <v>10</v>
      </c>
      <c r="AJ37" s="368">
        <v>8</v>
      </c>
      <c r="AK37" s="368">
        <v>28</v>
      </c>
      <c r="AL37" s="368">
        <v>7</v>
      </c>
      <c r="AM37" s="185">
        <f t="shared" si="19"/>
        <v>148</v>
      </c>
      <c r="AN37" s="132"/>
      <c r="AO37" s="368">
        <v>4</v>
      </c>
      <c r="AP37" s="368">
        <v>12</v>
      </c>
      <c r="AQ37" s="368">
        <v>15</v>
      </c>
      <c r="AR37" s="368">
        <v>39</v>
      </c>
      <c r="AS37" s="368">
        <v>2</v>
      </c>
      <c r="AT37" s="368">
        <v>-2</v>
      </c>
      <c r="AU37" s="368">
        <v>12</v>
      </c>
      <c r="AV37" s="368">
        <v>2</v>
      </c>
      <c r="AW37" s="369">
        <f t="shared" si="20"/>
        <v>84</v>
      </c>
      <c r="AX37" s="388">
        <f t="shared" si="24"/>
        <v>-4</v>
      </c>
      <c r="AY37" s="388">
        <f t="shared" si="9"/>
        <v>-12</v>
      </c>
      <c r="AZ37" s="388">
        <f t="shared" si="9"/>
        <v>-15</v>
      </c>
      <c r="BA37" s="388">
        <f t="shared" si="9"/>
        <v>-39</v>
      </c>
      <c r="BB37" s="388">
        <f t="shared" si="9"/>
        <v>-2</v>
      </c>
      <c r="BC37" s="388">
        <f t="shared" si="9"/>
        <v>2</v>
      </c>
      <c r="BD37" s="388">
        <f t="shared" si="9"/>
        <v>-12</v>
      </c>
      <c r="BE37" s="388">
        <f t="shared" si="9"/>
        <v>-2</v>
      </c>
      <c r="BF37" s="388">
        <f t="shared" si="9"/>
        <v>-84</v>
      </c>
      <c r="BH37" s="389">
        <f t="shared" si="21"/>
        <v>0.8</v>
      </c>
      <c r="BI37" s="389">
        <f t="shared" si="22"/>
        <v>0.19999999999999996</v>
      </c>
      <c r="BJ37" s="370">
        <v>254965.81866666672</v>
      </c>
      <c r="BK37" s="137">
        <f t="shared" si="10"/>
        <v>254965.81866666672</v>
      </c>
      <c r="BL37" s="373">
        <v>214200.592</v>
      </c>
      <c r="BM37" s="137">
        <f t="shared" si="11"/>
        <v>214200.592</v>
      </c>
      <c r="BN37" s="372">
        <v>329518.37422222225</v>
      </c>
      <c r="BO37" s="137">
        <f t="shared" si="12"/>
        <v>329518.37422222225</v>
      </c>
      <c r="BP37" s="372">
        <v>415563.62666666671</v>
      </c>
      <c r="BQ37" s="137">
        <f t="shared" si="13"/>
        <v>415563.62666666671</v>
      </c>
      <c r="BR37" s="372">
        <v>241178.23288888892</v>
      </c>
      <c r="BS37" s="137">
        <f t="shared" si="14"/>
        <v>241178.23288888892</v>
      </c>
      <c r="BT37" s="376">
        <v>166272.8728888889</v>
      </c>
      <c r="BU37" s="137">
        <f t="shared" si="15"/>
        <v>166272.8728888889</v>
      </c>
      <c r="BV37" s="377">
        <v>1120</v>
      </c>
      <c r="BW37" s="379">
        <f t="shared" si="23"/>
        <v>1120</v>
      </c>
      <c r="BX37" s="353"/>
      <c r="BY37" s="138"/>
      <c r="BZ37" s="355"/>
      <c r="CA37" s="352"/>
    </row>
    <row r="38" spans="1:80" x14ac:dyDescent="0.25">
      <c r="A38" s="132" t="s">
        <v>484</v>
      </c>
      <c r="B38" s="55"/>
      <c r="C38" s="55" t="s">
        <v>434</v>
      </c>
      <c r="D38" s="133" t="s">
        <v>66</v>
      </c>
      <c r="E38" s="364">
        <v>115613.55555555558</v>
      </c>
      <c r="F38" s="382">
        <f t="shared" si="16"/>
        <v>129415</v>
      </c>
      <c r="G38" s="365">
        <v>889</v>
      </c>
      <c r="H38" s="387">
        <f>AM38+BF38</f>
        <v>21</v>
      </c>
      <c r="I38" s="366">
        <v>0</v>
      </c>
      <c r="J38" s="366">
        <v>65</v>
      </c>
      <c r="K38"/>
      <c r="L38" s="365">
        <v>27962</v>
      </c>
      <c r="M38" s="365">
        <v>28952</v>
      </c>
      <c r="N38" s="365">
        <v>34221</v>
      </c>
      <c r="O38" s="365">
        <v>19499</v>
      </c>
      <c r="P38" s="365">
        <v>11234</v>
      </c>
      <c r="Q38" s="365">
        <v>4612</v>
      </c>
      <c r="R38" s="365">
        <v>2748</v>
      </c>
      <c r="S38" s="365">
        <v>187</v>
      </c>
      <c r="T38" s="365">
        <v>129415</v>
      </c>
      <c r="U38" s="132"/>
      <c r="V38" s="385">
        <f t="shared" si="18"/>
        <v>0.21606459838504039</v>
      </c>
      <c r="W38" s="385">
        <f t="shared" si="2"/>
        <v>0.22371440713982149</v>
      </c>
      <c r="X38" s="385">
        <f t="shared" si="3"/>
        <v>0.26442838929026774</v>
      </c>
      <c r="Y38" s="385">
        <f t="shared" si="4"/>
        <v>0.15067032415098713</v>
      </c>
      <c r="Z38" s="385">
        <f t="shared" si="5"/>
        <v>8.6806011667890121E-2</v>
      </c>
      <c r="AA38" s="385">
        <f t="shared" si="6"/>
        <v>3.5637290885909667E-2</v>
      </c>
      <c r="AB38" s="385">
        <f t="shared" si="7"/>
        <v>2.1234014604180351E-2</v>
      </c>
      <c r="AC38" s="385">
        <f t="shared" si="8"/>
        <v>1.4449638759031025E-3</v>
      </c>
      <c r="AD38" s="135"/>
      <c r="AE38" s="368">
        <v>56</v>
      </c>
      <c r="AF38" s="368">
        <v>129</v>
      </c>
      <c r="AG38" s="368">
        <v>6</v>
      </c>
      <c r="AH38" s="368">
        <v>32</v>
      </c>
      <c r="AI38" s="368">
        <v>64</v>
      </c>
      <c r="AJ38" s="368">
        <v>5</v>
      </c>
      <c r="AK38" s="368">
        <v>17</v>
      </c>
      <c r="AL38" s="368">
        <v>0</v>
      </c>
      <c r="AM38" s="185">
        <f t="shared" si="19"/>
        <v>309</v>
      </c>
      <c r="AN38" s="132"/>
      <c r="AO38" s="368">
        <v>84</v>
      </c>
      <c r="AP38" s="368">
        <v>66</v>
      </c>
      <c r="AQ38" s="368">
        <v>28</v>
      </c>
      <c r="AR38" s="368">
        <v>30</v>
      </c>
      <c r="AS38" s="368">
        <v>53</v>
      </c>
      <c r="AT38" s="368">
        <v>20</v>
      </c>
      <c r="AU38" s="368">
        <v>5</v>
      </c>
      <c r="AV38" s="368">
        <v>2</v>
      </c>
      <c r="AW38" s="369">
        <f t="shared" si="20"/>
        <v>288</v>
      </c>
      <c r="AX38" s="388">
        <f t="shared" si="24"/>
        <v>-84</v>
      </c>
      <c r="AY38" s="388">
        <f t="shared" si="9"/>
        <v>-66</v>
      </c>
      <c r="AZ38" s="388">
        <f t="shared" si="9"/>
        <v>-28</v>
      </c>
      <c r="BA38" s="388">
        <f t="shared" si="9"/>
        <v>-30</v>
      </c>
      <c r="BB38" s="388">
        <f t="shared" si="9"/>
        <v>-53</v>
      </c>
      <c r="BC38" s="388">
        <f t="shared" ref="BC38:BF101" si="25">AT38*$AW$3</f>
        <v>-20</v>
      </c>
      <c r="BD38" s="388">
        <f t="shared" si="25"/>
        <v>-5</v>
      </c>
      <c r="BE38" s="388">
        <f t="shared" si="25"/>
        <v>-2</v>
      </c>
      <c r="BF38" s="388">
        <f t="shared" si="25"/>
        <v>-288</v>
      </c>
      <c r="BH38" s="389">
        <f t="shared" si="21"/>
        <v>1</v>
      </c>
      <c r="BI38" s="389">
        <f t="shared" si="22"/>
        <v>0</v>
      </c>
      <c r="BJ38" s="370">
        <v>595996.99333333317</v>
      </c>
      <c r="BK38" s="137">
        <f t="shared" si="10"/>
        <v>595996.99333333317</v>
      </c>
      <c r="BL38" s="373">
        <v>424534.11222222226</v>
      </c>
      <c r="BM38" s="137">
        <f t="shared" si="11"/>
        <v>424534.11222222226</v>
      </c>
      <c r="BN38" s="372">
        <v>970303.86888888897</v>
      </c>
      <c r="BO38" s="137">
        <f t="shared" si="12"/>
        <v>970303.86888888897</v>
      </c>
      <c r="BP38" s="372">
        <v>679829.60000000009</v>
      </c>
      <c r="BQ38" s="137">
        <f t="shared" si="13"/>
        <v>679829.60000000009</v>
      </c>
      <c r="BR38" s="372">
        <v>1166125.8311111112</v>
      </c>
      <c r="BS38" s="137">
        <f t="shared" si="14"/>
        <v>1166125.8311111112</v>
      </c>
      <c r="BT38" s="376">
        <v>1177150.0377777775</v>
      </c>
      <c r="BU38" s="137">
        <f t="shared" si="15"/>
        <v>1177150.0377777775</v>
      </c>
      <c r="BV38" s="377">
        <v>626578.9040000001</v>
      </c>
      <c r="BW38" s="379">
        <f t="shared" si="23"/>
        <v>626578.9040000001</v>
      </c>
      <c r="BX38" s="353"/>
      <c r="BY38" s="138"/>
      <c r="BZ38" s="355"/>
      <c r="CA38" s="352"/>
    </row>
    <row r="39" spans="1:80" x14ac:dyDescent="0.25">
      <c r="A39" s="132" t="s">
        <v>485</v>
      </c>
      <c r="B39" s="55"/>
      <c r="C39" s="55" t="s">
        <v>463</v>
      </c>
      <c r="D39" s="133" t="s">
        <v>67</v>
      </c>
      <c r="E39" s="364">
        <v>165385.00000000003</v>
      </c>
      <c r="F39" s="382">
        <f t="shared" si="16"/>
        <v>199197</v>
      </c>
      <c r="G39" s="365">
        <v>750</v>
      </c>
      <c r="H39" s="387">
        <f t="shared" si="17"/>
        <v>2371</v>
      </c>
      <c r="I39" s="366">
        <v>1251.0155555555552</v>
      </c>
      <c r="J39" s="366">
        <v>243</v>
      </c>
      <c r="K39"/>
      <c r="L39" s="365">
        <v>51725</v>
      </c>
      <c r="M39" s="365">
        <v>72992</v>
      </c>
      <c r="N39" s="365">
        <v>38772</v>
      </c>
      <c r="O39" s="365">
        <v>18122</v>
      </c>
      <c r="P39" s="365">
        <v>9643</v>
      </c>
      <c r="Q39" s="365">
        <v>4759</v>
      </c>
      <c r="R39" s="365">
        <v>2846</v>
      </c>
      <c r="S39" s="365">
        <v>338</v>
      </c>
      <c r="T39" s="365">
        <v>199197</v>
      </c>
      <c r="U39" s="132"/>
      <c r="V39" s="385">
        <f t="shared" si="18"/>
        <v>0.25966756527457741</v>
      </c>
      <c r="W39" s="385">
        <f t="shared" si="2"/>
        <v>0.36643122135373524</v>
      </c>
      <c r="X39" s="385">
        <f t="shared" si="3"/>
        <v>0.19464148556454164</v>
      </c>
      <c r="Y39" s="385">
        <f t="shared" si="4"/>
        <v>9.0975265691752391E-2</v>
      </c>
      <c r="Z39" s="385">
        <f t="shared" si="5"/>
        <v>4.8409363594833256E-2</v>
      </c>
      <c r="AA39" s="385">
        <f t="shared" si="6"/>
        <v>2.3890922052038938E-2</v>
      </c>
      <c r="AB39" s="385">
        <f t="shared" si="7"/>
        <v>1.4287363765518557E-2</v>
      </c>
      <c r="AC39" s="385">
        <f t="shared" si="8"/>
        <v>1.6968127030025553E-3</v>
      </c>
      <c r="AD39" s="135"/>
      <c r="AE39" s="368">
        <v>1006</v>
      </c>
      <c r="AF39" s="368">
        <v>488</v>
      </c>
      <c r="AG39" s="368">
        <v>285</v>
      </c>
      <c r="AH39" s="368">
        <v>296</v>
      </c>
      <c r="AI39" s="368">
        <v>131</v>
      </c>
      <c r="AJ39" s="368">
        <v>29</v>
      </c>
      <c r="AK39" s="368">
        <v>7</v>
      </c>
      <c r="AL39" s="368">
        <v>3</v>
      </c>
      <c r="AM39" s="185">
        <f t="shared" si="19"/>
        <v>2245</v>
      </c>
      <c r="AN39" s="132"/>
      <c r="AO39" s="368">
        <v>-100</v>
      </c>
      <c r="AP39" s="368">
        <v>-10</v>
      </c>
      <c r="AQ39" s="368">
        <v>-17</v>
      </c>
      <c r="AR39" s="368">
        <v>7</v>
      </c>
      <c r="AS39" s="368">
        <v>6</v>
      </c>
      <c r="AT39" s="368">
        <v>-10</v>
      </c>
      <c r="AU39" s="368">
        <v>-1</v>
      </c>
      <c r="AV39" s="368">
        <v>-1</v>
      </c>
      <c r="AW39" s="369">
        <f t="shared" si="20"/>
        <v>-126</v>
      </c>
      <c r="AX39" s="388">
        <f t="shared" si="24"/>
        <v>100</v>
      </c>
      <c r="AY39" s="388">
        <f t="shared" si="24"/>
        <v>10</v>
      </c>
      <c r="AZ39" s="388">
        <f t="shared" si="24"/>
        <v>17</v>
      </c>
      <c r="BA39" s="388">
        <f t="shared" si="24"/>
        <v>-7</v>
      </c>
      <c r="BB39" s="388">
        <f t="shared" si="24"/>
        <v>-6</v>
      </c>
      <c r="BC39" s="388">
        <f t="shared" si="25"/>
        <v>10</v>
      </c>
      <c r="BD39" s="388">
        <f t="shared" si="25"/>
        <v>1</v>
      </c>
      <c r="BE39" s="388">
        <f t="shared" si="25"/>
        <v>1</v>
      </c>
      <c r="BF39" s="388">
        <f t="shared" si="25"/>
        <v>126</v>
      </c>
      <c r="BH39" s="389">
        <f t="shared" si="21"/>
        <v>1</v>
      </c>
      <c r="BI39" s="389">
        <f t="shared" si="22"/>
        <v>0</v>
      </c>
      <c r="BJ39" s="370">
        <v>2281003.7866666666</v>
      </c>
      <c r="BK39" s="137">
        <f t="shared" si="10"/>
        <v>2281003.7866666666</v>
      </c>
      <c r="BL39" s="373">
        <v>2611131.472222222</v>
      </c>
      <c r="BM39" s="137">
        <f t="shared" si="11"/>
        <v>2611131.472222222</v>
      </c>
      <c r="BN39" s="372">
        <v>2397465.86</v>
      </c>
      <c r="BO39" s="137">
        <f t="shared" si="12"/>
        <v>2397465.86</v>
      </c>
      <c r="BP39" s="372">
        <v>2189512.5333333332</v>
      </c>
      <c r="BQ39" s="137">
        <f t="shared" si="13"/>
        <v>2189512.5333333332</v>
      </c>
      <c r="BR39" s="372">
        <v>2018943.7</v>
      </c>
      <c r="BS39" s="137">
        <f t="shared" si="14"/>
        <v>2018943.7</v>
      </c>
      <c r="BT39" s="376">
        <v>2037535.9044444445</v>
      </c>
      <c r="BU39" s="137">
        <f t="shared" si="15"/>
        <v>2037535.9044444445</v>
      </c>
      <c r="BV39" s="377">
        <v>1420573.2789688886</v>
      </c>
      <c r="BW39" s="379">
        <f t="shared" si="23"/>
        <v>1420573.2789688886</v>
      </c>
      <c r="BX39" s="353"/>
      <c r="BY39" s="138"/>
      <c r="BZ39" s="355"/>
      <c r="CA39" s="352"/>
    </row>
    <row r="40" spans="1:80" x14ac:dyDescent="0.25">
      <c r="A40" s="132" t="s">
        <v>486</v>
      </c>
      <c r="B40" s="55" t="s">
        <v>481</v>
      </c>
      <c r="C40" s="55" t="s">
        <v>450</v>
      </c>
      <c r="D40" s="133" t="s">
        <v>68</v>
      </c>
      <c r="E40" s="364">
        <v>51927.222222222219</v>
      </c>
      <c r="F40" s="382">
        <f t="shared" si="16"/>
        <v>57307</v>
      </c>
      <c r="G40" s="365">
        <v>265</v>
      </c>
      <c r="H40" s="387">
        <f t="shared" si="17"/>
        <v>682</v>
      </c>
      <c r="I40" s="366">
        <v>421.62444444444452</v>
      </c>
      <c r="J40" s="366">
        <v>283</v>
      </c>
      <c r="K40"/>
      <c r="L40" s="365">
        <v>4693</v>
      </c>
      <c r="M40" s="365">
        <v>14928</v>
      </c>
      <c r="N40" s="365">
        <v>20323</v>
      </c>
      <c r="O40" s="365">
        <v>9481</v>
      </c>
      <c r="P40" s="365">
        <v>4892</v>
      </c>
      <c r="Q40" s="365">
        <v>2094</v>
      </c>
      <c r="R40" s="365">
        <v>803</v>
      </c>
      <c r="S40" s="365">
        <v>93</v>
      </c>
      <c r="T40" s="365">
        <v>57307</v>
      </c>
      <c r="U40" s="132"/>
      <c r="V40" s="385">
        <f t="shared" si="18"/>
        <v>8.1892264470309034E-2</v>
      </c>
      <c r="W40" s="385">
        <f t="shared" si="2"/>
        <v>0.260491737484077</v>
      </c>
      <c r="X40" s="385">
        <f t="shared" si="3"/>
        <v>0.35463381436822727</v>
      </c>
      <c r="Y40" s="385">
        <f t="shared" si="4"/>
        <v>0.16544226708779033</v>
      </c>
      <c r="Z40" s="385">
        <f t="shared" si="5"/>
        <v>8.5364789641754063E-2</v>
      </c>
      <c r="AA40" s="385">
        <f t="shared" si="6"/>
        <v>3.6540038738723017E-2</v>
      </c>
      <c r="AB40" s="385">
        <f t="shared" si="7"/>
        <v>1.4012249812413842E-2</v>
      </c>
      <c r="AC40" s="385">
        <f t="shared" si="8"/>
        <v>1.6228383967054635E-3</v>
      </c>
      <c r="AD40" s="135"/>
      <c r="AE40" s="368">
        <v>37</v>
      </c>
      <c r="AF40" s="368">
        <v>203</v>
      </c>
      <c r="AG40" s="368">
        <v>158</v>
      </c>
      <c r="AH40" s="368">
        <v>95</v>
      </c>
      <c r="AI40" s="368">
        <v>93</v>
      </c>
      <c r="AJ40" s="368">
        <v>25</v>
      </c>
      <c r="AK40" s="368">
        <v>14</v>
      </c>
      <c r="AL40" s="368">
        <v>0</v>
      </c>
      <c r="AM40" s="185">
        <f t="shared" si="19"/>
        <v>625</v>
      </c>
      <c r="AN40" s="132"/>
      <c r="AO40" s="368">
        <v>-18</v>
      </c>
      <c r="AP40" s="368">
        <v>-25</v>
      </c>
      <c r="AQ40" s="368">
        <v>-18</v>
      </c>
      <c r="AR40" s="368">
        <v>-8</v>
      </c>
      <c r="AS40" s="368">
        <v>3</v>
      </c>
      <c r="AT40" s="368">
        <v>8</v>
      </c>
      <c r="AU40" s="368">
        <v>0</v>
      </c>
      <c r="AV40" s="368">
        <v>1</v>
      </c>
      <c r="AW40" s="369">
        <f t="shared" si="20"/>
        <v>-57</v>
      </c>
      <c r="AX40" s="388">
        <f t="shared" si="24"/>
        <v>18</v>
      </c>
      <c r="AY40" s="388">
        <f t="shared" si="24"/>
        <v>25</v>
      </c>
      <c r="AZ40" s="388">
        <f t="shared" si="24"/>
        <v>18</v>
      </c>
      <c r="BA40" s="388">
        <f t="shared" si="24"/>
        <v>8</v>
      </c>
      <c r="BB40" s="388">
        <f t="shared" si="24"/>
        <v>-3</v>
      </c>
      <c r="BC40" s="388">
        <f t="shared" si="25"/>
        <v>-8</v>
      </c>
      <c r="BD40" s="388">
        <f t="shared" si="25"/>
        <v>0</v>
      </c>
      <c r="BE40" s="388">
        <f t="shared" si="25"/>
        <v>-1</v>
      </c>
      <c r="BF40" s="388">
        <f t="shared" si="25"/>
        <v>57</v>
      </c>
      <c r="BH40" s="389">
        <f t="shared" si="21"/>
        <v>0.8</v>
      </c>
      <c r="BI40" s="389">
        <f t="shared" si="22"/>
        <v>0.19999999999999996</v>
      </c>
      <c r="BJ40" s="370">
        <v>187674.28800000006</v>
      </c>
      <c r="BK40" s="137">
        <f t="shared" si="10"/>
        <v>187674.28800000006</v>
      </c>
      <c r="BL40" s="373">
        <v>257074.23911111115</v>
      </c>
      <c r="BM40" s="137">
        <f t="shared" si="11"/>
        <v>257074.23911111115</v>
      </c>
      <c r="BN40" s="372">
        <v>313655.36888888897</v>
      </c>
      <c r="BO40" s="137">
        <f t="shared" si="12"/>
        <v>313655.36888888897</v>
      </c>
      <c r="BP40" s="372">
        <v>360379.2</v>
      </c>
      <c r="BQ40" s="137">
        <f t="shared" si="13"/>
        <v>360379.2</v>
      </c>
      <c r="BR40" s="372">
        <v>375905.91644444451</v>
      </c>
      <c r="BS40" s="137">
        <f t="shared" si="14"/>
        <v>375905.91644444451</v>
      </c>
      <c r="BT40" s="376">
        <v>504878.81422222219</v>
      </c>
      <c r="BU40" s="137">
        <f t="shared" si="15"/>
        <v>504878.81422222219</v>
      </c>
      <c r="BV40" s="377">
        <v>511625.29797688883</v>
      </c>
      <c r="BW40" s="379">
        <f t="shared" si="23"/>
        <v>511625.29797688883</v>
      </c>
      <c r="BX40" s="353"/>
      <c r="BY40" s="138"/>
      <c r="BZ40" s="355"/>
      <c r="CA40" s="352"/>
    </row>
    <row r="41" spans="1:80" x14ac:dyDescent="0.25">
      <c r="A41" s="132" t="s">
        <v>487</v>
      </c>
      <c r="B41" s="55"/>
      <c r="C41" s="55" t="s">
        <v>452</v>
      </c>
      <c r="D41" s="133" t="s">
        <v>69</v>
      </c>
      <c r="E41" s="364">
        <v>157195.22222222222</v>
      </c>
      <c r="F41" s="382">
        <f t="shared" si="16"/>
        <v>139771</v>
      </c>
      <c r="G41" s="365">
        <v>575</v>
      </c>
      <c r="H41" s="387">
        <f t="shared" si="17"/>
        <v>845</v>
      </c>
      <c r="I41" s="366">
        <v>248.10800000000006</v>
      </c>
      <c r="J41" s="366">
        <v>74</v>
      </c>
      <c r="K41"/>
      <c r="L41" s="365">
        <v>1988</v>
      </c>
      <c r="M41" s="365">
        <v>10181</v>
      </c>
      <c r="N41" s="365">
        <v>29430</v>
      </c>
      <c r="O41" s="365">
        <v>35975</v>
      </c>
      <c r="P41" s="365">
        <v>29028</v>
      </c>
      <c r="Q41" s="365">
        <v>17981</v>
      </c>
      <c r="R41" s="365">
        <v>13648</v>
      </c>
      <c r="S41" s="365">
        <v>1540</v>
      </c>
      <c r="T41" s="365">
        <v>139771</v>
      </c>
      <c r="U41" s="132"/>
      <c r="V41" s="385">
        <f t="shared" si="18"/>
        <v>1.4223265198073992E-2</v>
      </c>
      <c r="W41" s="385">
        <f t="shared" si="2"/>
        <v>7.2840574940438288E-2</v>
      </c>
      <c r="X41" s="385">
        <f t="shared" si="3"/>
        <v>0.2105586995871819</v>
      </c>
      <c r="Y41" s="385">
        <f t="shared" si="4"/>
        <v>0.25738529451746073</v>
      </c>
      <c r="Z41" s="385">
        <f t="shared" si="5"/>
        <v>0.20768256648374842</v>
      </c>
      <c r="AA41" s="385">
        <f t="shared" si="6"/>
        <v>0.1286461426189982</v>
      </c>
      <c r="AB41" s="385">
        <f t="shared" si="7"/>
        <v>9.7645434317562299E-2</v>
      </c>
      <c r="AC41" s="385">
        <f t="shared" si="8"/>
        <v>1.1018022336536192E-2</v>
      </c>
      <c r="AD41" s="135"/>
      <c r="AE41" s="368">
        <v>40</v>
      </c>
      <c r="AF41" s="368">
        <v>81</v>
      </c>
      <c r="AG41" s="368">
        <v>343</v>
      </c>
      <c r="AH41" s="368">
        <v>108</v>
      </c>
      <c r="AI41" s="368">
        <v>120</v>
      </c>
      <c r="AJ41" s="368">
        <v>74</v>
      </c>
      <c r="AK41" s="368">
        <v>37</v>
      </c>
      <c r="AL41" s="368">
        <v>26</v>
      </c>
      <c r="AM41" s="185">
        <f t="shared" si="19"/>
        <v>829</v>
      </c>
      <c r="AN41" s="132"/>
      <c r="AO41" s="368">
        <v>20</v>
      </c>
      <c r="AP41" s="368">
        <v>-42</v>
      </c>
      <c r="AQ41" s="368">
        <v>-18</v>
      </c>
      <c r="AR41" s="368">
        <v>-3</v>
      </c>
      <c r="AS41" s="368">
        <v>27</v>
      </c>
      <c r="AT41" s="368">
        <v>-1</v>
      </c>
      <c r="AU41" s="368">
        <v>7</v>
      </c>
      <c r="AV41" s="368">
        <v>-6</v>
      </c>
      <c r="AW41" s="369">
        <f t="shared" si="20"/>
        <v>-16</v>
      </c>
      <c r="AX41" s="388">
        <f t="shared" si="24"/>
        <v>-20</v>
      </c>
      <c r="AY41" s="388">
        <f t="shared" si="24"/>
        <v>42</v>
      </c>
      <c r="AZ41" s="388">
        <f t="shared" si="24"/>
        <v>18</v>
      </c>
      <c r="BA41" s="388">
        <f t="shared" si="24"/>
        <v>3</v>
      </c>
      <c r="BB41" s="388">
        <f t="shared" si="24"/>
        <v>-27</v>
      </c>
      <c r="BC41" s="388">
        <f t="shared" si="25"/>
        <v>1</v>
      </c>
      <c r="BD41" s="388">
        <f t="shared" si="25"/>
        <v>-7</v>
      </c>
      <c r="BE41" s="388">
        <f t="shared" si="25"/>
        <v>6</v>
      </c>
      <c r="BF41" s="388">
        <f t="shared" si="25"/>
        <v>16</v>
      </c>
      <c r="BH41" s="389">
        <f t="shared" si="21"/>
        <v>1</v>
      </c>
      <c r="BI41" s="389">
        <f t="shared" si="22"/>
        <v>0</v>
      </c>
      <c r="BJ41" s="370">
        <v>993381.62666666671</v>
      </c>
      <c r="BK41" s="137">
        <f t="shared" si="10"/>
        <v>993381.62666666671</v>
      </c>
      <c r="BL41" s="373">
        <v>1031971.5733333334</v>
      </c>
      <c r="BM41" s="137">
        <f t="shared" si="11"/>
        <v>1031971.5733333334</v>
      </c>
      <c r="BN41" s="372">
        <v>1547269.5988888892</v>
      </c>
      <c r="BO41" s="137">
        <f t="shared" si="12"/>
        <v>1547269.5988888892</v>
      </c>
      <c r="BP41" s="372">
        <v>1350729.4666666666</v>
      </c>
      <c r="BQ41" s="137">
        <f t="shared" si="13"/>
        <v>1350729.4666666666</v>
      </c>
      <c r="BR41" s="372">
        <v>1251398.3288888889</v>
      </c>
      <c r="BS41" s="137">
        <f t="shared" si="14"/>
        <v>1251398.3288888889</v>
      </c>
      <c r="BT41" s="376">
        <v>1227580.7133333334</v>
      </c>
      <c r="BU41" s="137">
        <f t="shared" si="15"/>
        <v>1227580.7133333334</v>
      </c>
      <c r="BV41" s="377">
        <v>634221.81564444455</v>
      </c>
      <c r="BW41" s="379">
        <f t="shared" si="23"/>
        <v>634221.81564444455</v>
      </c>
      <c r="BX41" s="353"/>
      <c r="BY41" s="138"/>
      <c r="BZ41" s="355"/>
      <c r="CA41" s="352"/>
    </row>
    <row r="42" spans="1:80" x14ac:dyDescent="0.25">
      <c r="A42" s="132" t="s">
        <v>488</v>
      </c>
      <c r="B42" s="55" t="s">
        <v>489</v>
      </c>
      <c r="C42" s="55" t="s">
        <v>467</v>
      </c>
      <c r="D42" s="133" t="s">
        <v>70</v>
      </c>
      <c r="E42" s="364">
        <v>41956.333333333328</v>
      </c>
      <c r="F42" s="382">
        <f t="shared" si="16"/>
        <v>41113</v>
      </c>
      <c r="G42" s="365">
        <v>260</v>
      </c>
      <c r="H42" s="387">
        <f t="shared" si="17"/>
        <v>328</v>
      </c>
      <c r="I42" s="366">
        <v>210.95244444444447</v>
      </c>
      <c r="J42" s="366">
        <v>165</v>
      </c>
      <c r="K42"/>
      <c r="L42" s="365">
        <v>3684</v>
      </c>
      <c r="M42" s="365">
        <v>7241</v>
      </c>
      <c r="N42" s="365">
        <v>8863</v>
      </c>
      <c r="O42" s="365">
        <v>7758</v>
      </c>
      <c r="P42" s="365">
        <v>6850</v>
      </c>
      <c r="Q42" s="365">
        <v>3607</v>
      </c>
      <c r="R42" s="365">
        <v>2766</v>
      </c>
      <c r="S42" s="365">
        <v>344</v>
      </c>
      <c r="T42" s="365">
        <v>41113</v>
      </c>
      <c r="U42" s="132"/>
      <c r="V42" s="385">
        <f t="shared" si="18"/>
        <v>8.9606693746503541E-2</v>
      </c>
      <c r="W42" s="385">
        <f t="shared" si="2"/>
        <v>0.17612434023301632</v>
      </c>
      <c r="X42" s="385">
        <f t="shared" si="3"/>
        <v>0.21557658161652032</v>
      </c>
      <c r="Y42" s="385">
        <f t="shared" si="4"/>
        <v>0.18869943813392356</v>
      </c>
      <c r="Z42" s="385">
        <f t="shared" si="5"/>
        <v>0.16661396638532824</v>
      </c>
      <c r="AA42" s="385">
        <f t="shared" si="6"/>
        <v>8.7733806825091826E-2</v>
      </c>
      <c r="AB42" s="385">
        <f t="shared" si="7"/>
        <v>6.7277989930192392E-2</v>
      </c>
      <c r="AC42" s="385">
        <f t="shared" si="8"/>
        <v>8.3671831294237827E-3</v>
      </c>
      <c r="AD42" s="135"/>
      <c r="AE42" s="368">
        <v>33</v>
      </c>
      <c r="AF42" s="368">
        <v>29</v>
      </c>
      <c r="AG42" s="368">
        <v>110</v>
      </c>
      <c r="AH42" s="368">
        <v>47</v>
      </c>
      <c r="AI42" s="368">
        <v>48</v>
      </c>
      <c r="AJ42" s="368">
        <v>50</v>
      </c>
      <c r="AK42" s="368">
        <v>60</v>
      </c>
      <c r="AL42" s="368">
        <v>5</v>
      </c>
      <c r="AM42" s="185">
        <f t="shared" si="19"/>
        <v>382</v>
      </c>
      <c r="AN42" s="132"/>
      <c r="AO42" s="368">
        <v>9</v>
      </c>
      <c r="AP42" s="368">
        <v>9</v>
      </c>
      <c r="AQ42" s="368">
        <v>13</v>
      </c>
      <c r="AR42" s="368">
        <v>13</v>
      </c>
      <c r="AS42" s="368">
        <v>2</v>
      </c>
      <c r="AT42" s="368">
        <v>7</v>
      </c>
      <c r="AU42" s="368">
        <v>2</v>
      </c>
      <c r="AV42" s="368">
        <v>-1</v>
      </c>
      <c r="AW42" s="369">
        <f t="shared" si="20"/>
        <v>54</v>
      </c>
      <c r="AX42" s="388">
        <f t="shared" si="24"/>
        <v>-9</v>
      </c>
      <c r="AY42" s="388">
        <f t="shared" si="24"/>
        <v>-9</v>
      </c>
      <c r="AZ42" s="388">
        <f t="shared" si="24"/>
        <v>-13</v>
      </c>
      <c r="BA42" s="388">
        <f t="shared" si="24"/>
        <v>-13</v>
      </c>
      <c r="BB42" s="388">
        <f t="shared" si="24"/>
        <v>-2</v>
      </c>
      <c r="BC42" s="388">
        <f t="shared" si="25"/>
        <v>-7</v>
      </c>
      <c r="BD42" s="388">
        <f t="shared" si="25"/>
        <v>-2</v>
      </c>
      <c r="BE42" s="388">
        <f t="shared" si="25"/>
        <v>1</v>
      </c>
      <c r="BF42" s="388">
        <f t="shared" si="25"/>
        <v>-54</v>
      </c>
      <c r="BH42" s="389">
        <f t="shared" si="21"/>
        <v>0.8</v>
      </c>
      <c r="BI42" s="389">
        <f t="shared" si="22"/>
        <v>0.19999999999999996</v>
      </c>
      <c r="BJ42" s="370">
        <v>124988.26133333336</v>
      </c>
      <c r="BK42" s="137">
        <f t="shared" si="10"/>
        <v>124988.26133333336</v>
      </c>
      <c r="BL42" s="373">
        <v>240599.30133333334</v>
      </c>
      <c r="BM42" s="137">
        <f t="shared" si="11"/>
        <v>240599.30133333334</v>
      </c>
      <c r="BN42" s="372">
        <v>321982.32888888894</v>
      </c>
      <c r="BO42" s="137">
        <f t="shared" si="12"/>
        <v>321982.32888888894</v>
      </c>
      <c r="BP42" s="372">
        <v>262904.53333333338</v>
      </c>
      <c r="BQ42" s="137">
        <f t="shared" si="13"/>
        <v>262904.53333333338</v>
      </c>
      <c r="BR42" s="372">
        <v>347900.01244444447</v>
      </c>
      <c r="BS42" s="137">
        <f t="shared" si="14"/>
        <v>347900.01244444447</v>
      </c>
      <c r="BT42" s="376">
        <v>404845.08088888892</v>
      </c>
      <c r="BU42" s="137">
        <f t="shared" si="15"/>
        <v>404845.08088888892</v>
      </c>
      <c r="BV42" s="377">
        <v>575289.32397511124</v>
      </c>
      <c r="BW42" s="379">
        <f t="shared" si="23"/>
        <v>575289.32397511124</v>
      </c>
      <c r="BX42" s="353"/>
      <c r="BY42" s="138"/>
      <c r="BZ42" s="355"/>
      <c r="CA42" s="352"/>
    </row>
    <row r="43" spans="1:80" x14ac:dyDescent="0.25">
      <c r="A43" s="132" t="s">
        <v>490</v>
      </c>
      <c r="B43" s="55" t="s">
        <v>491</v>
      </c>
      <c r="C43" s="55" t="s">
        <v>450</v>
      </c>
      <c r="D43" s="133" t="s">
        <v>71</v>
      </c>
      <c r="E43" s="364">
        <v>42476.333333333336</v>
      </c>
      <c r="F43" s="382">
        <f t="shared" si="16"/>
        <v>40284</v>
      </c>
      <c r="G43" s="365">
        <v>170</v>
      </c>
      <c r="H43" s="387">
        <f t="shared" si="17"/>
        <v>87</v>
      </c>
      <c r="I43" s="366">
        <v>0</v>
      </c>
      <c r="J43" s="366">
        <v>14</v>
      </c>
      <c r="K43"/>
      <c r="L43" s="365">
        <v>561</v>
      </c>
      <c r="M43" s="365">
        <v>3686</v>
      </c>
      <c r="N43" s="365">
        <v>9341</v>
      </c>
      <c r="O43" s="365">
        <v>14096</v>
      </c>
      <c r="P43" s="365">
        <v>7517</v>
      </c>
      <c r="Q43" s="365">
        <v>2799</v>
      </c>
      <c r="R43" s="365">
        <v>2109</v>
      </c>
      <c r="S43" s="365">
        <v>175</v>
      </c>
      <c r="T43" s="365">
        <v>40284</v>
      </c>
      <c r="U43" s="132"/>
      <c r="V43" s="385">
        <f t="shared" si="18"/>
        <v>1.3926124515936849E-2</v>
      </c>
      <c r="W43" s="385">
        <f t="shared" si="2"/>
        <v>9.1500347532519108E-2</v>
      </c>
      <c r="X43" s="385">
        <f t="shared" si="3"/>
        <v>0.23187866150332639</v>
      </c>
      <c r="Y43" s="385">
        <f t="shared" si="4"/>
        <v>0.34991559924535798</v>
      </c>
      <c r="Z43" s="385">
        <f t="shared" si="5"/>
        <v>0.18660013901300765</v>
      </c>
      <c r="AA43" s="385">
        <f t="shared" si="6"/>
        <v>6.9481680071492399E-2</v>
      </c>
      <c r="AB43" s="385">
        <f t="shared" si="7"/>
        <v>5.2353291629431038E-2</v>
      </c>
      <c r="AC43" s="385">
        <f t="shared" si="8"/>
        <v>4.3441564889286069E-3</v>
      </c>
      <c r="AD43" s="135"/>
      <c r="AE43" s="368">
        <v>1</v>
      </c>
      <c r="AF43" s="368">
        <v>34</v>
      </c>
      <c r="AG43" s="368">
        <v>47</v>
      </c>
      <c r="AH43" s="368">
        <v>-6</v>
      </c>
      <c r="AI43" s="368">
        <v>4</v>
      </c>
      <c r="AJ43" s="368">
        <v>-6</v>
      </c>
      <c r="AK43" s="368">
        <v>3</v>
      </c>
      <c r="AL43" s="368">
        <v>4</v>
      </c>
      <c r="AM43" s="185">
        <f t="shared" si="19"/>
        <v>81</v>
      </c>
      <c r="AN43" s="132"/>
      <c r="AO43" s="368">
        <v>1</v>
      </c>
      <c r="AP43" s="368">
        <v>18</v>
      </c>
      <c r="AQ43" s="368">
        <v>-3</v>
      </c>
      <c r="AR43" s="368">
        <v>-5</v>
      </c>
      <c r="AS43" s="368">
        <v>-16</v>
      </c>
      <c r="AT43" s="368">
        <v>1</v>
      </c>
      <c r="AU43" s="368">
        <v>-2</v>
      </c>
      <c r="AV43" s="368">
        <v>0</v>
      </c>
      <c r="AW43" s="369">
        <f t="shared" si="20"/>
        <v>-6</v>
      </c>
      <c r="AX43" s="388">
        <f t="shared" si="24"/>
        <v>-1</v>
      </c>
      <c r="AY43" s="388">
        <f t="shared" si="24"/>
        <v>-18</v>
      </c>
      <c r="AZ43" s="388">
        <f t="shared" si="24"/>
        <v>3</v>
      </c>
      <c r="BA43" s="388">
        <f t="shared" si="24"/>
        <v>5</v>
      </c>
      <c r="BB43" s="388">
        <f t="shared" si="24"/>
        <v>16</v>
      </c>
      <c r="BC43" s="388">
        <f t="shared" si="25"/>
        <v>-1</v>
      </c>
      <c r="BD43" s="388">
        <f t="shared" si="25"/>
        <v>2</v>
      </c>
      <c r="BE43" s="388">
        <f t="shared" si="25"/>
        <v>0</v>
      </c>
      <c r="BF43" s="388">
        <f t="shared" si="25"/>
        <v>6</v>
      </c>
      <c r="BH43" s="389">
        <f t="shared" si="21"/>
        <v>0.8</v>
      </c>
      <c r="BI43" s="389">
        <f t="shared" si="22"/>
        <v>0.19999999999999996</v>
      </c>
      <c r="BJ43" s="370">
        <v>296415.35466666665</v>
      </c>
      <c r="BK43" s="137">
        <f t="shared" si="10"/>
        <v>296415.35466666665</v>
      </c>
      <c r="BL43" s="373">
        <v>330617.96000000002</v>
      </c>
      <c r="BM43" s="137">
        <f t="shared" si="11"/>
        <v>330617.96000000002</v>
      </c>
      <c r="BN43" s="372">
        <v>251036.29511111113</v>
      </c>
      <c r="BO43" s="137">
        <f t="shared" si="12"/>
        <v>251036.29511111113</v>
      </c>
      <c r="BP43" s="372">
        <v>342192.32</v>
      </c>
      <c r="BQ43" s="137">
        <f t="shared" si="13"/>
        <v>342192.32</v>
      </c>
      <c r="BR43" s="372">
        <v>149464.81955555556</v>
      </c>
      <c r="BS43" s="137">
        <f t="shared" si="14"/>
        <v>149464.81955555556</v>
      </c>
      <c r="BT43" s="376">
        <v>221466.24888888886</v>
      </c>
      <c r="BU43" s="137">
        <f t="shared" si="15"/>
        <v>221466.24888888886</v>
      </c>
      <c r="BV43" s="377">
        <v>56854.493582222174</v>
      </c>
      <c r="BW43" s="379">
        <f t="shared" si="23"/>
        <v>56854.493582222174</v>
      </c>
      <c r="BX43" s="353"/>
      <c r="BY43" s="138"/>
      <c r="BZ43" s="355"/>
      <c r="CA43" s="352"/>
      <c r="CB43" s="166"/>
    </row>
    <row r="44" spans="1:80" x14ac:dyDescent="0.25">
      <c r="A44" s="132" t="s">
        <v>492</v>
      </c>
      <c r="B44" s="55" t="s">
        <v>443</v>
      </c>
      <c r="C44" s="55" t="s">
        <v>440</v>
      </c>
      <c r="D44" s="133" t="s">
        <v>72</v>
      </c>
      <c r="E44" s="364">
        <v>41204</v>
      </c>
      <c r="F44" s="382">
        <f t="shared" si="16"/>
        <v>49989</v>
      </c>
      <c r="G44" s="365">
        <v>452</v>
      </c>
      <c r="H44" s="387">
        <f t="shared" si="17"/>
        <v>151</v>
      </c>
      <c r="I44" s="366">
        <v>0</v>
      </c>
      <c r="J44" s="366">
        <v>7</v>
      </c>
      <c r="K44"/>
      <c r="L44" s="365">
        <v>16335</v>
      </c>
      <c r="M44" s="365">
        <v>12988</v>
      </c>
      <c r="N44" s="365">
        <v>10838</v>
      </c>
      <c r="O44" s="365">
        <v>5955</v>
      </c>
      <c r="P44" s="365">
        <v>2652</v>
      </c>
      <c r="Q44" s="365">
        <v>740</v>
      </c>
      <c r="R44" s="365">
        <v>455</v>
      </c>
      <c r="S44" s="365">
        <v>26</v>
      </c>
      <c r="T44" s="365">
        <v>49989</v>
      </c>
      <c r="U44" s="132"/>
      <c r="V44" s="385">
        <f t="shared" si="18"/>
        <v>0.32677188981575944</v>
      </c>
      <c r="W44" s="385">
        <f t="shared" si="2"/>
        <v>0.25981715977515052</v>
      </c>
      <c r="X44" s="385">
        <f t="shared" si="3"/>
        <v>0.21680769769349256</v>
      </c>
      <c r="Y44" s="385">
        <f t="shared" si="4"/>
        <v>0.11912620776570845</v>
      </c>
      <c r="Z44" s="385">
        <f t="shared" si="5"/>
        <v>5.3051671367700892E-2</v>
      </c>
      <c r="AA44" s="385">
        <f t="shared" si="6"/>
        <v>1.4803256716477625E-2</v>
      </c>
      <c r="AB44" s="385">
        <f t="shared" si="7"/>
        <v>9.1020024405369174E-3</v>
      </c>
      <c r="AC44" s="385">
        <f t="shared" si="8"/>
        <v>5.2011442517353821E-4</v>
      </c>
      <c r="AD44" s="135"/>
      <c r="AE44" s="368">
        <v>47</v>
      </c>
      <c r="AF44" s="368">
        <v>50</v>
      </c>
      <c r="AG44" s="368">
        <v>28</v>
      </c>
      <c r="AH44" s="368">
        <v>20</v>
      </c>
      <c r="AI44" s="368">
        <v>15</v>
      </c>
      <c r="AJ44" s="368">
        <v>-1</v>
      </c>
      <c r="AK44" s="368">
        <v>5</v>
      </c>
      <c r="AL44" s="368">
        <v>0</v>
      </c>
      <c r="AM44" s="185">
        <f t="shared" si="19"/>
        <v>164</v>
      </c>
      <c r="AN44" s="132"/>
      <c r="AO44" s="368">
        <v>0</v>
      </c>
      <c r="AP44" s="368">
        <v>-7</v>
      </c>
      <c r="AQ44" s="368">
        <v>13</v>
      </c>
      <c r="AR44" s="368">
        <v>5</v>
      </c>
      <c r="AS44" s="368">
        <v>-4</v>
      </c>
      <c r="AT44" s="368">
        <v>4</v>
      </c>
      <c r="AU44" s="368">
        <v>2</v>
      </c>
      <c r="AV44" s="368">
        <v>0</v>
      </c>
      <c r="AW44" s="369">
        <f t="shared" si="20"/>
        <v>13</v>
      </c>
      <c r="AX44" s="388">
        <f t="shared" si="24"/>
        <v>0</v>
      </c>
      <c r="AY44" s="388">
        <f t="shared" si="24"/>
        <v>7</v>
      </c>
      <c r="AZ44" s="388">
        <f t="shared" si="24"/>
        <v>-13</v>
      </c>
      <c r="BA44" s="388">
        <f t="shared" si="24"/>
        <v>-5</v>
      </c>
      <c r="BB44" s="388">
        <f t="shared" si="24"/>
        <v>4</v>
      </c>
      <c r="BC44" s="388">
        <f t="shared" si="25"/>
        <v>-4</v>
      </c>
      <c r="BD44" s="388">
        <f t="shared" si="25"/>
        <v>-2</v>
      </c>
      <c r="BE44" s="388">
        <f t="shared" si="25"/>
        <v>0</v>
      </c>
      <c r="BF44" s="388">
        <f t="shared" si="25"/>
        <v>-13</v>
      </c>
      <c r="BH44" s="389">
        <f t="shared" si="21"/>
        <v>0.8</v>
      </c>
      <c r="BI44" s="389">
        <f t="shared" si="22"/>
        <v>0.19999999999999996</v>
      </c>
      <c r="BJ44" s="370">
        <v>190872.55466666666</v>
      </c>
      <c r="BK44" s="137">
        <f t="shared" si="10"/>
        <v>190872.55466666666</v>
      </c>
      <c r="BL44" s="373">
        <v>211512.75111111111</v>
      </c>
      <c r="BM44" s="137">
        <f t="shared" si="11"/>
        <v>211512.75111111111</v>
      </c>
      <c r="BN44" s="372">
        <v>208744.13511111113</v>
      </c>
      <c r="BO44" s="137">
        <f t="shared" si="12"/>
        <v>208744.13511111113</v>
      </c>
      <c r="BP44" s="372">
        <v>41482.559999999998</v>
      </c>
      <c r="BQ44" s="137">
        <f t="shared" si="13"/>
        <v>41482.559999999998</v>
      </c>
      <c r="BR44" s="372">
        <v>81032.323555555573</v>
      </c>
      <c r="BS44" s="137">
        <f t="shared" si="14"/>
        <v>81032.323555555573</v>
      </c>
      <c r="BT44" s="376">
        <v>88823.043555555574</v>
      </c>
      <c r="BU44" s="137">
        <f t="shared" si="15"/>
        <v>88823.043555555574</v>
      </c>
      <c r="BV44" s="377">
        <v>38532.544497777802</v>
      </c>
      <c r="BW44" s="379">
        <f t="shared" si="23"/>
        <v>38532.544497777802</v>
      </c>
      <c r="BX44" s="353"/>
      <c r="BY44" s="138"/>
      <c r="BZ44" s="355"/>
      <c r="CA44" s="352"/>
    </row>
    <row r="45" spans="1:80" x14ac:dyDescent="0.25">
      <c r="A45" s="132" t="s">
        <v>493</v>
      </c>
      <c r="B45" s="55" t="s">
        <v>494</v>
      </c>
      <c r="C45" s="55" t="s">
        <v>437</v>
      </c>
      <c r="D45" s="133" t="s">
        <v>73</v>
      </c>
      <c r="E45" s="364">
        <v>30443.666666666668</v>
      </c>
      <c r="F45" s="382">
        <f t="shared" si="16"/>
        <v>41170</v>
      </c>
      <c r="G45" s="365">
        <v>1139</v>
      </c>
      <c r="H45" s="387">
        <f t="shared" si="17"/>
        <v>265</v>
      </c>
      <c r="I45" s="366">
        <v>71.11422222222221</v>
      </c>
      <c r="J45" s="366">
        <v>76</v>
      </c>
      <c r="K45"/>
      <c r="L45" s="365">
        <v>25152</v>
      </c>
      <c r="M45" s="365">
        <v>5389</v>
      </c>
      <c r="N45" s="365">
        <v>6127</v>
      </c>
      <c r="O45" s="365">
        <v>2771</v>
      </c>
      <c r="P45" s="365">
        <v>1251</v>
      </c>
      <c r="Q45" s="365">
        <v>328</v>
      </c>
      <c r="R45" s="365">
        <v>132</v>
      </c>
      <c r="S45" s="365">
        <v>20</v>
      </c>
      <c r="T45" s="365">
        <v>41170</v>
      </c>
      <c r="U45" s="132"/>
      <c r="V45" s="385">
        <f t="shared" si="18"/>
        <v>0.61093028904542146</v>
      </c>
      <c r="W45" s="385">
        <f t="shared" si="2"/>
        <v>0.13089628370172457</v>
      </c>
      <c r="X45" s="385">
        <f t="shared" si="3"/>
        <v>0.1488219577362157</v>
      </c>
      <c r="Y45" s="385">
        <f t="shared" si="4"/>
        <v>6.7306290988583914E-2</v>
      </c>
      <c r="Z45" s="385">
        <f t="shared" si="5"/>
        <v>3.0386203546271556E-2</v>
      </c>
      <c r="AA45" s="385">
        <f t="shared" si="6"/>
        <v>7.9669662375516145E-3</v>
      </c>
      <c r="AB45" s="385">
        <f t="shared" si="7"/>
        <v>3.206218119990284E-3</v>
      </c>
      <c r="AC45" s="385">
        <f t="shared" si="8"/>
        <v>4.8579062424095217E-4</v>
      </c>
      <c r="AD45" s="135"/>
      <c r="AE45" s="368">
        <v>192</v>
      </c>
      <c r="AF45" s="368">
        <v>76</v>
      </c>
      <c r="AG45" s="368">
        <v>12</v>
      </c>
      <c r="AH45" s="368">
        <v>11</v>
      </c>
      <c r="AI45" s="368">
        <v>-7</v>
      </c>
      <c r="AJ45" s="368">
        <v>8</v>
      </c>
      <c r="AK45" s="368">
        <v>-2</v>
      </c>
      <c r="AL45" s="368">
        <v>-1</v>
      </c>
      <c r="AM45" s="185">
        <f t="shared" si="19"/>
        <v>289</v>
      </c>
      <c r="AN45" s="132"/>
      <c r="AO45" s="368">
        <v>28</v>
      </c>
      <c r="AP45" s="368">
        <v>-12</v>
      </c>
      <c r="AQ45" s="368">
        <v>12</v>
      </c>
      <c r="AR45" s="368">
        <v>0</v>
      </c>
      <c r="AS45" s="368">
        <v>0</v>
      </c>
      <c r="AT45" s="368">
        <v>-1</v>
      </c>
      <c r="AU45" s="368">
        <v>-3</v>
      </c>
      <c r="AV45" s="368">
        <v>0</v>
      </c>
      <c r="AW45" s="369">
        <f t="shared" si="20"/>
        <v>24</v>
      </c>
      <c r="AX45" s="388">
        <f t="shared" si="24"/>
        <v>-28</v>
      </c>
      <c r="AY45" s="388">
        <f t="shared" si="24"/>
        <v>12</v>
      </c>
      <c r="AZ45" s="388">
        <f t="shared" si="24"/>
        <v>-12</v>
      </c>
      <c r="BA45" s="388">
        <f t="shared" si="24"/>
        <v>0</v>
      </c>
      <c r="BB45" s="388">
        <f t="shared" si="24"/>
        <v>0</v>
      </c>
      <c r="BC45" s="388">
        <f t="shared" si="25"/>
        <v>1</v>
      </c>
      <c r="BD45" s="388">
        <f t="shared" si="25"/>
        <v>3</v>
      </c>
      <c r="BE45" s="388">
        <f t="shared" si="25"/>
        <v>0</v>
      </c>
      <c r="BF45" s="388">
        <f t="shared" si="25"/>
        <v>-24</v>
      </c>
      <c r="BH45" s="389">
        <f t="shared" si="21"/>
        <v>0.8</v>
      </c>
      <c r="BI45" s="389">
        <f t="shared" si="22"/>
        <v>0.19999999999999996</v>
      </c>
      <c r="BJ45" s="370">
        <v>69722.213333333333</v>
      </c>
      <c r="BK45" s="137">
        <f t="shared" si="10"/>
        <v>69722.213333333333</v>
      </c>
      <c r="BL45" s="373">
        <v>13720</v>
      </c>
      <c r="BM45" s="137">
        <f t="shared" si="11"/>
        <v>13720</v>
      </c>
      <c r="BN45" s="372">
        <v>254584.85333333339</v>
      </c>
      <c r="BO45" s="137">
        <f t="shared" si="12"/>
        <v>254584.85333333339</v>
      </c>
      <c r="BP45" s="372">
        <v>265498.34666666668</v>
      </c>
      <c r="BQ45" s="137">
        <f t="shared" si="13"/>
        <v>265498.34666666668</v>
      </c>
      <c r="BR45" s="372">
        <v>237684.88000000003</v>
      </c>
      <c r="BS45" s="137">
        <f t="shared" si="14"/>
        <v>237684.88000000003</v>
      </c>
      <c r="BT45" s="376">
        <v>161956.81599999999</v>
      </c>
      <c r="BU45" s="137">
        <f t="shared" si="15"/>
        <v>161956.81599999999</v>
      </c>
      <c r="BV45" s="377">
        <v>49723.140295111167</v>
      </c>
      <c r="BW45" s="379">
        <f t="shared" si="23"/>
        <v>49723.140295111167</v>
      </c>
      <c r="BX45" s="353"/>
      <c r="BY45" s="138"/>
      <c r="BZ45" s="355"/>
      <c r="CA45" s="352"/>
    </row>
    <row r="46" spans="1:80" x14ac:dyDescent="0.25">
      <c r="A46" s="132" t="s">
        <v>495</v>
      </c>
      <c r="B46" s="55"/>
      <c r="C46" s="55" t="s">
        <v>437</v>
      </c>
      <c r="D46" s="133" t="s">
        <v>74</v>
      </c>
      <c r="E46" s="364">
        <v>69249.555555555562</v>
      </c>
      <c r="F46" s="382">
        <f t="shared" si="16"/>
        <v>83451</v>
      </c>
      <c r="G46" s="365">
        <v>957</v>
      </c>
      <c r="H46" s="387">
        <f t="shared" si="17"/>
        <v>439</v>
      </c>
      <c r="I46" s="366">
        <v>110.66844444444445</v>
      </c>
      <c r="J46" s="366">
        <v>69</v>
      </c>
      <c r="K46"/>
      <c r="L46" s="365">
        <v>30166</v>
      </c>
      <c r="M46" s="365">
        <v>18347</v>
      </c>
      <c r="N46" s="365">
        <v>17219</v>
      </c>
      <c r="O46" s="365">
        <v>9076</v>
      </c>
      <c r="P46" s="365">
        <v>5374</v>
      </c>
      <c r="Q46" s="365">
        <v>1829</v>
      </c>
      <c r="R46" s="365">
        <v>1259</v>
      </c>
      <c r="S46" s="365">
        <v>181</v>
      </c>
      <c r="T46" s="365">
        <v>83451</v>
      </c>
      <c r="U46" s="132"/>
      <c r="V46" s="385">
        <f t="shared" si="18"/>
        <v>0.36148158799774716</v>
      </c>
      <c r="W46" s="385">
        <f t="shared" si="2"/>
        <v>0.21985356676372961</v>
      </c>
      <c r="X46" s="385">
        <f t="shared" si="3"/>
        <v>0.2063366526464632</v>
      </c>
      <c r="Y46" s="385">
        <f t="shared" si="4"/>
        <v>0.10875843309247343</v>
      </c>
      <c r="Z46" s="385">
        <f t="shared" si="5"/>
        <v>6.4397071335274586E-2</v>
      </c>
      <c r="AA46" s="385">
        <f t="shared" si="6"/>
        <v>2.1917053120993159E-2</v>
      </c>
      <c r="AB46" s="385">
        <f t="shared" si="7"/>
        <v>1.5086697583012785E-2</v>
      </c>
      <c r="AC46" s="385">
        <f t="shared" si="8"/>
        <v>2.1689374603060477E-3</v>
      </c>
      <c r="AD46" s="135"/>
      <c r="AE46" s="368">
        <v>59</v>
      </c>
      <c r="AF46" s="368">
        <v>85</v>
      </c>
      <c r="AG46" s="368">
        <v>56</v>
      </c>
      <c r="AH46" s="368">
        <v>79</v>
      </c>
      <c r="AI46" s="368">
        <v>50</v>
      </c>
      <c r="AJ46" s="368">
        <v>6</v>
      </c>
      <c r="AK46" s="368">
        <v>10</v>
      </c>
      <c r="AL46" s="368">
        <v>1</v>
      </c>
      <c r="AM46" s="185">
        <f t="shared" si="19"/>
        <v>346</v>
      </c>
      <c r="AN46" s="132"/>
      <c r="AO46" s="368">
        <v>-81</v>
      </c>
      <c r="AP46" s="368">
        <v>0</v>
      </c>
      <c r="AQ46" s="368">
        <v>-1</v>
      </c>
      <c r="AR46" s="368">
        <v>-8</v>
      </c>
      <c r="AS46" s="368">
        <v>-5</v>
      </c>
      <c r="AT46" s="368">
        <v>0</v>
      </c>
      <c r="AU46" s="368">
        <v>0</v>
      </c>
      <c r="AV46" s="368">
        <v>2</v>
      </c>
      <c r="AW46" s="369">
        <f t="shared" si="20"/>
        <v>-93</v>
      </c>
      <c r="AX46" s="388">
        <f t="shared" si="24"/>
        <v>81</v>
      </c>
      <c r="AY46" s="388">
        <f t="shared" si="24"/>
        <v>0</v>
      </c>
      <c r="AZ46" s="388">
        <f t="shared" si="24"/>
        <v>1</v>
      </c>
      <c r="BA46" s="388">
        <f t="shared" si="24"/>
        <v>8</v>
      </c>
      <c r="BB46" s="388">
        <f t="shared" si="24"/>
        <v>5</v>
      </c>
      <c r="BC46" s="388">
        <f t="shared" si="25"/>
        <v>0</v>
      </c>
      <c r="BD46" s="388">
        <f t="shared" si="25"/>
        <v>0</v>
      </c>
      <c r="BE46" s="388">
        <f t="shared" si="25"/>
        <v>-2</v>
      </c>
      <c r="BF46" s="388">
        <f t="shared" si="25"/>
        <v>93</v>
      </c>
      <c r="BH46" s="389">
        <f t="shared" si="21"/>
        <v>1</v>
      </c>
      <c r="BI46" s="389">
        <f t="shared" si="22"/>
        <v>0</v>
      </c>
      <c r="BJ46" s="370">
        <v>253622.54666666663</v>
      </c>
      <c r="BK46" s="137">
        <f t="shared" si="10"/>
        <v>253622.54666666663</v>
      </c>
      <c r="BL46" s="373">
        <v>169483</v>
      </c>
      <c r="BM46" s="137">
        <f t="shared" si="11"/>
        <v>169483</v>
      </c>
      <c r="BN46" s="372">
        <v>566453.87444444443</v>
      </c>
      <c r="BO46" s="137">
        <f t="shared" si="12"/>
        <v>566453.87444444443</v>
      </c>
      <c r="BP46" s="372">
        <v>486143.73333333334</v>
      </c>
      <c r="BQ46" s="137">
        <f t="shared" si="13"/>
        <v>486143.73333333334</v>
      </c>
      <c r="BR46" s="372">
        <v>477453.3844444445</v>
      </c>
      <c r="BS46" s="137">
        <f t="shared" si="14"/>
        <v>477453.3844444445</v>
      </c>
      <c r="BT46" s="376">
        <v>631394.52444444422</v>
      </c>
      <c r="BU46" s="137">
        <f t="shared" si="15"/>
        <v>631394.52444444422</v>
      </c>
      <c r="BV46" s="377">
        <v>24150</v>
      </c>
      <c r="BW46" s="379">
        <f t="shared" si="23"/>
        <v>24150</v>
      </c>
      <c r="BX46" s="353"/>
      <c r="BY46" s="138"/>
      <c r="BZ46" s="355"/>
      <c r="CA46" s="352"/>
    </row>
    <row r="47" spans="1:80" x14ac:dyDescent="0.25">
      <c r="A47" s="132" t="s">
        <v>496</v>
      </c>
      <c r="B47" s="55"/>
      <c r="C47" s="55" t="s">
        <v>455</v>
      </c>
      <c r="D47" s="133" t="s">
        <v>75</v>
      </c>
      <c r="E47" s="364">
        <v>76179.666666666672</v>
      </c>
      <c r="F47" s="382">
        <f t="shared" si="16"/>
        <v>94755</v>
      </c>
      <c r="G47" s="365">
        <v>1651</v>
      </c>
      <c r="H47" s="387">
        <f t="shared" si="17"/>
        <v>165</v>
      </c>
      <c r="I47" s="366">
        <v>0</v>
      </c>
      <c r="J47" s="366">
        <v>67</v>
      </c>
      <c r="K47"/>
      <c r="L47" s="365">
        <v>44366</v>
      </c>
      <c r="M47" s="365">
        <v>18065</v>
      </c>
      <c r="N47" s="365">
        <v>15328</v>
      </c>
      <c r="O47" s="365">
        <v>7321</v>
      </c>
      <c r="P47" s="365">
        <v>5444</v>
      </c>
      <c r="Q47" s="365">
        <v>2872</v>
      </c>
      <c r="R47" s="365">
        <v>1304</v>
      </c>
      <c r="S47" s="365">
        <v>55</v>
      </c>
      <c r="T47" s="365">
        <v>94755</v>
      </c>
      <c r="U47" s="132"/>
      <c r="V47" s="385">
        <f t="shared" si="18"/>
        <v>0.46821803598754685</v>
      </c>
      <c r="W47" s="385">
        <f t="shared" si="2"/>
        <v>0.1906495699435386</v>
      </c>
      <c r="X47" s="385">
        <f t="shared" si="3"/>
        <v>0.16176455068334125</v>
      </c>
      <c r="Y47" s="385">
        <f t="shared" si="4"/>
        <v>7.7262413592950246E-2</v>
      </c>
      <c r="Z47" s="385">
        <f t="shared" si="5"/>
        <v>5.7453432536541608E-2</v>
      </c>
      <c r="AA47" s="385">
        <f t="shared" si="6"/>
        <v>3.0309746187536277E-2</v>
      </c>
      <c r="AB47" s="385">
        <f t="shared" si="7"/>
        <v>1.3761806764814522E-2</v>
      </c>
      <c r="AC47" s="385">
        <f t="shared" si="8"/>
        <v>5.8044430373067381E-4</v>
      </c>
      <c r="AD47" s="135"/>
      <c r="AE47" s="368">
        <v>58</v>
      </c>
      <c r="AF47" s="368">
        <v>25</v>
      </c>
      <c r="AG47" s="368">
        <v>74</v>
      </c>
      <c r="AH47" s="368">
        <v>85</v>
      </c>
      <c r="AI47" s="368">
        <v>72</v>
      </c>
      <c r="AJ47" s="368">
        <v>49</v>
      </c>
      <c r="AK47" s="368">
        <v>14</v>
      </c>
      <c r="AL47" s="368">
        <v>0</v>
      </c>
      <c r="AM47" s="185">
        <f t="shared" si="19"/>
        <v>377</v>
      </c>
      <c r="AN47" s="132"/>
      <c r="AO47" s="368">
        <v>162</v>
      </c>
      <c r="AP47" s="368">
        <v>42</v>
      </c>
      <c r="AQ47" s="368">
        <v>-5</v>
      </c>
      <c r="AR47" s="368">
        <v>15</v>
      </c>
      <c r="AS47" s="368">
        <v>-4</v>
      </c>
      <c r="AT47" s="368">
        <v>2</v>
      </c>
      <c r="AU47" s="368">
        <v>-1</v>
      </c>
      <c r="AV47" s="368">
        <v>1</v>
      </c>
      <c r="AW47" s="369">
        <f t="shared" si="20"/>
        <v>212</v>
      </c>
      <c r="AX47" s="388">
        <f t="shared" si="24"/>
        <v>-162</v>
      </c>
      <c r="AY47" s="388">
        <f t="shared" si="24"/>
        <v>-42</v>
      </c>
      <c r="AZ47" s="388">
        <f t="shared" si="24"/>
        <v>5</v>
      </c>
      <c r="BA47" s="388">
        <f t="shared" si="24"/>
        <v>-15</v>
      </c>
      <c r="BB47" s="388">
        <f t="shared" si="24"/>
        <v>4</v>
      </c>
      <c r="BC47" s="388">
        <f t="shared" si="25"/>
        <v>-2</v>
      </c>
      <c r="BD47" s="388">
        <f t="shared" si="25"/>
        <v>1</v>
      </c>
      <c r="BE47" s="388">
        <f t="shared" si="25"/>
        <v>-1</v>
      </c>
      <c r="BF47" s="388">
        <f t="shared" si="25"/>
        <v>-212</v>
      </c>
      <c r="BH47" s="389">
        <f t="shared" si="21"/>
        <v>1</v>
      </c>
      <c r="BI47" s="389">
        <f t="shared" si="22"/>
        <v>0</v>
      </c>
      <c r="BJ47" s="370">
        <v>724567.31333333335</v>
      </c>
      <c r="BK47" s="137">
        <f t="shared" si="10"/>
        <v>724567.31333333335</v>
      </c>
      <c r="BL47" s="373">
        <v>999065.36777777772</v>
      </c>
      <c r="BM47" s="137">
        <f t="shared" si="11"/>
        <v>999065.36777777772</v>
      </c>
      <c r="BN47" s="372">
        <v>685061.06222222233</v>
      </c>
      <c r="BO47" s="137">
        <f t="shared" si="12"/>
        <v>685061.06222222233</v>
      </c>
      <c r="BP47" s="372">
        <v>529925.33333333326</v>
      </c>
      <c r="BQ47" s="137">
        <f t="shared" si="13"/>
        <v>529925.33333333326</v>
      </c>
      <c r="BR47" s="372">
        <v>832921.73555555556</v>
      </c>
      <c r="BS47" s="137">
        <f t="shared" si="14"/>
        <v>832921.73555555556</v>
      </c>
      <c r="BT47" s="376">
        <v>347457.81777777779</v>
      </c>
      <c r="BU47" s="137">
        <f t="shared" si="15"/>
        <v>347457.81777777779</v>
      </c>
      <c r="BV47" s="377">
        <v>314340.76558222214</v>
      </c>
      <c r="BW47" s="379">
        <f t="shared" si="23"/>
        <v>314340.76558222214</v>
      </c>
      <c r="BX47" s="353"/>
      <c r="BY47" s="138"/>
      <c r="BZ47" s="355"/>
      <c r="CA47" s="352"/>
    </row>
    <row r="48" spans="1:80" x14ac:dyDescent="0.25">
      <c r="A48" s="132" t="s">
        <v>497</v>
      </c>
      <c r="B48" s="55" t="s">
        <v>498</v>
      </c>
      <c r="C48" s="55" t="s">
        <v>450</v>
      </c>
      <c r="D48" s="133" t="s">
        <v>76</v>
      </c>
      <c r="E48" s="364">
        <v>54052.666666666664</v>
      </c>
      <c r="F48" s="382">
        <f t="shared" si="16"/>
        <v>56209</v>
      </c>
      <c r="G48" s="365">
        <v>487</v>
      </c>
      <c r="H48" s="387">
        <f t="shared" si="17"/>
        <v>1420</v>
      </c>
      <c r="I48" s="366">
        <v>1074.7893333333334</v>
      </c>
      <c r="J48" s="366">
        <v>427</v>
      </c>
      <c r="K48"/>
      <c r="L48" s="365">
        <v>4147</v>
      </c>
      <c r="M48" s="365">
        <v>10126</v>
      </c>
      <c r="N48" s="365">
        <v>19280</v>
      </c>
      <c r="O48" s="365">
        <v>9815</v>
      </c>
      <c r="P48" s="365">
        <v>5621</v>
      </c>
      <c r="Q48" s="365">
        <v>3617</v>
      </c>
      <c r="R48" s="365">
        <v>3121</v>
      </c>
      <c r="S48" s="365">
        <v>482</v>
      </c>
      <c r="T48" s="365">
        <v>56209</v>
      </c>
      <c r="U48" s="132"/>
      <c r="V48" s="385">
        <f t="shared" si="18"/>
        <v>7.3778220569659658E-2</v>
      </c>
      <c r="W48" s="385">
        <f t="shared" si="2"/>
        <v>0.1801490864452312</v>
      </c>
      <c r="X48" s="385">
        <f t="shared" si="3"/>
        <v>0.34300556850326458</v>
      </c>
      <c r="Y48" s="385">
        <f t="shared" si="4"/>
        <v>0.17461616467113808</v>
      </c>
      <c r="Z48" s="385">
        <f t="shared" si="5"/>
        <v>0.10000177907452543</v>
      </c>
      <c r="AA48" s="385">
        <f t="shared" si="6"/>
        <v>6.4349125584870756E-2</v>
      </c>
      <c r="AB48" s="385">
        <f t="shared" si="7"/>
        <v>5.5524915938728672E-2</v>
      </c>
      <c r="AC48" s="385">
        <f t="shared" si="8"/>
        <v>8.5751392125816145E-3</v>
      </c>
      <c r="AD48" s="135"/>
      <c r="AE48" s="368">
        <v>565</v>
      </c>
      <c r="AF48" s="368">
        <v>141</v>
      </c>
      <c r="AG48" s="368">
        <v>394</v>
      </c>
      <c r="AH48" s="368">
        <v>257</v>
      </c>
      <c r="AI48" s="368">
        <v>175</v>
      </c>
      <c r="AJ48" s="368">
        <v>88</v>
      </c>
      <c r="AK48" s="368">
        <v>89</v>
      </c>
      <c r="AL48" s="368">
        <v>8</v>
      </c>
      <c r="AM48" s="185">
        <f t="shared" si="19"/>
        <v>1717</v>
      </c>
      <c r="AN48" s="132"/>
      <c r="AO48" s="368">
        <v>14</v>
      </c>
      <c r="AP48" s="368">
        <v>49</v>
      </c>
      <c r="AQ48" s="368">
        <v>95</v>
      </c>
      <c r="AR48" s="368">
        <v>51</v>
      </c>
      <c r="AS48" s="368">
        <v>48</v>
      </c>
      <c r="AT48" s="368">
        <v>9</v>
      </c>
      <c r="AU48" s="368">
        <v>26</v>
      </c>
      <c r="AV48" s="368">
        <v>5</v>
      </c>
      <c r="AW48" s="369">
        <f t="shared" si="20"/>
        <v>297</v>
      </c>
      <c r="AX48" s="388">
        <f t="shared" si="24"/>
        <v>-14</v>
      </c>
      <c r="AY48" s="388">
        <f t="shared" si="24"/>
        <v>-49</v>
      </c>
      <c r="AZ48" s="388">
        <f t="shared" si="24"/>
        <v>-95</v>
      </c>
      <c r="BA48" s="388">
        <f t="shared" si="24"/>
        <v>-51</v>
      </c>
      <c r="BB48" s="388">
        <f t="shared" si="24"/>
        <v>-48</v>
      </c>
      <c r="BC48" s="388">
        <f t="shared" si="25"/>
        <v>-9</v>
      </c>
      <c r="BD48" s="388">
        <f t="shared" si="25"/>
        <v>-26</v>
      </c>
      <c r="BE48" s="388">
        <f t="shared" si="25"/>
        <v>-5</v>
      </c>
      <c r="BF48" s="388">
        <f t="shared" si="25"/>
        <v>-297</v>
      </c>
      <c r="BH48" s="389">
        <f t="shared" si="21"/>
        <v>0.8</v>
      </c>
      <c r="BI48" s="389">
        <f t="shared" si="22"/>
        <v>0.19999999999999996</v>
      </c>
      <c r="BJ48" s="370">
        <v>786645.66933333338</v>
      </c>
      <c r="BK48" s="137">
        <f t="shared" si="10"/>
        <v>786645.66933333338</v>
      </c>
      <c r="BL48" s="373">
        <v>734897.95466666669</v>
      </c>
      <c r="BM48" s="137">
        <f t="shared" si="11"/>
        <v>734897.95466666669</v>
      </c>
      <c r="BN48" s="372">
        <v>563739.38844444451</v>
      </c>
      <c r="BO48" s="137">
        <f t="shared" si="12"/>
        <v>563739.38844444451</v>
      </c>
      <c r="BP48" s="372">
        <v>1290692.5866666667</v>
      </c>
      <c r="BQ48" s="137">
        <f t="shared" si="13"/>
        <v>1290692.5866666667</v>
      </c>
      <c r="BR48" s="372">
        <v>1587213.3511111112</v>
      </c>
      <c r="BS48" s="137">
        <f t="shared" si="14"/>
        <v>1587213.3511111112</v>
      </c>
      <c r="BT48" s="376">
        <v>1360104.4800000002</v>
      </c>
      <c r="BU48" s="137">
        <f t="shared" si="15"/>
        <v>1360104.4800000002</v>
      </c>
      <c r="BV48" s="377">
        <v>1161319.2276764442</v>
      </c>
      <c r="BW48" s="379">
        <f t="shared" si="23"/>
        <v>1161319.2276764442</v>
      </c>
      <c r="BX48" s="353"/>
      <c r="BY48" s="138"/>
      <c r="BZ48" s="355"/>
      <c r="CA48" s="352"/>
    </row>
    <row r="49" spans="1:79" x14ac:dyDescent="0.25">
      <c r="A49" s="132" t="s">
        <v>499</v>
      </c>
      <c r="B49" s="55"/>
      <c r="C49" s="55" t="s">
        <v>452</v>
      </c>
      <c r="D49" s="133" t="s">
        <v>77</v>
      </c>
      <c r="E49" s="364">
        <v>121915.33333333334</v>
      </c>
      <c r="F49" s="382">
        <f>T49</f>
        <v>108439</v>
      </c>
      <c r="G49" s="365">
        <v>1142</v>
      </c>
      <c r="H49" s="387">
        <f t="shared" si="17"/>
        <v>569</v>
      </c>
      <c r="I49" s="366">
        <v>194.11644444444443</v>
      </c>
      <c r="J49" s="366">
        <v>74</v>
      </c>
      <c r="K49"/>
      <c r="L49" s="365">
        <v>3725</v>
      </c>
      <c r="M49" s="365">
        <v>11971</v>
      </c>
      <c r="N49" s="365">
        <v>20452</v>
      </c>
      <c r="O49" s="365">
        <v>25843</v>
      </c>
      <c r="P49" s="365">
        <v>18112</v>
      </c>
      <c r="Q49" s="365">
        <v>11486</v>
      </c>
      <c r="R49" s="365">
        <v>12275</v>
      </c>
      <c r="S49" s="365">
        <v>4575</v>
      </c>
      <c r="T49" s="365">
        <v>108439</v>
      </c>
      <c r="U49" s="132"/>
      <c r="V49" s="385">
        <f t="shared" si="18"/>
        <v>3.4351109840555519E-2</v>
      </c>
      <c r="W49" s="385">
        <f t="shared" si="2"/>
        <v>0.11039386198692352</v>
      </c>
      <c r="X49" s="385">
        <f t="shared" si="3"/>
        <v>0.18860373112994402</v>
      </c>
      <c r="Y49" s="385">
        <f t="shared" si="4"/>
        <v>0.23831831721059765</v>
      </c>
      <c r="Z49" s="385">
        <f t="shared" si="5"/>
        <v>0.16702477890795747</v>
      </c>
      <c r="AA49" s="385">
        <f t="shared" si="6"/>
        <v>0.10592130137681093</v>
      </c>
      <c r="AB49" s="385">
        <f t="shared" si="7"/>
        <v>0.11319728142089101</v>
      </c>
      <c r="AC49" s="385">
        <f t="shared" si="8"/>
        <v>4.2189618126319869E-2</v>
      </c>
      <c r="AD49" s="135"/>
      <c r="AE49" s="368">
        <v>37</v>
      </c>
      <c r="AF49" s="368">
        <v>-35</v>
      </c>
      <c r="AG49" s="368">
        <v>154</v>
      </c>
      <c r="AH49" s="368">
        <v>121</v>
      </c>
      <c r="AI49" s="368">
        <v>145</v>
      </c>
      <c r="AJ49" s="368">
        <v>140</v>
      </c>
      <c r="AK49" s="368">
        <v>15</v>
      </c>
      <c r="AL49" s="368">
        <v>20</v>
      </c>
      <c r="AM49" s="185">
        <f t="shared" si="19"/>
        <v>597</v>
      </c>
      <c r="AN49" s="132"/>
      <c r="AO49" s="368">
        <v>2</v>
      </c>
      <c r="AP49" s="368">
        <v>21</v>
      </c>
      <c r="AQ49" s="368">
        <v>13</v>
      </c>
      <c r="AR49" s="368">
        <v>-7</v>
      </c>
      <c r="AS49" s="368">
        <v>-10</v>
      </c>
      <c r="AT49" s="368">
        <v>18</v>
      </c>
      <c r="AU49" s="368">
        <v>0</v>
      </c>
      <c r="AV49" s="368">
        <v>-9</v>
      </c>
      <c r="AW49" s="369">
        <f t="shared" si="20"/>
        <v>28</v>
      </c>
      <c r="AX49" s="388">
        <f t="shared" si="24"/>
        <v>-2</v>
      </c>
      <c r="AY49" s="388">
        <f t="shared" si="24"/>
        <v>-21</v>
      </c>
      <c r="AZ49" s="388">
        <f t="shared" si="24"/>
        <v>-13</v>
      </c>
      <c r="BA49" s="388">
        <f t="shared" si="24"/>
        <v>7</v>
      </c>
      <c r="BB49" s="388">
        <f t="shared" si="24"/>
        <v>10</v>
      </c>
      <c r="BC49" s="388">
        <f t="shared" si="25"/>
        <v>-18</v>
      </c>
      <c r="BD49" s="388">
        <f t="shared" si="25"/>
        <v>0</v>
      </c>
      <c r="BE49" s="388">
        <f t="shared" si="25"/>
        <v>9</v>
      </c>
      <c r="BF49" s="388">
        <f t="shared" si="25"/>
        <v>-28</v>
      </c>
      <c r="BH49" s="389">
        <f t="shared" si="21"/>
        <v>1</v>
      </c>
      <c r="BI49" s="389">
        <f t="shared" si="22"/>
        <v>0</v>
      </c>
      <c r="BJ49" s="370">
        <v>1767042.3333333333</v>
      </c>
      <c r="BK49" s="137">
        <f t="shared" si="10"/>
        <v>1767042.3333333333</v>
      </c>
      <c r="BL49" s="373">
        <v>1129551.3466666664</v>
      </c>
      <c r="BM49" s="137">
        <f t="shared" si="11"/>
        <v>1129551.3466666664</v>
      </c>
      <c r="BN49" s="372">
        <v>1319184.4577777779</v>
      </c>
      <c r="BO49" s="137">
        <f t="shared" si="12"/>
        <v>1319184.4577777779</v>
      </c>
      <c r="BP49" s="372">
        <v>1057994.5333333332</v>
      </c>
      <c r="BQ49" s="137">
        <f t="shared" si="13"/>
        <v>1057994.5333333332</v>
      </c>
      <c r="BR49" s="372">
        <v>2283509.9000000004</v>
      </c>
      <c r="BS49" s="137">
        <f t="shared" si="14"/>
        <v>2283509.9000000004</v>
      </c>
      <c r="BT49" s="376">
        <v>1683461.22</v>
      </c>
      <c r="BU49" s="137">
        <f t="shared" si="15"/>
        <v>1683461.22</v>
      </c>
      <c r="BV49" s="377">
        <v>1255258.4805688886</v>
      </c>
      <c r="BW49" s="379">
        <f t="shared" si="23"/>
        <v>1255258.4805688886</v>
      </c>
      <c r="BX49" s="353"/>
      <c r="BY49" s="138"/>
      <c r="BZ49" s="355"/>
      <c r="CA49" s="352"/>
    </row>
    <row r="50" spans="1:79" x14ac:dyDescent="0.25">
      <c r="A50" s="132" t="s">
        <v>500</v>
      </c>
      <c r="B50" s="55" t="s">
        <v>501</v>
      </c>
      <c r="C50" s="55" t="s">
        <v>467</v>
      </c>
      <c r="D50" s="133" t="s">
        <v>78</v>
      </c>
      <c r="E50" s="364">
        <v>34653.999999999993</v>
      </c>
      <c r="F50" s="382">
        <f t="shared" si="16"/>
        <v>43078</v>
      </c>
      <c r="G50" s="365">
        <v>324</v>
      </c>
      <c r="H50" s="387">
        <f t="shared" si="17"/>
        <v>540</v>
      </c>
      <c r="I50" s="366">
        <v>350.82844444444447</v>
      </c>
      <c r="J50" s="366">
        <v>116</v>
      </c>
      <c r="K50"/>
      <c r="L50" s="365">
        <v>13903</v>
      </c>
      <c r="M50" s="365">
        <v>13605</v>
      </c>
      <c r="N50" s="365">
        <v>7990</v>
      </c>
      <c r="O50" s="365">
        <v>4909</v>
      </c>
      <c r="P50" s="365">
        <v>1765</v>
      </c>
      <c r="Q50" s="365">
        <v>616</v>
      </c>
      <c r="R50" s="365">
        <v>273</v>
      </c>
      <c r="S50" s="365">
        <v>17</v>
      </c>
      <c r="T50" s="365">
        <v>43078</v>
      </c>
      <c r="U50" s="132"/>
      <c r="V50" s="385">
        <f t="shared" si="18"/>
        <v>0.32274014578206972</v>
      </c>
      <c r="W50" s="385">
        <f t="shared" si="2"/>
        <v>0.3158224615813176</v>
      </c>
      <c r="X50" s="385">
        <f t="shared" si="3"/>
        <v>0.18547750591949486</v>
      </c>
      <c r="Y50" s="385">
        <f t="shared" si="4"/>
        <v>0.11395607966943684</v>
      </c>
      <c r="Z50" s="385">
        <f t="shared" si="5"/>
        <v>4.097218998096476E-2</v>
      </c>
      <c r="AA50" s="385">
        <f t="shared" si="6"/>
        <v>1.4299642508937277E-2</v>
      </c>
      <c r="AB50" s="385">
        <f t="shared" si="7"/>
        <v>6.3373415664608381E-3</v>
      </c>
      <c r="AC50" s="385">
        <f t="shared" si="8"/>
        <v>3.9463299131807419E-4</v>
      </c>
      <c r="AD50" s="135"/>
      <c r="AE50" s="368">
        <v>86</v>
      </c>
      <c r="AF50" s="368">
        <v>109</v>
      </c>
      <c r="AG50" s="368">
        <v>184</v>
      </c>
      <c r="AH50" s="368">
        <v>113</v>
      </c>
      <c r="AI50" s="368">
        <v>54</v>
      </c>
      <c r="AJ50" s="368">
        <v>11</v>
      </c>
      <c r="AK50" s="368">
        <v>0</v>
      </c>
      <c r="AL50" s="368">
        <v>0</v>
      </c>
      <c r="AM50" s="185">
        <f t="shared" si="19"/>
        <v>557</v>
      </c>
      <c r="AN50" s="132"/>
      <c r="AO50" s="368">
        <v>20</v>
      </c>
      <c r="AP50" s="368">
        <v>-3</v>
      </c>
      <c r="AQ50" s="368">
        <v>-4</v>
      </c>
      <c r="AR50" s="368">
        <v>4</v>
      </c>
      <c r="AS50" s="368">
        <v>-1</v>
      </c>
      <c r="AT50" s="368">
        <v>2</v>
      </c>
      <c r="AU50" s="368">
        <v>0</v>
      </c>
      <c r="AV50" s="368">
        <v>-1</v>
      </c>
      <c r="AW50" s="369">
        <f t="shared" si="20"/>
        <v>17</v>
      </c>
      <c r="AX50" s="388">
        <f t="shared" si="24"/>
        <v>-20</v>
      </c>
      <c r="AY50" s="388">
        <f t="shared" si="24"/>
        <v>3</v>
      </c>
      <c r="AZ50" s="388">
        <f t="shared" si="24"/>
        <v>4</v>
      </c>
      <c r="BA50" s="388">
        <f t="shared" si="24"/>
        <v>-4</v>
      </c>
      <c r="BB50" s="388">
        <f t="shared" si="24"/>
        <v>1</v>
      </c>
      <c r="BC50" s="388">
        <f t="shared" si="25"/>
        <v>-2</v>
      </c>
      <c r="BD50" s="388">
        <f t="shared" si="25"/>
        <v>0</v>
      </c>
      <c r="BE50" s="388">
        <f t="shared" si="25"/>
        <v>1</v>
      </c>
      <c r="BF50" s="388">
        <f t="shared" si="25"/>
        <v>-17</v>
      </c>
      <c r="BH50" s="389">
        <f t="shared" si="21"/>
        <v>0.8</v>
      </c>
      <c r="BI50" s="389">
        <f t="shared" si="22"/>
        <v>0.19999999999999996</v>
      </c>
      <c r="BJ50" s="370">
        <v>153260.93866666665</v>
      </c>
      <c r="BK50" s="137">
        <f t="shared" si="10"/>
        <v>153260.93866666665</v>
      </c>
      <c r="BL50" s="373">
        <v>430916.91644444439</v>
      </c>
      <c r="BM50" s="137">
        <f t="shared" si="11"/>
        <v>430916.91644444439</v>
      </c>
      <c r="BN50" s="372">
        <v>120522.24711111114</v>
      </c>
      <c r="BO50" s="137">
        <f t="shared" si="12"/>
        <v>120522.24711111114</v>
      </c>
      <c r="BP50" s="372">
        <v>301564.79999999999</v>
      </c>
      <c r="BQ50" s="137">
        <f t="shared" si="13"/>
        <v>301564.79999999999</v>
      </c>
      <c r="BR50" s="372">
        <v>205237.02755555554</v>
      </c>
      <c r="BS50" s="137">
        <f t="shared" si="14"/>
        <v>205237.02755555554</v>
      </c>
      <c r="BT50" s="376">
        <v>191864.78577777778</v>
      </c>
      <c r="BU50" s="137">
        <f t="shared" si="15"/>
        <v>191864.78577777778</v>
      </c>
      <c r="BV50" s="377">
        <v>155568.3496248888</v>
      </c>
      <c r="BW50" s="379">
        <f t="shared" si="23"/>
        <v>155568.3496248888</v>
      </c>
      <c r="BX50" s="353"/>
      <c r="BY50" s="138"/>
      <c r="BZ50" s="355"/>
      <c r="CA50" s="352"/>
    </row>
    <row r="51" spans="1:79" x14ac:dyDescent="0.25">
      <c r="A51" s="132" t="s">
        <v>502</v>
      </c>
      <c r="B51" s="55" t="s">
        <v>445</v>
      </c>
      <c r="C51" s="55" t="s">
        <v>434</v>
      </c>
      <c r="D51" s="133" t="s">
        <v>79</v>
      </c>
      <c r="E51" s="364">
        <v>63360.111111111117</v>
      </c>
      <c r="F51" s="382">
        <f t="shared" si="16"/>
        <v>66777</v>
      </c>
      <c r="G51" s="365">
        <v>443</v>
      </c>
      <c r="H51" s="387">
        <f t="shared" si="17"/>
        <v>466</v>
      </c>
      <c r="I51" s="366">
        <v>199.44844444444445</v>
      </c>
      <c r="J51" s="366">
        <v>37</v>
      </c>
      <c r="K51"/>
      <c r="L51" s="365">
        <v>6376</v>
      </c>
      <c r="M51" s="365">
        <v>13541</v>
      </c>
      <c r="N51" s="365">
        <v>20550</v>
      </c>
      <c r="O51" s="365">
        <v>12969</v>
      </c>
      <c r="P51" s="365">
        <v>7171</v>
      </c>
      <c r="Q51" s="365">
        <v>3919</v>
      </c>
      <c r="R51" s="365">
        <v>2139</v>
      </c>
      <c r="S51" s="365">
        <v>112</v>
      </c>
      <c r="T51" s="365">
        <v>66777</v>
      </c>
      <c r="U51" s="132"/>
      <c r="V51" s="385">
        <f t="shared" si="18"/>
        <v>9.5481977327522949E-2</v>
      </c>
      <c r="W51" s="385">
        <f t="shared" si="2"/>
        <v>0.20277940009284634</v>
      </c>
      <c r="X51" s="385">
        <f t="shared" si="3"/>
        <v>0.30774068915944114</v>
      </c>
      <c r="Y51" s="385">
        <f t="shared" si="4"/>
        <v>0.19421357653084145</v>
      </c>
      <c r="Z51" s="385">
        <f t="shared" si="5"/>
        <v>0.10738727406142834</v>
      </c>
      <c r="AA51" s="385">
        <f t="shared" si="6"/>
        <v>5.8687871572547436E-2</v>
      </c>
      <c r="AB51" s="385">
        <f t="shared" si="7"/>
        <v>3.2031987061413358E-2</v>
      </c>
      <c r="AC51" s="385">
        <f t="shared" si="8"/>
        <v>1.6772241939589979E-3</v>
      </c>
      <c r="AD51" s="135"/>
      <c r="AE51" s="368">
        <v>29</v>
      </c>
      <c r="AF51" s="368">
        <v>107</v>
      </c>
      <c r="AG51" s="368">
        <v>-10</v>
      </c>
      <c r="AH51" s="368">
        <v>55</v>
      </c>
      <c r="AI51" s="368">
        <v>111</v>
      </c>
      <c r="AJ51" s="368">
        <v>6</v>
      </c>
      <c r="AK51" s="368">
        <v>13</v>
      </c>
      <c r="AL51" s="368">
        <v>-1</v>
      </c>
      <c r="AM51" s="185">
        <f t="shared" si="19"/>
        <v>310</v>
      </c>
      <c r="AN51" s="132"/>
      <c r="AO51" s="368">
        <v>-12</v>
      </c>
      <c r="AP51" s="368">
        <v>-65</v>
      </c>
      <c r="AQ51" s="368">
        <v>-28</v>
      </c>
      <c r="AR51" s="368">
        <v>-30</v>
      </c>
      <c r="AS51" s="368">
        <v>-16</v>
      </c>
      <c r="AT51" s="368">
        <v>-5</v>
      </c>
      <c r="AU51" s="368">
        <v>0</v>
      </c>
      <c r="AV51" s="368">
        <v>0</v>
      </c>
      <c r="AW51" s="369">
        <f t="shared" si="20"/>
        <v>-156</v>
      </c>
      <c r="AX51" s="388">
        <f t="shared" si="24"/>
        <v>12</v>
      </c>
      <c r="AY51" s="388">
        <f t="shared" si="24"/>
        <v>65</v>
      </c>
      <c r="AZ51" s="388">
        <f t="shared" si="24"/>
        <v>28</v>
      </c>
      <c r="BA51" s="388">
        <f t="shared" si="24"/>
        <v>30</v>
      </c>
      <c r="BB51" s="388">
        <f t="shared" si="24"/>
        <v>16</v>
      </c>
      <c r="BC51" s="388">
        <f t="shared" si="25"/>
        <v>5</v>
      </c>
      <c r="BD51" s="388">
        <f t="shared" si="25"/>
        <v>0</v>
      </c>
      <c r="BE51" s="388">
        <f t="shared" si="25"/>
        <v>0</v>
      </c>
      <c r="BF51" s="388">
        <f t="shared" si="25"/>
        <v>156</v>
      </c>
      <c r="BH51" s="389">
        <f t="shared" si="21"/>
        <v>0.8</v>
      </c>
      <c r="BI51" s="389">
        <f t="shared" si="22"/>
        <v>0.19999999999999996</v>
      </c>
      <c r="BJ51" s="370">
        <v>440593.21599999996</v>
      </c>
      <c r="BK51" s="137">
        <f t="shared" si="10"/>
        <v>440593.21599999996</v>
      </c>
      <c r="BL51" s="373">
        <v>469118.70222222223</v>
      </c>
      <c r="BM51" s="137">
        <f t="shared" si="11"/>
        <v>469118.70222222223</v>
      </c>
      <c r="BN51" s="372">
        <v>594865.92000000004</v>
      </c>
      <c r="BO51" s="137">
        <f t="shared" si="12"/>
        <v>594865.92000000004</v>
      </c>
      <c r="BP51" s="372">
        <v>1022264.7466666666</v>
      </c>
      <c r="BQ51" s="137">
        <f t="shared" si="13"/>
        <v>1022264.7466666666</v>
      </c>
      <c r="BR51" s="372">
        <v>475875.37600000011</v>
      </c>
      <c r="BS51" s="137">
        <f t="shared" si="14"/>
        <v>475875.37600000011</v>
      </c>
      <c r="BT51" s="376">
        <v>301652.92266666674</v>
      </c>
      <c r="BU51" s="137">
        <f t="shared" si="15"/>
        <v>301652.92266666674</v>
      </c>
      <c r="BV51" s="377">
        <v>15680</v>
      </c>
      <c r="BW51" s="379">
        <f t="shared" si="23"/>
        <v>15680</v>
      </c>
      <c r="BX51" s="353"/>
      <c r="BY51" s="138"/>
      <c r="BZ51" s="355"/>
      <c r="CA51" s="352"/>
    </row>
    <row r="52" spans="1:79" x14ac:dyDescent="0.25">
      <c r="A52" s="132" t="s">
        <v>503</v>
      </c>
      <c r="B52" s="55" t="s">
        <v>436</v>
      </c>
      <c r="C52" s="55" t="s">
        <v>437</v>
      </c>
      <c r="D52" s="133" t="s">
        <v>80</v>
      </c>
      <c r="E52" s="364">
        <v>41395.111111111109</v>
      </c>
      <c r="F52" s="382">
        <f t="shared" si="16"/>
        <v>51941</v>
      </c>
      <c r="G52" s="365">
        <v>753</v>
      </c>
      <c r="H52" s="387">
        <f t="shared" si="17"/>
        <v>335</v>
      </c>
      <c r="I52" s="366">
        <v>172.75288888888886</v>
      </c>
      <c r="J52" s="366">
        <v>140</v>
      </c>
      <c r="K52"/>
      <c r="L52" s="365">
        <v>22429</v>
      </c>
      <c r="M52" s="365">
        <v>12010</v>
      </c>
      <c r="N52" s="365">
        <v>7702</v>
      </c>
      <c r="O52" s="365">
        <v>5513</v>
      </c>
      <c r="P52" s="365">
        <v>2740</v>
      </c>
      <c r="Q52" s="365">
        <v>1138</v>
      </c>
      <c r="R52" s="365">
        <v>379</v>
      </c>
      <c r="S52" s="365">
        <v>30</v>
      </c>
      <c r="T52" s="365">
        <v>51941</v>
      </c>
      <c r="U52" s="132"/>
      <c r="V52" s="385">
        <f t="shared" si="18"/>
        <v>0.43181686913998574</v>
      </c>
      <c r="W52" s="385">
        <f t="shared" si="2"/>
        <v>0.23122388864288326</v>
      </c>
      <c r="X52" s="385">
        <f t="shared" si="3"/>
        <v>0.14828362950270499</v>
      </c>
      <c r="Y52" s="385">
        <f t="shared" si="4"/>
        <v>0.10613965845863577</v>
      </c>
      <c r="Z52" s="385">
        <f t="shared" si="5"/>
        <v>5.2752161105870124E-2</v>
      </c>
      <c r="AA52" s="385">
        <f t="shared" si="6"/>
        <v>2.1909474211124162E-2</v>
      </c>
      <c r="AB52" s="385">
        <f t="shared" si="7"/>
        <v>7.2967405325272908E-3</v>
      </c>
      <c r="AC52" s="385">
        <f t="shared" si="8"/>
        <v>5.7757840626865102E-4</v>
      </c>
      <c r="AD52" s="135"/>
      <c r="AE52" s="368">
        <v>53</v>
      </c>
      <c r="AF52" s="368">
        <v>145</v>
      </c>
      <c r="AG52" s="368">
        <v>116</v>
      </c>
      <c r="AH52" s="368">
        <v>130</v>
      </c>
      <c r="AI52" s="368">
        <v>50</v>
      </c>
      <c r="AJ52" s="368">
        <v>21</v>
      </c>
      <c r="AK52" s="368">
        <v>20</v>
      </c>
      <c r="AL52" s="368">
        <v>0</v>
      </c>
      <c r="AM52" s="185">
        <f t="shared" si="19"/>
        <v>535</v>
      </c>
      <c r="AN52" s="132"/>
      <c r="AO52" s="368">
        <v>94</v>
      </c>
      <c r="AP52" s="368">
        <v>40</v>
      </c>
      <c r="AQ52" s="368">
        <v>21</v>
      </c>
      <c r="AR52" s="368">
        <v>21</v>
      </c>
      <c r="AS52" s="368">
        <v>15</v>
      </c>
      <c r="AT52" s="368">
        <v>-1</v>
      </c>
      <c r="AU52" s="368">
        <v>8</v>
      </c>
      <c r="AV52" s="368">
        <v>2</v>
      </c>
      <c r="AW52" s="369">
        <f t="shared" si="20"/>
        <v>200</v>
      </c>
      <c r="AX52" s="388">
        <f t="shared" si="24"/>
        <v>-94</v>
      </c>
      <c r="AY52" s="388">
        <f t="shared" si="24"/>
        <v>-40</v>
      </c>
      <c r="AZ52" s="388">
        <f t="shared" si="24"/>
        <v>-21</v>
      </c>
      <c r="BA52" s="388">
        <f t="shared" si="24"/>
        <v>-21</v>
      </c>
      <c r="BB52" s="388">
        <f t="shared" si="24"/>
        <v>-15</v>
      </c>
      <c r="BC52" s="388">
        <f t="shared" si="25"/>
        <v>1</v>
      </c>
      <c r="BD52" s="388">
        <f t="shared" si="25"/>
        <v>-8</v>
      </c>
      <c r="BE52" s="388">
        <f t="shared" si="25"/>
        <v>-2</v>
      </c>
      <c r="BF52" s="388">
        <f t="shared" si="25"/>
        <v>-200</v>
      </c>
      <c r="BH52" s="389">
        <f t="shared" si="21"/>
        <v>0.8</v>
      </c>
      <c r="BI52" s="389">
        <f t="shared" si="22"/>
        <v>0.19999999999999996</v>
      </c>
      <c r="BJ52" s="370">
        <v>243452.05866666671</v>
      </c>
      <c r="BK52" s="137">
        <f t="shared" si="10"/>
        <v>243452.05866666671</v>
      </c>
      <c r="BL52" s="373">
        <v>408477.01600000006</v>
      </c>
      <c r="BM52" s="137">
        <f t="shared" si="11"/>
        <v>408477.01600000006</v>
      </c>
      <c r="BN52" s="372">
        <v>388728.36266666668</v>
      </c>
      <c r="BO52" s="137">
        <f t="shared" si="12"/>
        <v>388728.36266666668</v>
      </c>
      <c r="BP52" s="372">
        <v>269021.12</v>
      </c>
      <c r="BQ52" s="137">
        <f t="shared" si="13"/>
        <v>269021.12</v>
      </c>
      <c r="BR52" s="372">
        <v>391561.67644444446</v>
      </c>
      <c r="BS52" s="137">
        <f t="shared" si="14"/>
        <v>391561.67644444446</v>
      </c>
      <c r="BT52" s="376">
        <v>479721.57333333336</v>
      </c>
      <c r="BU52" s="137">
        <f t="shared" si="15"/>
        <v>479721.57333333336</v>
      </c>
      <c r="BV52" s="377">
        <v>476064.31526400021</v>
      </c>
      <c r="BW52" s="379">
        <f t="shared" si="23"/>
        <v>476064.31526400021</v>
      </c>
      <c r="BX52" s="353"/>
      <c r="BY52" s="138"/>
      <c r="BZ52" s="355"/>
      <c r="CA52" s="352"/>
    </row>
    <row r="53" spans="1:79" x14ac:dyDescent="0.25">
      <c r="A53" s="132" t="s">
        <v>504</v>
      </c>
      <c r="B53" s="55" t="s">
        <v>458</v>
      </c>
      <c r="C53" s="55" t="s">
        <v>450</v>
      </c>
      <c r="D53" s="133" t="s">
        <v>81</v>
      </c>
      <c r="E53" s="364">
        <v>36558.555555555555</v>
      </c>
      <c r="F53" s="382">
        <f t="shared" si="16"/>
        <v>38546</v>
      </c>
      <c r="G53" s="365">
        <v>230</v>
      </c>
      <c r="H53" s="387">
        <f t="shared" si="17"/>
        <v>120</v>
      </c>
      <c r="I53" s="366">
        <v>0</v>
      </c>
      <c r="J53" s="366">
        <v>16</v>
      </c>
      <c r="K53"/>
      <c r="L53" s="365">
        <v>2981</v>
      </c>
      <c r="M53" s="365">
        <v>6327</v>
      </c>
      <c r="N53" s="365">
        <v>13748</v>
      </c>
      <c r="O53" s="365">
        <v>8581</v>
      </c>
      <c r="P53" s="365">
        <v>4358</v>
      </c>
      <c r="Q53" s="365">
        <v>1828</v>
      </c>
      <c r="R53" s="365">
        <v>657</v>
      </c>
      <c r="S53" s="365">
        <v>66</v>
      </c>
      <c r="T53" s="365">
        <v>38546</v>
      </c>
      <c r="U53" s="132"/>
      <c r="V53" s="385">
        <f t="shared" si="18"/>
        <v>7.7336169771182489E-2</v>
      </c>
      <c r="W53" s="385">
        <f t="shared" si="2"/>
        <v>0.16414154516681367</v>
      </c>
      <c r="X53" s="385">
        <f t="shared" si="3"/>
        <v>0.35666476417786541</v>
      </c>
      <c r="Y53" s="385">
        <f t="shared" si="4"/>
        <v>0.22261713277642298</v>
      </c>
      <c r="Z53" s="385">
        <f t="shared" si="5"/>
        <v>0.11305972085300679</v>
      </c>
      <c r="AA53" s="385">
        <f t="shared" si="6"/>
        <v>4.7423857209567787E-2</v>
      </c>
      <c r="AB53" s="385">
        <f t="shared" si="7"/>
        <v>1.7044570124007678E-2</v>
      </c>
      <c r="AC53" s="385">
        <f t="shared" si="8"/>
        <v>1.7122399211331916E-3</v>
      </c>
      <c r="AD53" s="135"/>
      <c r="AE53" s="368">
        <v>45</v>
      </c>
      <c r="AF53" s="368">
        <v>-1</v>
      </c>
      <c r="AG53" s="368">
        <v>5</v>
      </c>
      <c r="AH53" s="368">
        <v>22</v>
      </c>
      <c r="AI53" s="368">
        <v>15</v>
      </c>
      <c r="AJ53" s="368">
        <v>26</v>
      </c>
      <c r="AK53" s="368">
        <v>21</v>
      </c>
      <c r="AL53" s="368">
        <v>1</v>
      </c>
      <c r="AM53" s="185">
        <f t="shared" si="19"/>
        <v>134</v>
      </c>
      <c r="AN53" s="132"/>
      <c r="AO53" s="368">
        <v>8</v>
      </c>
      <c r="AP53" s="368">
        <v>-4</v>
      </c>
      <c r="AQ53" s="368">
        <v>6</v>
      </c>
      <c r="AR53" s="368">
        <v>-3</v>
      </c>
      <c r="AS53" s="368">
        <v>7</v>
      </c>
      <c r="AT53" s="368">
        <v>1</v>
      </c>
      <c r="AU53" s="368">
        <v>-1</v>
      </c>
      <c r="AV53" s="368">
        <v>0</v>
      </c>
      <c r="AW53" s="369">
        <f t="shared" si="20"/>
        <v>14</v>
      </c>
      <c r="AX53" s="388">
        <f t="shared" si="24"/>
        <v>-8</v>
      </c>
      <c r="AY53" s="388">
        <f t="shared" si="24"/>
        <v>4</v>
      </c>
      <c r="AZ53" s="388">
        <f t="shared" si="24"/>
        <v>-6</v>
      </c>
      <c r="BA53" s="388">
        <f t="shared" si="24"/>
        <v>3</v>
      </c>
      <c r="BB53" s="388">
        <f t="shared" si="24"/>
        <v>-7</v>
      </c>
      <c r="BC53" s="388">
        <f t="shared" si="25"/>
        <v>-1</v>
      </c>
      <c r="BD53" s="388">
        <f t="shared" si="25"/>
        <v>1</v>
      </c>
      <c r="BE53" s="388">
        <f t="shared" si="25"/>
        <v>0</v>
      </c>
      <c r="BF53" s="388">
        <f t="shared" si="25"/>
        <v>-14</v>
      </c>
      <c r="BH53" s="389">
        <f t="shared" si="21"/>
        <v>0.8</v>
      </c>
      <c r="BI53" s="389">
        <f t="shared" si="22"/>
        <v>0.19999999999999996</v>
      </c>
      <c r="BJ53" s="370">
        <v>254709.95733333344</v>
      </c>
      <c r="BK53" s="137">
        <f t="shared" si="10"/>
        <v>254709.95733333344</v>
      </c>
      <c r="BL53" s="373">
        <v>142470.07200000001</v>
      </c>
      <c r="BM53" s="137">
        <f t="shared" si="11"/>
        <v>142470.07200000001</v>
      </c>
      <c r="BN53" s="372">
        <v>135659.14933333336</v>
      </c>
      <c r="BO53" s="137">
        <f t="shared" si="12"/>
        <v>135659.14933333336</v>
      </c>
      <c r="BP53" s="372">
        <v>153206.93333333332</v>
      </c>
      <c r="BQ53" s="137">
        <f t="shared" si="13"/>
        <v>153206.93333333332</v>
      </c>
      <c r="BR53" s="372">
        <v>134458.80177777779</v>
      </c>
      <c r="BS53" s="137">
        <f t="shared" si="14"/>
        <v>134458.80177777779</v>
      </c>
      <c r="BT53" s="376">
        <v>350690.00711111113</v>
      </c>
      <c r="BU53" s="137">
        <f t="shared" si="15"/>
        <v>350690.00711111113</v>
      </c>
      <c r="BV53" s="377">
        <v>201226.466304</v>
      </c>
      <c r="BW53" s="379">
        <f t="shared" si="23"/>
        <v>201226.466304</v>
      </c>
      <c r="BX53" s="353"/>
      <c r="BY53" s="138"/>
      <c r="BZ53" s="355"/>
      <c r="CA53" s="352"/>
    </row>
    <row r="54" spans="1:79" x14ac:dyDescent="0.25">
      <c r="A54" s="132" t="s">
        <v>505</v>
      </c>
      <c r="B54" s="55"/>
      <c r="C54" s="55" t="s">
        <v>450</v>
      </c>
      <c r="D54" s="133" t="s">
        <v>82</v>
      </c>
      <c r="E54" s="364">
        <v>113635.66666666667</v>
      </c>
      <c r="F54" s="382">
        <f t="shared" si="16"/>
        <v>117185</v>
      </c>
      <c r="G54" s="365">
        <v>1825</v>
      </c>
      <c r="H54" s="387">
        <f t="shared" si="17"/>
        <v>170</v>
      </c>
      <c r="I54" s="366">
        <v>0</v>
      </c>
      <c r="J54" s="366">
        <v>246</v>
      </c>
      <c r="K54"/>
      <c r="L54" s="365">
        <v>9946</v>
      </c>
      <c r="M54" s="365">
        <v>23471</v>
      </c>
      <c r="N54" s="365">
        <v>32796</v>
      </c>
      <c r="O54" s="365">
        <v>22319</v>
      </c>
      <c r="P54" s="365">
        <v>15224</v>
      </c>
      <c r="Q54" s="365">
        <v>8266</v>
      </c>
      <c r="R54" s="365">
        <v>4800</v>
      </c>
      <c r="S54" s="365">
        <v>363</v>
      </c>
      <c r="T54" s="365">
        <v>117185</v>
      </c>
      <c r="U54" s="132"/>
      <c r="V54" s="385">
        <f t="shared" si="18"/>
        <v>8.4874343986005032E-2</v>
      </c>
      <c r="W54" s="385">
        <f t="shared" si="2"/>
        <v>0.2002901395229765</v>
      </c>
      <c r="X54" s="385">
        <f t="shared" si="3"/>
        <v>0.27986517045696974</v>
      </c>
      <c r="Y54" s="385">
        <f t="shared" si="4"/>
        <v>0.19045952980330247</v>
      </c>
      <c r="Z54" s="385">
        <f t="shared" si="5"/>
        <v>0.12991423817041431</v>
      </c>
      <c r="AA54" s="385">
        <f t="shared" si="6"/>
        <v>7.0538038144813756E-2</v>
      </c>
      <c r="AB54" s="385">
        <f t="shared" si="7"/>
        <v>4.0960873831975081E-2</v>
      </c>
      <c r="AC54" s="385">
        <f t="shared" si="8"/>
        <v>3.0976660835431158E-3</v>
      </c>
      <c r="AD54" s="135"/>
      <c r="AE54" s="368">
        <v>115</v>
      </c>
      <c r="AF54" s="368">
        <v>208</v>
      </c>
      <c r="AG54" s="368">
        <v>290</v>
      </c>
      <c r="AH54" s="368">
        <v>294</v>
      </c>
      <c r="AI54" s="368">
        <v>209</v>
      </c>
      <c r="AJ54" s="368">
        <v>126</v>
      </c>
      <c r="AK54" s="368">
        <v>64</v>
      </c>
      <c r="AL54" s="368">
        <v>3</v>
      </c>
      <c r="AM54" s="185">
        <f t="shared" si="19"/>
        <v>1309</v>
      </c>
      <c r="AN54" s="132"/>
      <c r="AO54" s="368">
        <v>189</v>
      </c>
      <c r="AP54" s="368">
        <v>320</v>
      </c>
      <c r="AQ54" s="368">
        <v>282</v>
      </c>
      <c r="AR54" s="368">
        <v>157</v>
      </c>
      <c r="AS54" s="368">
        <v>105</v>
      </c>
      <c r="AT54" s="368">
        <v>47</v>
      </c>
      <c r="AU54" s="368">
        <v>37</v>
      </c>
      <c r="AV54" s="368">
        <v>2</v>
      </c>
      <c r="AW54" s="369">
        <f t="shared" si="20"/>
        <v>1139</v>
      </c>
      <c r="AX54" s="388">
        <f t="shared" si="24"/>
        <v>-189</v>
      </c>
      <c r="AY54" s="388">
        <f t="shared" si="24"/>
        <v>-320</v>
      </c>
      <c r="AZ54" s="388">
        <f t="shared" si="24"/>
        <v>-282</v>
      </c>
      <c r="BA54" s="388">
        <f t="shared" si="24"/>
        <v>-157</v>
      </c>
      <c r="BB54" s="388">
        <f t="shared" si="24"/>
        <v>-105</v>
      </c>
      <c r="BC54" s="388">
        <f t="shared" si="25"/>
        <v>-47</v>
      </c>
      <c r="BD54" s="388">
        <f t="shared" si="25"/>
        <v>-37</v>
      </c>
      <c r="BE54" s="388">
        <f t="shared" si="25"/>
        <v>-2</v>
      </c>
      <c r="BF54" s="388">
        <f t="shared" si="25"/>
        <v>-1139</v>
      </c>
      <c r="BH54" s="389">
        <f t="shared" si="21"/>
        <v>1</v>
      </c>
      <c r="BI54" s="389">
        <f t="shared" si="22"/>
        <v>0</v>
      </c>
      <c r="BJ54" s="370">
        <v>1120672.6399999999</v>
      </c>
      <c r="BK54" s="137">
        <f t="shared" si="10"/>
        <v>1120672.6399999999</v>
      </c>
      <c r="BL54" s="373">
        <v>1782611.1377777779</v>
      </c>
      <c r="BM54" s="137">
        <f t="shared" si="11"/>
        <v>1782611.1377777779</v>
      </c>
      <c r="BN54" s="372">
        <v>2082087.03</v>
      </c>
      <c r="BO54" s="137">
        <f t="shared" si="12"/>
        <v>2082087.03</v>
      </c>
      <c r="BP54" s="372">
        <v>1962041.0666666667</v>
      </c>
      <c r="BQ54" s="137">
        <f t="shared" si="13"/>
        <v>1962041.0666666667</v>
      </c>
      <c r="BR54" s="372">
        <v>2122715.4822222223</v>
      </c>
      <c r="BS54" s="137">
        <f t="shared" si="14"/>
        <v>2122715.4822222223</v>
      </c>
      <c r="BT54" s="376">
        <v>2586756.5111111109</v>
      </c>
      <c r="BU54" s="137">
        <f t="shared" si="15"/>
        <v>2586756.5111111109</v>
      </c>
      <c r="BV54" s="377">
        <v>2100027.6168888891</v>
      </c>
      <c r="BW54" s="379">
        <f t="shared" si="23"/>
        <v>2100027.6168888891</v>
      </c>
      <c r="BX54" s="353"/>
      <c r="BY54" s="138"/>
      <c r="BZ54" s="355"/>
      <c r="CA54" s="352"/>
    </row>
    <row r="55" spans="1:79" x14ac:dyDescent="0.25">
      <c r="A55" s="132" t="s">
        <v>506</v>
      </c>
      <c r="B55" s="55" t="s">
        <v>469</v>
      </c>
      <c r="C55" s="55" t="s">
        <v>440</v>
      </c>
      <c r="D55" s="133" t="s">
        <v>83</v>
      </c>
      <c r="E55" s="364">
        <v>65609.666666666672</v>
      </c>
      <c r="F55" s="382">
        <f t="shared" si="16"/>
        <v>73502</v>
      </c>
      <c r="G55" s="365">
        <v>465</v>
      </c>
      <c r="H55" s="387">
        <f t="shared" si="17"/>
        <v>1131</v>
      </c>
      <c r="I55" s="366">
        <v>890.11688888888898</v>
      </c>
      <c r="J55" s="366">
        <v>232</v>
      </c>
      <c r="K55"/>
      <c r="L55" s="365">
        <v>12399</v>
      </c>
      <c r="M55" s="365">
        <v>20533</v>
      </c>
      <c r="N55" s="365">
        <v>18199</v>
      </c>
      <c r="O55" s="365">
        <v>10408</v>
      </c>
      <c r="P55" s="365">
        <v>6651</v>
      </c>
      <c r="Q55" s="365">
        <v>3165</v>
      </c>
      <c r="R55" s="365">
        <v>1938</v>
      </c>
      <c r="S55" s="365">
        <v>209</v>
      </c>
      <c r="T55" s="365">
        <v>73502</v>
      </c>
      <c r="U55" s="132"/>
      <c r="V55" s="385">
        <f t="shared" si="18"/>
        <v>0.16868928736633018</v>
      </c>
      <c r="W55" s="385">
        <f t="shared" si="2"/>
        <v>0.27935294277706729</v>
      </c>
      <c r="X55" s="385">
        <f t="shared" si="3"/>
        <v>0.24759870479714838</v>
      </c>
      <c r="Y55" s="385">
        <f t="shared" si="4"/>
        <v>0.14160158907240619</v>
      </c>
      <c r="Z55" s="385">
        <f t="shared" si="5"/>
        <v>9.0487333677995163E-2</v>
      </c>
      <c r="AA55" s="385">
        <f t="shared" si="6"/>
        <v>4.306005278767925E-2</v>
      </c>
      <c r="AB55" s="385">
        <f t="shared" si="7"/>
        <v>2.6366629479469945E-2</v>
      </c>
      <c r="AC55" s="385">
        <f t="shared" si="8"/>
        <v>2.8434600419036215E-3</v>
      </c>
      <c r="AD55" s="135"/>
      <c r="AE55" s="368">
        <v>60</v>
      </c>
      <c r="AF55" s="368">
        <v>217</v>
      </c>
      <c r="AG55" s="368">
        <v>196</v>
      </c>
      <c r="AH55" s="368">
        <v>176</v>
      </c>
      <c r="AI55" s="368">
        <v>219</v>
      </c>
      <c r="AJ55" s="368">
        <v>77</v>
      </c>
      <c r="AK55" s="368">
        <v>39</v>
      </c>
      <c r="AL55" s="368">
        <v>4</v>
      </c>
      <c r="AM55" s="185">
        <f t="shared" si="19"/>
        <v>988</v>
      </c>
      <c r="AN55" s="132"/>
      <c r="AO55" s="368">
        <v>-16</v>
      </c>
      <c r="AP55" s="368">
        <v>-37</v>
      </c>
      <c r="AQ55" s="368">
        <v>-35</v>
      </c>
      <c r="AR55" s="368">
        <v>-22</v>
      </c>
      <c r="AS55" s="368">
        <v>-9</v>
      </c>
      <c r="AT55" s="368">
        <v>-10</v>
      </c>
      <c r="AU55" s="368">
        <v>-13</v>
      </c>
      <c r="AV55" s="368">
        <v>-1</v>
      </c>
      <c r="AW55" s="369">
        <f t="shared" si="20"/>
        <v>-143</v>
      </c>
      <c r="AX55" s="388">
        <f t="shared" si="24"/>
        <v>16</v>
      </c>
      <c r="AY55" s="388">
        <f t="shared" si="24"/>
        <v>37</v>
      </c>
      <c r="AZ55" s="388">
        <f t="shared" si="24"/>
        <v>35</v>
      </c>
      <c r="BA55" s="388">
        <f t="shared" si="24"/>
        <v>22</v>
      </c>
      <c r="BB55" s="388">
        <f t="shared" si="24"/>
        <v>9</v>
      </c>
      <c r="BC55" s="388">
        <f t="shared" si="25"/>
        <v>10</v>
      </c>
      <c r="BD55" s="388">
        <f t="shared" si="25"/>
        <v>13</v>
      </c>
      <c r="BE55" s="388">
        <f t="shared" si="25"/>
        <v>1</v>
      </c>
      <c r="BF55" s="388">
        <f t="shared" si="25"/>
        <v>143</v>
      </c>
      <c r="BH55" s="389">
        <f t="shared" si="21"/>
        <v>0.8</v>
      </c>
      <c r="BI55" s="389">
        <f t="shared" si="22"/>
        <v>0.19999999999999996</v>
      </c>
      <c r="BJ55" s="370">
        <v>644386.76800000016</v>
      </c>
      <c r="BK55" s="137">
        <f t="shared" si="10"/>
        <v>644386.76800000016</v>
      </c>
      <c r="BL55" s="373">
        <v>672005.94488888886</v>
      </c>
      <c r="BM55" s="137">
        <f t="shared" si="11"/>
        <v>672005.94488888886</v>
      </c>
      <c r="BN55" s="372">
        <v>847265.28977777774</v>
      </c>
      <c r="BO55" s="137">
        <f t="shared" si="12"/>
        <v>847265.28977777774</v>
      </c>
      <c r="BP55" s="372">
        <v>733274.56</v>
      </c>
      <c r="BQ55" s="137">
        <f t="shared" si="13"/>
        <v>733274.56</v>
      </c>
      <c r="BR55" s="372">
        <v>878142.3822222224</v>
      </c>
      <c r="BS55" s="137">
        <f t="shared" si="14"/>
        <v>878142.3822222224</v>
      </c>
      <c r="BT55" s="376">
        <v>715641.90755555546</v>
      </c>
      <c r="BU55" s="137">
        <f t="shared" si="15"/>
        <v>715641.90755555546</v>
      </c>
      <c r="BV55" s="377">
        <v>829471.31633777777</v>
      </c>
      <c r="BW55" s="379">
        <f t="shared" si="23"/>
        <v>829471.31633777777</v>
      </c>
      <c r="BX55" s="353"/>
      <c r="BY55" s="138"/>
      <c r="BZ55" s="355"/>
      <c r="CA55" s="352"/>
    </row>
    <row r="56" spans="1:79" x14ac:dyDescent="0.25">
      <c r="A56" s="132" t="s">
        <v>507</v>
      </c>
      <c r="B56" s="55" t="s">
        <v>458</v>
      </c>
      <c r="C56" s="55" t="s">
        <v>450</v>
      </c>
      <c r="D56" s="133" t="s">
        <v>84</v>
      </c>
      <c r="E56" s="364">
        <v>74640.222222222219</v>
      </c>
      <c r="F56" s="382">
        <f t="shared" si="16"/>
        <v>74742</v>
      </c>
      <c r="G56" s="365">
        <v>435</v>
      </c>
      <c r="H56" s="387">
        <f t="shared" si="17"/>
        <v>1029</v>
      </c>
      <c r="I56" s="366">
        <v>851.21688888888889</v>
      </c>
      <c r="J56" s="366">
        <v>180</v>
      </c>
      <c r="K56"/>
      <c r="L56" s="365">
        <v>4508</v>
      </c>
      <c r="M56" s="365">
        <v>10281</v>
      </c>
      <c r="N56" s="365">
        <v>22699</v>
      </c>
      <c r="O56" s="365">
        <v>16929</v>
      </c>
      <c r="P56" s="365">
        <v>10394</v>
      </c>
      <c r="Q56" s="365">
        <v>5664</v>
      </c>
      <c r="R56" s="365">
        <v>3895</v>
      </c>
      <c r="S56" s="365">
        <v>372</v>
      </c>
      <c r="T56" s="365">
        <v>74742</v>
      </c>
      <c r="U56" s="132"/>
      <c r="V56" s="385">
        <f t="shared" si="18"/>
        <v>6.0314147333493884E-2</v>
      </c>
      <c r="W56" s="385">
        <f t="shared" si="2"/>
        <v>0.13755318294934574</v>
      </c>
      <c r="X56" s="385">
        <f t="shared" si="3"/>
        <v>0.3036980546412994</v>
      </c>
      <c r="Y56" s="385">
        <f t="shared" si="4"/>
        <v>0.22649915710042545</v>
      </c>
      <c r="Z56" s="385">
        <f t="shared" si="5"/>
        <v>0.13906505044018089</v>
      </c>
      <c r="AA56" s="385">
        <f t="shared" si="6"/>
        <v>7.5780685558320626E-2</v>
      </c>
      <c r="AB56" s="385">
        <f t="shared" si="7"/>
        <v>5.2112600679671404E-2</v>
      </c>
      <c r="AC56" s="385">
        <f t="shared" si="8"/>
        <v>4.9771212972625836E-3</v>
      </c>
      <c r="AD56" s="135"/>
      <c r="AE56" s="368">
        <v>41</v>
      </c>
      <c r="AF56" s="368">
        <v>130</v>
      </c>
      <c r="AG56" s="368">
        <v>223</v>
      </c>
      <c r="AH56" s="368">
        <v>272</v>
      </c>
      <c r="AI56" s="368">
        <v>166</v>
      </c>
      <c r="AJ56" s="368">
        <v>111</v>
      </c>
      <c r="AK56" s="368">
        <v>134</v>
      </c>
      <c r="AL56" s="368">
        <v>10</v>
      </c>
      <c r="AM56" s="185">
        <f t="shared" si="19"/>
        <v>1087</v>
      </c>
      <c r="AN56" s="132"/>
      <c r="AO56" s="368">
        <v>-2</v>
      </c>
      <c r="AP56" s="368">
        <v>12</v>
      </c>
      <c r="AQ56" s="368">
        <v>31</v>
      </c>
      <c r="AR56" s="368">
        <v>8</v>
      </c>
      <c r="AS56" s="368">
        <v>5</v>
      </c>
      <c r="AT56" s="368">
        <v>4</v>
      </c>
      <c r="AU56" s="368">
        <v>0</v>
      </c>
      <c r="AV56" s="368">
        <v>0</v>
      </c>
      <c r="AW56" s="369">
        <f t="shared" si="20"/>
        <v>58</v>
      </c>
      <c r="AX56" s="388">
        <f t="shared" si="24"/>
        <v>2</v>
      </c>
      <c r="AY56" s="388">
        <f t="shared" si="24"/>
        <v>-12</v>
      </c>
      <c r="AZ56" s="388">
        <f t="shared" si="24"/>
        <v>-31</v>
      </c>
      <c r="BA56" s="388">
        <f t="shared" si="24"/>
        <v>-8</v>
      </c>
      <c r="BB56" s="388">
        <f t="shared" si="24"/>
        <v>-5</v>
      </c>
      <c r="BC56" s="388">
        <f t="shared" si="25"/>
        <v>-4</v>
      </c>
      <c r="BD56" s="388">
        <f t="shared" si="25"/>
        <v>0</v>
      </c>
      <c r="BE56" s="388">
        <f t="shared" si="25"/>
        <v>0</v>
      </c>
      <c r="BF56" s="388">
        <f t="shared" si="25"/>
        <v>-58</v>
      </c>
      <c r="BH56" s="389">
        <f t="shared" si="21"/>
        <v>0.8</v>
      </c>
      <c r="BI56" s="389">
        <f t="shared" si="22"/>
        <v>0.19999999999999996</v>
      </c>
      <c r="BJ56" s="370">
        <v>309592.21333333338</v>
      </c>
      <c r="BK56" s="137">
        <f t="shared" si="10"/>
        <v>309592.21333333338</v>
      </c>
      <c r="BL56" s="373">
        <v>404459.54666666669</v>
      </c>
      <c r="BM56" s="137">
        <f t="shared" si="11"/>
        <v>404459.54666666669</v>
      </c>
      <c r="BN56" s="372">
        <v>285404.99822222226</v>
      </c>
      <c r="BO56" s="137">
        <f t="shared" si="12"/>
        <v>285404.99822222226</v>
      </c>
      <c r="BP56" s="372">
        <v>405615.04000000004</v>
      </c>
      <c r="BQ56" s="137">
        <f t="shared" si="13"/>
        <v>405615.04000000004</v>
      </c>
      <c r="BR56" s="372">
        <v>225492.32888888885</v>
      </c>
      <c r="BS56" s="137">
        <f t="shared" si="14"/>
        <v>225492.32888888885</v>
      </c>
      <c r="BT56" s="376">
        <v>714588.33600000001</v>
      </c>
      <c r="BU56" s="137">
        <f t="shared" si="15"/>
        <v>714588.33600000001</v>
      </c>
      <c r="BV56" s="377">
        <v>1082343.7449955554</v>
      </c>
      <c r="BW56" s="379">
        <f t="shared" si="23"/>
        <v>1082343.7449955554</v>
      </c>
      <c r="BX56" s="353"/>
      <c r="BY56" s="138"/>
      <c r="BZ56" s="355"/>
      <c r="CA56" s="352"/>
    </row>
    <row r="57" spans="1:79" x14ac:dyDescent="0.25">
      <c r="A57" s="132" t="s">
        <v>508</v>
      </c>
      <c r="B57" s="55" t="s">
        <v>509</v>
      </c>
      <c r="C57" s="55" t="s">
        <v>463</v>
      </c>
      <c r="D57" s="133" t="s">
        <v>85</v>
      </c>
      <c r="E57" s="364">
        <v>50614.333333333328</v>
      </c>
      <c r="F57" s="382">
        <f t="shared" si="16"/>
        <v>55469</v>
      </c>
      <c r="G57" s="365">
        <v>405</v>
      </c>
      <c r="H57" s="387">
        <f t="shared" si="17"/>
        <v>554</v>
      </c>
      <c r="I57" s="366">
        <v>376.87600000000009</v>
      </c>
      <c r="J57" s="366">
        <v>33</v>
      </c>
      <c r="K57"/>
      <c r="L57" s="365">
        <v>9697</v>
      </c>
      <c r="M57" s="365">
        <v>13154</v>
      </c>
      <c r="N57" s="365">
        <v>13831</v>
      </c>
      <c r="O57" s="365">
        <v>8994</v>
      </c>
      <c r="P57" s="365">
        <v>4980</v>
      </c>
      <c r="Q57" s="365">
        <v>2634</v>
      </c>
      <c r="R57" s="365">
        <v>2054</v>
      </c>
      <c r="S57" s="365">
        <v>125</v>
      </c>
      <c r="T57" s="365">
        <v>55469</v>
      </c>
      <c r="U57" s="132"/>
      <c r="V57" s="385">
        <f t="shared" si="18"/>
        <v>0.17481836701581063</v>
      </c>
      <c r="W57" s="385">
        <f t="shared" si="2"/>
        <v>0.23714146640465847</v>
      </c>
      <c r="X57" s="385">
        <f t="shared" si="3"/>
        <v>0.2493464818186735</v>
      </c>
      <c r="Y57" s="385">
        <f t="shared" si="4"/>
        <v>0.16214462132001659</v>
      </c>
      <c r="Z57" s="385">
        <f t="shared" si="5"/>
        <v>8.9779877048441467E-2</v>
      </c>
      <c r="AA57" s="385">
        <f t="shared" si="6"/>
        <v>4.7485983161766034E-2</v>
      </c>
      <c r="AB57" s="385">
        <f t="shared" si="7"/>
        <v>3.7029692260541924E-2</v>
      </c>
      <c r="AC57" s="385">
        <f t="shared" si="8"/>
        <v>2.2535109700914024E-3</v>
      </c>
      <c r="AD57" s="135"/>
      <c r="AE57" s="368">
        <v>136</v>
      </c>
      <c r="AF57" s="368">
        <v>72</v>
      </c>
      <c r="AG57" s="368">
        <v>81</v>
      </c>
      <c r="AH57" s="368">
        <v>99</v>
      </c>
      <c r="AI57" s="368">
        <v>55</v>
      </c>
      <c r="AJ57" s="368">
        <v>46</v>
      </c>
      <c r="AK57" s="368">
        <v>56</v>
      </c>
      <c r="AL57" s="368">
        <v>19</v>
      </c>
      <c r="AM57" s="185">
        <f t="shared" si="19"/>
        <v>564</v>
      </c>
      <c r="AN57" s="132"/>
      <c r="AO57" s="368">
        <v>11</v>
      </c>
      <c r="AP57" s="368">
        <v>3</v>
      </c>
      <c r="AQ57" s="368">
        <v>4</v>
      </c>
      <c r="AR57" s="368">
        <v>0</v>
      </c>
      <c r="AS57" s="368">
        <v>-7</v>
      </c>
      <c r="AT57" s="368">
        <v>0</v>
      </c>
      <c r="AU57" s="368">
        <v>-2</v>
      </c>
      <c r="AV57" s="368">
        <v>1</v>
      </c>
      <c r="AW57" s="369">
        <f t="shared" si="20"/>
        <v>10</v>
      </c>
      <c r="AX57" s="388">
        <f t="shared" si="24"/>
        <v>-11</v>
      </c>
      <c r="AY57" s="388">
        <f t="shared" si="24"/>
        <v>-3</v>
      </c>
      <c r="AZ57" s="388">
        <f t="shared" si="24"/>
        <v>-4</v>
      </c>
      <c r="BA57" s="388">
        <f t="shared" si="24"/>
        <v>0</v>
      </c>
      <c r="BB57" s="388">
        <f t="shared" si="24"/>
        <v>7</v>
      </c>
      <c r="BC57" s="388">
        <f t="shared" si="25"/>
        <v>0</v>
      </c>
      <c r="BD57" s="388">
        <f t="shared" si="25"/>
        <v>2</v>
      </c>
      <c r="BE57" s="388">
        <f t="shared" si="25"/>
        <v>-1</v>
      </c>
      <c r="BF57" s="388">
        <f t="shared" si="25"/>
        <v>-10</v>
      </c>
      <c r="BH57" s="389">
        <f t="shared" si="21"/>
        <v>0.8</v>
      </c>
      <c r="BI57" s="389">
        <f t="shared" si="22"/>
        <v>0.19999999999999996</v>
      </c>
      <c r="BJ57" s="370">
        <v>290274.68266666669</v>
      </c>
      <c r="BK57" s="137">
        <f t="shared" si="10"/>
        <v>290274.68266666669</v>
      </c>
      <c r="BL57" s="373">
        <v>293284.5608888889</v>
      </c>
      <c r="BM57" s="137">
        <f t="shared" si="11"/>
        <v>293284.5608888889</v>
      </c>
      <c r="BN57" s="372">
        <v>115575.31022222222</v>
      </c>
      <c r="BO57" s="137">
        <f t="shared" si="12"/>
        <v>115575.31022222222</v>
      </c>
      <c r="BP57" s="372">
        <v>390238.1866666667</v>
      </c>
      <c r="BQ57" s="137">
        <f t="shared" si="13"/>
        <v>390238.1866666667</v>
      </c>
      <c r="BR57" s="372">
        <v>516312.22399999993</v>
      </c>
      <c r="BS57" s="137">
        <f t="shared" si="14"/>
        <v>516312.22399999993</v>
      </c>
      <c r="BT57" s="376">
        <v>546475.66399999999</v>
      </c>
      <c r="BU57" s="137">
        <f t="shared" si="15"/>
        <v>546475.66399999999</v>
      </c>
      <c r="BV57" s="377">
        <v>202949.49720177782</v>
      </c>
      <c r="BW57" s="379">
        <f t="shared" si="23"/>
        <v>202949.49720177782</v>
      </c>
      <c r="BX57" s="353"/>
      <c r="BY57" s="138"/>
      <c r="BZ57" s="355"/>
      <c r="CA57" s="352"/>
    </row>
    <row r="58" spans="1:79" x14ac:dyDescent="0.25">
      <c r="A58" s="132" t="s">
        <v>510</v>
      </c>
      <c r="B58" s="55" t="s">
        <v>511</v>
      </c>
      <c r="C58" s="55" t="s">
        <v>434</v>
      </c>
      <c r="D58" s="133" t="s">
        <v>86</v>
      </c>
      <c r="E58" s="364">
        <v>60129.555555555562</v>
      </c>
      <c r="F58" s="382">
        <f t="shared" si="16"/>
        <v>63316</v>
      </c>
      <c r="G58" s="365">
        <v>329</v>
      </c>
      <c r="H58" s="387">
        <f t="shared" si="17"/>
        <v>855</v>
      </c>
      <c r="I58" s="366">
        <v>610.48177777777767</v>
      </c>
      <c r="J58" s="366">
        <v>312</v>
      </c>
      <c r="K58"/>
      <c r="L58" s="365">
        <v>5608</v>
      </c>
      <c r="M58" s="365">
        <v>15474</v>
      </c>
      <c r="N58" s="365">
        <v>17189</v>
      </c>
      <c r="O58" s="365">
        <v>11097</v>
      </c>
      <c r="P58" s="365">
        <v>7637</v>
      </c>
      <c r="Q58" s="365">
        <v>3591</v>
      </c>
      <c r="R58" s="365">
        <v>2474</v>
      </c>
      <c r="S58" s="365">
        <v>246</v>
      </c>
      <c r="T58" s="365">
        <v>63316</v>
      </c>
      <c r="U58" s="132"/>
      <c r="V58" s="385">
        <f t="shared" si="18"/>
        <v>8.8571609071956534E-2</v>
      </c>
      <c r="W58" s="385">
        <f t="shared" si="2"/>
        <v>0.24439320235011688</v>
      </c>
      <c r="X58" s="385">
        <f t="shared" si="3"/>
        <v>0.27147956282772129</v>
      </c>
      <c r="Y58" s="385">
        <f t="shared" si="4"/>
        <v>0.17526375639648745</v>
      </c>
      <c r="Z58" s="385">
        <f t="shared" si="5"/>
        <v>0.12061722155537305</v>
      </c>
      <c r="AA58" s="385">
        <f t="shared" si="6"/>
        <v>5.6715522142902271E-2</v>
      </c>
      <c r="AB58" s="385">
        <f t="shared" si="7"/>
        <v>3.9073851791016488E-2</v>
      </c>
      <c r="AC58" s="385">
        <f t="shared" si="8"/>
        <v>3.8852738644260536E-3</v>
      </c>
      <c r="AD58" s="135"/>
      <c r="AE58" s="368">
        <v>112</v>
      </c>
      <c r="AF58" s="368">
        <v>137</v>
      </c>
      <c r="AG58" s="368">
        <v>248</v>
      </c>
      <c r="AH58" s="368">
        <v>166</v>
      </c>
      <c r="AI58" s="368">
        <v>155</v>
      </c>
      <c r="AJ58" s="368">
        <v>71</v>
      </c>
      <c r="AK58" s="368">
        <v>21</v>
      </c>
      <c r="AL58" s="368">
        <v>2</v>
      </c>
      <c r="AM58" s="185">
        <f t="shared" si="19"/>
        <v>912</v>
      </c>
      <c r="AN58" s="132"/>
      <c r="AO58" s="368">
        <v>-4</v>
      </c>
      <c r="AP58" s="368">
        <v>33</v>
      </c>
      <c r="AQ58" s="368">
        <v>14</v>
      </c>
      <c r="AR58" s="368">
        <v>8</v>
      </c>
      <c r="AS58" s="368">
        <v>11</v>
      </c>
      <c r="AT58" s="368">
        <v>1</v>
      </c>
      <c r="AU58" s="368">
        <v>-4</v>
      </c>
      <c r="AV58" s="368">
        <v>-2</v>
      </c>
      <c r="AW58" s="369">
        <f t="shared" si="20"/>
        <v>57</v>
      </c>
      <c r="AX58" s="388">
        <f t="shared" si="24"/>
        <v>4</v>
      </c>
      <c r="AY58" s="388">
        <f t="shared" si="24"/>
        <v>-33</v>
      </c>
      <c r="AZ58" s="388">
        <f t="shared" si="24"/>
        <v>-14</v>
      </c>
      <c r="BA58" s="388">
        <f t="shared" si="24"/>
        <v>-8</v>
      </c>
      <c r="BB58" s="388">
        <f t="shared" si="24"/>
        <v>-11</v>
      </c>
      <c r="BC58" s="388">
        <f t="shared" si="25"/>
        <v>-1</v>
      </c>
      <c r="BD58" s="388">
        <f t="shared" si="25"/>
        <v>4</v>
      </c>
      <c r="BE58" s="388">
        <f t="shared" si="25"/>
        <v>2</v>
      </c>
      <c r="BF58" s="388">
        <f t="shared" si="25"/>
        <v>-57</v>
      </c>
      <c r="BH58" s="389">
        <f t="shared" si="21"/>
        <v>0.8</v>
      </c>
      <c r="BI58" s="389">
        <f t="shared" si="22"/>
        <v>0.19999999999999996</v>
      </c>
      <c r="BJ58" s="370">
        <v>439185.97866666672</v>
      </c>
      <c r="BK58" s="137">
        <f t="shared" si="10"/>
        <v>439185.97866666672</v>
      </c>
      <c r="BL58" s="373">
        <v>264009.22666666668</v>
      </c>
      <c r="BM58" s="137">
        <f t="shared" si="11"/>
        <v>264009.22666666668</v>
      </c>
      <c r="BN58" s="372">
        <v>636961.41511111101</v>
      </c>
      <c r="BO58" s="137">
        <f t="shared" si="12"/>
        <v>636961.41511111101</v>
      </c>
      <c r="BP58" s="372">
        <v>686155.62666666671</v>
      </c>
      <c r="BQ58" s="137">
        <f t="shared" si="13"/>
        <v>686155.62666666671</v>
      </c>
      <c r="BR58" s="372">
        <v>686016.35733333346</v>
      </c>
      <c r="BS58" s="137">
        <f t="shared" si="14"/>
        <v>686016.35733333346</v>
      </c>
      <c r="BT58" s="376">
        <v>1138660.4817777777</v>
      </c>
      <c r="BU58" s="137">
        <f t="shared" si="15"/>
        <v>1138660.4817777777</v>
      </c>
      <c r="BV58" s="377">
        <v>1319845.1157048892</v>
      </c>
      <c r="BW58" s="379">
        <f t="shared" si="23"/>
        <v>1319845.1157048892</v>
      </c>
      <c r="BX58" s="353"/>
      <c r="BY58" s="138"/>
      <c r="BZ58" s="355"/>
      <c r="CA58" s="352"/>
    </row>
    <row r="59" spans="1:79" x14ac:dyDescent="0.25">
      <c r="A59" s="132" t="s">
        <v>512</v>
      </c>
      <c r="B59" s="55"/>
      <c r="C59" s="55" t="s">
        <v>437</v>
      </c>
      <c r="D59" s="133" t="s">
        <v>87</v>
      </c>
      <c r="E59" s="364">
        <v>167863.55555555556</v>
      </c>
      <c r="F59" s="382">
        <f t="shared" si="16"/>
        <v>173087</v>
      </c>
      <c r="G59" s="365">
        <v>1396</v>
      </c>
      <c r="H59" s="387">
        <f t="shared" si="17"/>
        <v>2200</v>
      </c>
      <c r="I59" s="366">
        <v>1653.2124444444444</v>
      </c>
      <c r="J59" s="366">
        <v>442</v>
      </c>
      <c r="K59"/>
      <c r="L59" s="365">
        <v>30430</v>
      </c>
      <c r="M59" s="365">
        <v>35950</v>
      </c>
      <c r="N59" s="365">
        <v>33839</v>
      </c>
      <c r="O59" s="365">
        <v>25541</v>
      </c>
      <c r="P59" s="365">
        <v>19795</v>
      </c>
      <c r="Q59" s="365">
        <v>13574</v>
      </c>
      <c r="R59" s="365">
        <v>12142</v>
      </c>
      <c r="S59" s="365">
        <v>1816</v>
      </c>
      <c r="T59" s="365">
        <v>173087</v>
      </c>
      <c r="U59" s="132"/>
      <c r="V59" s="385">
        <f t="shared" si="18"/>
        <v>0.17580754187200656</v>
      </c>
      <c r="W59" s="385">
        <f t="shared" si="2"/>
        <v>0.20769901841270574</v>
      </c>
      <c r="X59" s="385">
        <f t="shared" si="3"/>
        <v>0.19550283961244924</v>
      </c>
      <c r="Y59" s="385">
        <f t="shared" si="4"/>
        <v>0.14756163085615903</v>
      </c>
      <c r="Z59" s="385">
        <f t="shared" si="5"/>
        <v>0.11436445255853993</v>
      </c>
      <c r="AA59" s="385">
        <f t="shared" si="6"/>
        <v>7.8422989594828033E-2</v>
      </c>
      <c r="AB59" s="385">
        <f t="shared" si="7"/>
        <v>7.0149693506733612E-2</v>
      </c>
      <c r="AC59" s="385">
        <f t="shared" si="8"/>
        <v>1.0491833586577848E-2</v>
      </c>
      <c r="AD59" s="135"/>
      <c r="AE59" s="368">
        <v>200</v>
      </c>
      <c r="AF59" s="368">
        <v>458</v>
      </c>
      <c r="AG59" s="368">
        <v>275</v>
      </c>
      <c r="AH59" s="368">
        <v>407</v>
      </c>
      <c r="AI59" s="368">
        <v>366</v>
      </c>
      <c r="AJ59" s="368">
        <v>272</v>
      </c>
      <c r="AK59" s="368">
        <v>146</v>
      </c>
      <c r="AL59" s="368">
        <v>21</v>
      </c>
      <c r="AM59" s="185">
        <f t="shared" si="19"/>
        <v>2145</v>
      </c>
      <c r="AN59" s="132"/>
      <c r="AO59" s="368">
        <v>8</v>
      </c>
      <c r="AP59" s="368">
        <v>-22</v>
      </c>
      <c r="AQ59" s="368">
        <v>-23</v>
      </c>
      <c r="AR59" s="368">
        <v>-5</v>
      </c>
      <c r="AS59" s="368">
        <v>-12</v>
      </c>
      <c r="AT59" s="368">
        <v>10</v>
      </c>
      <c r="AU59" s="368">
        <v>-4</v>
      </c>
      <c r="AV59" s="368">
        <v>-7</v>
      </c>
      <c r="AW59" s="369">
        <f t="shared" si="20"/>
        <v>-55</v>
      </c>
      <c r="AX59" s="388">
        <f t="shared" si="24"/>
        <v>-8</v>
      </c>
      <c r="AY59" s="388">
        <f t="shared" si="24"/>
        <v>22</v>
      </c>
      <c r="AZ59" s="388">
        <f t="shared" si="24"/>
        <v>23</v>
      </c>
      <c r="BA59" s="388">
        <f t="shared" si="24"/>
        <v>5</v>
      </c>
      <c r="BB59" s="388">
        <f t="shared" si="24"/>
        <v>12</v>
      </c>
      <c r="BC59" s="388">
        <f t="shared" si="25"/>
        <v>-10</v>
      </c>
      <c r="BD59" s="388">
        <f t="shared" si="25"/>
        <v>4</v>
      </c>
      <c r="BE59" s="388">
        <f t="shared" si="25"/>
        <v>7</v>
      </c>
      <c r="BF59" s="388">
        <f t="shared" si="25"/>
        <v>55</v>
      </c>
      <c r="BH59" s="389">
        <f t="shared" si="21"/>
        <v>1</v>
      </c>
      <c r="BI59" s="389">
        <f t="shared" si="22"/>
        <v>0</v>
      </c>
      <c r="BJ59" s="370">
        <v>869768.62</v>
      </c>
      <c r="BK59" s="137">
        <f t="shared" si="10"/>
        <v>869768.62</v>
      </c>
      <c r="BL59" s="373">
        <v>1929661.5066666666</v>
      </c>
      <c r="BM59" s="137">
        <f t="shared" si="11"/>
        <v>1929661.5066666666</v>
      </c>
      <c r="BN59" s="372">
        <v>1119266.7166666668</v>
      </c>
      <c r="BO59" s="137">
        <f t="shared" si="12"/>
        <v>1119266.7166666668</v>
      </c>
      <c r="BP59" s="372">
        <v>1356419.3333333333</v>
      </c>
      <c r="BQ59" s="137">
        <f t="shared" si="13"/>
        <v>1356419.3333333333</v>
      </c>
      <c r="BR59" s="372">
        <v>1262665.8777777778</v>
      </c>
      <c r="BS59" s="137">
        <f t="shared" si="14"/>
        <v>1262665.8777777778</v>
      </c>
      <c r="BT59" s="376">
        <v>2666035.944444444</v>
      </c>
      <c r="BU59" s="137">
        <f t="shared" si="15"/>
        <v>2666035.944444444</v>
      </c>
      <c r="BV59" s="377">
        <v>1849651.2488355557</v>
      </c>
      <c r="BW59" s="379">
        <f t="shared" si="23"/>
        <v>1849651.2488355557</v>
      </c>
      <c r="BX59" s="353"/>
      <c r="BY59" s="138"/>
      <c r="BZ59" s="355"/>
      <c r="CA59" s="352"/>
    </row>
    <row r="60" spans="1:79" x14ac:dyDescent="0.25">
      <c r="A60" s="132" t="s">
        <v>513</v>
      </c>
      <c r="B60" s="55"/>
      <c r="C60" s="55" t="s">
        <v>437</v>
      </c>
      <c r="D60" s="133" t="s">
        <v>88</v>
      </c>
      <c r="E60" s="364">
        <v>142385.88888888888</v>
      </c>
      <c r="F60" s="382">
        <f t="shared" si="16"/>
        <v>155562</v>
      </c>
      <c r="G60" s="365">
        <v>1749</v>
      </c>
      <c r="H60" s="387">
        <f t="shared" si="17"/>
        <v>2177</v>
      </c>
      <c r="I60" s="366">
        <v>1544.0120000000002</v>
      </c>
      <c r="J60" s="366">
        <v>499</v>
      </c>
      <c r="K60"/>
      <c r="L60" s="365">
        <v>33960</v>
      </c>
      <c r="M60" s="365">
        <v>36416</v>
      </c>
      <c r="N60" s="365">
        <v>30663</v>
      </c>
      <c r="O60" s="365">
        <v>20964</v>
      </c>
      <c r="P60" s="365">
        <v>15873</v>
      </c>
      <c r="Q60" s="365">
        <v>9583</v>
      </c>
      <c r="R60" s="365">
        <v>7513</v>
      </c>
      <c r="S60" s="365">
        <v>590</v>
      </c>
      <c r="T60" s="365">
        <v>155562</v>
      </c>
      <c r="U60" s="132"/>
      <c r="V60" s="385">
        <f t="shared" si="18"/>
        <v>0.21830524163998921</v>
      </c>
      <c r="W60" s="385">
        <f t="shared" si="2"/>
        <v>0.23409315899769867</v>
      </c>
      <c r="X60" s="385">
        <f t="shared" si="3"/>
        <v>0.19711111968218459</v>
      </c>
      <c r="Y60" s="385">
        <f t="shared" si="4"/>
        <v>0.13476298839048095</v>
      </c>
      <c r="Z60" s="385">
        <f t="shared" si="5"/>
        <v>0.10203648705982181</v>
      </c>
      <c r="AA60" s="385">
        <f t="shared" si="6"/>
        <v>6.1602447898587057E-2</v>
      </c>
      <c r="AB60" s="385">
        <f t="shared" si="7"/>
        <v>4.8295856314524113E-2</v>
      </c>
      <c r="AC60" s="385">
        <f t="shared" si="8"/>
        <v>3.7927000167135932E-3</v>
      </c>
      <c r="AD60" s="135"/>
      <c r="AE60" s="368">
        <v>623</v>
      </c>
      <c r="AF60" s="368">
        <v>269</v>
      </c>
      <c r="AG60" s="368">
        <v>360</v>
      </c>
      <c r="AH60" s="368">
        <v>277</v>
      </c>
      <c r="AI60" s="368">
        <v>320</v>
      </c>
      <c r="AJ60" s="368">
        <v>217</v>
      </c>
      <c r="AK60" s="368">
        <v>95</v>
      </c>
      <c r="AL60" s="368">
        <v>9</v>
      </c>
      <c r="AM60" s="185">
        <f t="shared" si="19"/>
        <v>2170</v>
      </c>
      <c r="AN60" s="132"/>
      <c r="AO60" s="368">
        <v>5</v>
      </c>
      <c r="AP60" s="368">
        <v>19</v>
      </c>
      <c r="AQ60" s="368">
        <v>-18</v>
      </c>
      <c r="AR60" s="368">
        <v>-4</v>
      </c>
      <c r="AS60" s="368">
        <v>-10</v>
      </c>
      <c r="AT60" s="368">
        <v>-3</v>
      </c>
      <c r="AU60" s="368">
        <v>2</v>
      </c>
      <c r="AV60" s="368">
        <v>2</v>
      </c>
      <c r="AW60" s="369">
        <f t="shared" si="20"/>
        <v>-7</v>
      </c>
      <c r="AX60" s="388">
        <f t="shared" si="24"/>
        <v>-5</v>
      </c>
      <c r="AY60" s="388">
        <f t="shared" si="24"/>
        <v>-19</v>
      </c>
      <c r="AZ60" s="388">
        <f t="shared" si="24"/>
        <v>18</v>
      </c>
      <c r="BA60" s="388">
        <f t="shared" si="24"/>
        <v>4</v>
      </c>
      <c r="BB60" s="388">
        <f t="shared" si="24"/>
        <v>10</v>
      </c>
      <c r="BC60" s="388">
        <f t="shared" si="25"/>
        <v>3</v>
      </c>
      <c r="BD60" s="388">
        <f t="shared" si="25"/>
        <v>-2</v>
      </c>
      <c r="BE60" s="388">
        <f t="shared" si="25"/>
        <v>-2</v>
      </c>
      <c r="BF60" s="388">
        <f t="shared" si="25"/>
        <v>7</v>
      </c>
      <c r="BH60" s="389">
        <f t="shared" si="21"/>
        <v>1</v>
      </c>
      <c r="BI60" s="389">
        <f t="shared" si="22"/>
        <v>0</v>
      </c>
      <c r="BJ60" s="370">
        <v>326383.11333333328</v>
      </c>
      <c r="BK60" s="137">
        <f t="shared" si="10"/>
        <v>326383.11333333328</v>
      </c>
      <c r="BL60" s="373">
        <v>1224966.4822222223</v>
      </c>
      <c r="BM60" s="137">
        <f t="shared" si="11"/>
        <v>1224966.4822222223</v>
      </c>
      <c r="BN60" s="372">
        <v>1175658.82</v>
      </c>
      <c r="BO60" s="137">
        <f t="shared" si="12"/>
        <v>1175658.82</v>
      </c>
      <c r="BP60" s="372">
        <v>1082077.8666666667</v>
      </c>
      <c r="BQ60" s="137">
        <f t="shared" si="13"/>
        <v>1082077.8666666667</v>
      </c>
      <c r="BR60" s="372">
        <v>1615378.4266666668</v>
      </c>
      <c r="BS60" s="137">
        <f t="shared" si="14"/>
        <v>1615378.4266666668</v>
      </c>
      <c r="BT60" s="376">
        <v>2647079.2288888884</v>
      </c>
      <c r="BU60" s="137">
        <f t="shared" si="15"/>
        <v>2647079.2288888884</v>
      </c>
      <c r="BV60" s="377">
        <v>1977563.7343288886</v>
      </c>
      <c r="BW60" s="379">
        <f t="shared" si="23"/>
        <v>1977563.7343288886</v>
      </c>
      <c r="BX60" s="353"/>
      <c r="BY60" s="138"/>
      <c r="BZ60" s="355"/>
      <c r="CA60" s="352"/>
    </row>
    <row r="61" spans="1:79" x14ac:dyDescent="0.25">
      <c r="A61" s="132" t="s">
        <v>514</v>
      </c>
      <c r="B61" s="55" t="s">
        <v>439</v>
      </c>
      <c r="C61" s="55" t="s">
        <v>440</v>
      </c>
      <c r="D61" s="133" t="s">
        <v>89</v>
      </c>
      <c r="E61" s="364">
        <v>37823.888888888883</v>
      </c>
      <c r="F61" s="382">
        <f t="shared" si="16"/>
        <v>49246</v>
      </c>
      <c r="G61" s="365">
        <v>527</v>
      </c>
      <c r="H61" s="387">
        <f t="shared" si="17"/>
        <v>-2</v>
      </c>
      <c r="I61" s="366">
        <v>0</v>
      </c>
      <c r="J61" s="366">
        <v>11</v>
      </c>
      <c r="K61"/>
      <c r="L61" s="365">
        <v>26639</v>
      </c>
      <c r="M61" s="365">
        <v>10147</v>
      </c>
      <c r="N61" s="365">
        <v>6181</v>
      </c>
      <c r="O61" s="365">
        <v>3708</v>
      </c>
      <c r="P61" s="365">
        <v>1807</v>
      </c>
      <c r="Q61" s="365">
        <v>525</v>
      </c>
      <c r="R61" s="365">
        <v>216</v>
      </c>
      <c r="S61" s="365">
        <v>23</v>
      </c>
      <c r="T61" s="365">
        <v>49246</v>
      </c>
      <c r="U61" s="132"/>
      <c r="V61" s="385">
        <f t="shared" si="18"/>
        <v>0.54093733501198071</v>
      </c>
      <c r="W61" s="385">
        <f t="shared" si="2"/>
        <v>0.20604719165008326</v>
      </c>
      <c r="X61" s="385">
        <f t="shared" si="3"/>
        <v>0.12551273199853796</v>
      </c>
      <c r="Y61" s="385">
        <f t="shared" si="4"/>
        <v>7.5295455468464445E-2</v>
      </c>
      <c r="Z61" s="385">
        <f t="shared" si="5"/>
        <v>3.6693335499329897E-2</v>
      </c>
      <c r="AA61" s="385">
        <f t="shared" si="6"/>
        <v>1.0660764326036633E-2</v>
      </c>
      <c r="AB61" s="385">
        <f t="shared" si="7"/>
        <v>4.3861430369979285E-3</v>
      </c>
      <c r="AC61" s="385">
        <f t="shared" si="8"/>
        <v>4.6704300856922388E-4</v>
      </c>
      <c r="AD61" s="135"/>
      <c r="AE61" s="368">
        <v>-21</v>
      </c>
      <c r="AF61" s="368">
        <v>4</v>
      </c>
      <c r="AG61" s="368">
        <v>1</v>
      </c>
      <c r="AH61" s="368">
        <v>9</v>
      </c>
      <c r="AI61" s="368">
        <v>27</v>
      </c>
      <c r="AJ61" s="368">
        <v>6</v>
      </c>
      <c r="AK61" s="368">
        <v>1</v>
      </c>
      <c r="AL61" s="368">
        <v>-1</v>
      </c>
      <c r="AM61" s="185">
        <f t="shared" si="19"/>
        <v>26</v>
      </c>
      <c r="AN61" s="132"/>
      <c r="AO61" s="368">
        <v>33</v>
      </c>
      <c r="AP61" s="368">
        <v>-6</v>
      </c>
      <c r="AQ61" s="368">
        <v>0</v>
      </c>
      <c r="AR61" s="368">
        <v>1</v>
      </c>
      <c r="AS61" s="368">
        <v>-1</v>
      </c>
      <c r="AT61" s="368">
        <v>2</v>
      </c>
      <c r="AU61" s="368">
        <v>0</v>
      </c>
      <c r="AV61" s="368">
        <v>-1</v>
      </c>
      <c r="AW61" s="369">
        <f t="shared" si="20"/>
        <v>28</v>
      </c>
      <c r="AX61" s="388">
        <f t="shared" si="24"/>
        <v>-33</v>
      </c>
      <c r="AY61" s="388">
        <f t="shared" si="24"/>
        <v>6</v>
      </c>
      <c r="AZ61" s="388">
        <f t="shared" si="24"/>
        <v>0</v>
      </c>
      <c r="BA61" s="388">
        <f t="shared" si="24"/>
        <v>-1</v>
      </c>
      <c r="BB61" s="388">
        <f t="shared" si="24"/>
        <v>1</v>
      </c>
      <c r="BC61" s="388">
        <f t="shared" si="25"/>
        <v>-2</v>
      </c>
      <c r="BD61" s="388">
        <f t="shared" si="25"/>
        <v>0</v>
      </c>
      <c r="BE61" s="388">
        <f t="shared" si="25"/>
        <v>1</v>
      </c>
      <c r="BF61" s="388">
        <f t="shared" si="25"/>
        <v>-28</v>
      </c>
      <c r="BH61" s="389">
        <f t="shared" si="21"/>
        <v>0.8</v>
      </c>
      <c r="BI61" s="389">
        <f t="shared" si="22"/>
        <v>0.19999999999999996</v>
      </c>
      <c r="BJ61" s="370">
        <v>126907.22133333335</v>
      </c>
      <c r="BK61" s="137">
        <f t="shared" si="10"/>
        <v>126907.22133333335</v>
      </c>
      <c r="BL61" s="373">
        <v>100843.27377777775</v>
      </c>
      <c r="BM61" s="137">
        <f t="shared" si="11"/>
        <v>100843.27377777775</v>
      </c>
      <c r="BN61" s="372">
        <v>123662.43822222222</v>
      </c>
      <c r="BO61" s="137">
        <f t="shared" si="12"/>
        <v>123662.43822222222</v>
      </c>
      <c r="BP61" s="372">
        <v>100567.78666666665</v>
      </c>
      <c r="BQ61" s="137">
        <f t="shared" si="13"/>
        <v>100567.78666666665</v>
      </c>
      <c r="BR61" s="372">
        <v>154306.30933333331</v>
      </c>
      <c r="BS61" s="137">
        <f t="shared" si="14"/>
        <v>154306.30933333331</v>
      </c>
      <c r="BT61" s="376">
        <v>295859.31200000003</v>
      </c>
      <c r="BU61" s="137">
        <f t="shared" si="15"/>
        <v>295859.31200000003</v>
      </c>
      <c r="BV61" s="377">
        <v>8400</v>
      </c>
      <c r="BW61" s="379">
        <f t="shared" si="23"/>
        <v>8400</v>
      </c>
      <c r="BX61" s="353"/>
      <c r="BY61" s="138"/>
      <c r="BZ61" s="355"/>
      <c r="CA61" s="352"/>
    </row>
    <row r="62" spans="1:79" x14ac:dyDescent="0.25">
      <c r="A62" s="132" t="s">
        <v>515</v>
      </c>
      <c r="B62" s="55" t="s">
        <v>433</v>
      </c>
      <c r="C62" s="55" t="s">
        <v>434</v>
      </c>
      <c r="D62" s="133" t="s">
        <v>90</v>
      </c>
      <c r="E62" s="364">
        <v>61708.555555555555</v>
      </c>
      <c r="F62" s="382">
        <f t="shared" si="16"/>
        <v>56939</v>
      </c>
      <c r="G62" s="365">
        <v>252</v>
      </c>
      <c r="H62" s="387">
        <f t="shared" si="17"/>
        <v>557</v>
      </c>
      <c r="I62" s="366">
        <v>314.27688888888883</v>
      </c>
      <c r="J62" s="366">
        <v>135</v>
      </c>
      <c r="K62"/>
      <c r="L62" s="365">
        <v>3296</v>
      </c>
      <c r="M62" s="365">
        <v>5976</v>
      </c>
      <c r="N62" s="365">
        <v>14327</v>
      </c>
      <c r="O62" s="365">
        <v>11791</v>
      </c>
      <c r="P62" s="365">
        <v>8617</v>
      </c>
      <c r="Q62" s="365">
        <v>5904</v>
      </c>
      <c r="R62" s="365">
        <v>5758</v>
      </c>
      <c r="S62" s="365">
        <v>1270</v>
      </c>
      <c r="T62" s="365">
        <v>56939</v>
      </c>
      <c r="U62" s="132"/>
      <c r="V62" s="385">
        <f t="shared" si="18"/>
        <v>5.7886510124870477E-2</v>
      </c>
      <c r="W62" s="385">
        <f t="shared" si="2"/>
        <v>0.10495442491086952</v>
      </c>
      <c r="X62" s="385">
        <f t="shared" si="3"/>
        <v>0.25162015490261508</v>
      </c>
      <c r="Y62" s="385">
        <f t="shared" si="4"/>
        <v>0.20708126240362493</v>
      </c>
      <c r="Z62" s="385">
        <f t="shared" si="5"/>
        <v>0.15133739616080366</v>
      </c>
      <c r="AA62" s="385">
        <f t="shared" si="6"/>
        <v>0.10368991376736507</v>
      </c>
      <c r="AB62" s="385">
        <f t="shared" si="7"/>
        <v>0.10112576617081438</v>
      </c>
      <c r="AC62" s="385">
        <f t="shared" si="8"/>
        <v>2.2304571559036864E-2</v>
      </c>
      <c r="AD62" s="135"/>
      <c r="AE62" s="368">
        <v>51</v>
      </c>
      <c r="AF62" s="368">
        <v>74</v>
      </c>
      <c r="AG62" s="368">
        <v>147</v>
      </c>
      <c r="AH62" s="368">
        <v>128</v>
      </c>
      <c r="AI62" s="368">
        <v>76</v>
      </c>
      <c r="AJ62" s="368">
        <v>28</v>
      </c>
      <c r="AK62" s="368">
        <v>47</v>
      </c>
      <c r="AL62" s="368">
        <v>5</v>
      </c>
      <c r="AM62" s="185">
        <f t="shared" si="19"/>
        <v>556</v>
      </c>
      <c r="AN62" s="132"/>
      <c r="AO62" s="368">
        <v>-2</v>
      </c>
      <c r="AP62" s="368">
        <v>-29</v>
      </c>
      <c r="AQ62" s="368">
        <v>5</v>
      </c>
      <c r="AR62" s="368">
        <v>15</v>
      </c>
      <c r="AS62" s="368">
        <v>4</v>
      </c>
      <c r="AT62" s="368">
        <v>6</v>
      </c>
      <c r="AU62" s="368">
        <v>-5</v>
      </c>
      <c r="AV62" s="368">
        <v>5</v>
      </c>
      <c r="AW62" s="369">
        <f t="shared" si="20"/>
        <v>-1</v>
      </c>
      <c r="AX62" s="388">
        <f t="shared" si="24"/>
        <v>2</v>
      </c>
      <c r="AY62" s="388">
        <f t="shared" si="24"/>
        <v>29</v>
      </c>
      <c r="AZ62" s="388">
        <f t="shared" si="24"/>
        <v>-5</v>
      </c>
      <c r="BA62" s="388">
        <f t="shared" si="24"/>
        <v>-15</v>
      </c>
      <c r="BB62" s="388">
        <f t="shared" si="24"/>
        <v>-4</v>
      </c>
      <c r="BC62" s="388">
        <f t="shared" si="25"/>
        <v>-6</v>
      </c>
      <c r="BD62" s="388">
        <f t="shared" si="25"/>
        <v>5</v>
      </c>
      <c r="BE62" s="388">
        <f t="shared" si="25"/>
        <v>-5</v>
      </c>
      <c r="BF62" s="388">
        <f t="shared" si="25"/>
        <v>1</v>
      </c>
      <c r="BH62" s="389">
        <f t="shared" si="21"/>
        <v>0.8</v>
      </c>
      <c r="BI62" s="389">
        <f t="shared" si="22"/>
        <v>0.19999999999999996</v>
      </c>
      <c r="BJ62" s="370">
        <v>382896.48533333332</v>
      </c>
      <c r="BK62" s="137">
        <f t="shared" si="10"/>
        <v>382896.48533333332</v>
      </c>
      <c r="BL62" s="373">
        <v>530406.34400000004</v>
      </c>
      <c r="BM62" s="137">
        <f t="shared" si="11"/>
        <v>530406.34400000004</v>
      </c>
      <c r="BN62" s="372">
        <v>474156.73600000015</v>
      </c>
      <c r="BO62" s="137">
        <f t="shared" si="12"/>
        <v>474156.73600000015</v>
      </c>
      <c r="BP62" s="372">
        <v>724193.28000000003</v>
      </c>
      <c r="BQ62" s="137">
        <f t="shared" si="13"/>
        <v>724193.28000000003</v>
      </c>
      <c r="BR62" s="372">
        <v>540153.65866666683</v>
      </c>
      <c r="BS62" s="137">
        <f t="shared" si="14"/>
        <v>540153.65866666683</v>
      </c>
      <c r="BT62" s="376">
        <v>1014087.648</v>
      </c>
      <c r="BU62" s="137">
        <f t="shared" si="15"/>
        <v>1014087.648</v>
      </c>
      <c r="BV62" s="377">
        <v>322063.98316088895</v>
      </c>
      <c r="BW62" s="379">
        <f t="shared" si="23"/>
        <v>322063.98316088895</v>
      </c>
      <c r="BX62" s="353"/>
      <c r="BY62" s="138"/>
      <c r="BZ62" s="355"/>
      <c r="CA62" s="352"/>
    </row>
    <row r="63" spans="1:79" x14ac:dyDescent="0.25">
      <c r="A63" s="132" t="s">
        <v>516</v>
      </c>
      <c r="B63" s="55" t="s">
        <v>447</v>
      </c>
      <c r="C63" s="55" t="s">
        <v>434</v>
      </c>
      <c r="D63" s="133" t="s">
        <v>91</v>
      </c>
      <c r="E63" s="364">
        <v>49918.333333333328</v>
      </c>
      <c r="F63" s="382">
        <f t="shared" si="16"/>
        <v>39564</v>
      </c>
      <c r="G63" s="365">
        <v>456</v>
      </c>
      <c r="H63" s="387">
        <f t="shared" si="17"/>
        <v>146</v>
      </c>
      <c r="I63" s="366">
        <v>0</v>
      </c>
      <c r="J63" s="366">
        <v>20</v>
      </c>
      <c r="K63"/>
      <c r="L63" s="365">
        <v>752</v>
      </c>
      <c r="M63" s="365">
        <v>2106</v>
      </c>
      <c r="N63" s="365">
        <v>5627</v>
      </c>
      <c r="O63" s="365">
        <v>6744</v>
      </c>
      <c r="P63" s="365">
        <v>6686</v>
      </c>
      <c r="Q63" s="365">
        <v>6626</v>
      </c>
      <c r="R63" s="365">
        <v>9072</v>
      </c>
      <c r="S63" s="365">
        <v>1951</v>
      </c>
      <c r="T63" s="365">
        <v>39564</v>
      </c>
      <c r="U63" s="132"/>
      <c r="V63" s="385">
        <f t="shared" si="18"/>
        <v>1.9007178242847034E-2</v>
      </c>
      <c r="W63" s="385">
        <f t="shared" si="2"/>
        <v>5.3230209281164696E-2</v>
      </c>
      <c r="X63" s="385">
        <f t="shared" si="3"/>
        <v>0.14222525528258012</v>
      </c>
      <c r="Y63" s="385">
        <f t="shared" si="4"/>
        <v>0.17045799211404308</v>
      </c>
      <c r="Z63" s="385">
        <f t="shared" si="5"/>
        <v>0.16899201294105753</v>
      </c>
      <c r="AA63" s="385">
        <f t="shared" si="6"/>
        <v>0.16747548276210697</v>
      </c>
      <c r="AB63" s="385">
        <f t="shared" si="7"/>
        <v>0.22929936305732485</v>
      </c>
      <c r="AC63" s="385">
        <f t="shared" si="8"/>
        <v>4.9312506318875744E-2</v>
      </c>
      <c r="AD63" s="135"/>
      <c r="AE63" s="368">
        <v>3</v>
      </c>
      <c r="AF63" s="368">
        <v>19</v>
      </c>
      <c r="AG63" s="368">
        <v>37</v>
      </c>
      <c r="AH63" s="368">
        <v>45</v>
      </c>
      <c r="AI63" s="368">
        <v>60</v>
      </c>
      <c r="AJ63" s="368">
        <v>-6</v>
      </c>
      <c r="AK63" s="368">
        <v>53</v>
      </c>
      <c r="AL63" s="368">
        <v>16</v>
      </c>
      <c r="AM63" s="185">
        <f t="shared" si="19"/>
        <v>227</v>
      </c>
      <c r="AN63" s="132"/>
      <c r="AO63" s="368">
        <v>-3</v>
      </c>
      <c r="AP63" s="368">
        <v>-1</v>
      </c>
      <c r="AQ63" s="368">
        <v>-4</v>
      </c>
      <c r="AR63" s="368">
        <v>14</v>
      </c>
      <c r="AS63" s="368">
        <v>25</v>
      </c>
      <c r="AT63" s="368">
        <v>13</v>
      </c>
      <c r="AU63" s="368">
        <v>32</v>
      </c>
      <c r="AV63" s="368">
        <v>5</v>
      </c>
      <c r="AW63" s="369">
        <f t="shared" si="20"/>
        <v>81</v>
      </c>
      <c r="AX63" s="388">
        <f t="shared" si="24"/>
        <v>3</v>
      </c>
      <c r="AY63" s="388">
        <f t="shared" si="24"/>
        <v>1</v>
      </c>
      <c r="AZ63" s="388">
        <f t="shared" si="24"/>
        <v>4</v>
      </c>
      <c r="BA63" s="388">
        <f t="shared" si="24"/>
        <v>-14</v>
      </c>
      <c r="BB63" s="388">
        <f t="shared" si="24"/>
        <v>-25</v>
      </c>
      <c r="BC63" s="388">
        <f t="shared" si="25"/>
        <v>-13</v>
      </c>
      <c r="BD63" s="388">
        <f t="shared" si="25"/>
        <v>-32</v>
      </c>
      <c r="BE63" s="388">
        <f t="shared" si="25"/>
        <v>-5</v>
      </c>
      <c r="BF63" s="388">
        <f t="shared" si="25"/>
        <v>-81</v>
      </c>
      <c r="BH63" s="389">
        <f t="shared" si="21"/>
        <v>0.8</v>
      </c>
      <c r="BI63" s="389">
        <f t="shared" si="22"/>
        <v>0.19999999999999996</v>
      </c>
      <c r="BJ63" s="370">
        <v>29551.983999999997</v>
      </c>
      <c r="BK63" s="137">
        <f t="shared" si="10"/>
        <v>29551.983999999997</v>
      </c>
      <c r="BL63" s="373">
        <v>178842.87555555557</v>
      </c>
      <c r="BM63" s="137">
        <f t="shared" si="11"/>
        <v>178842.87555555557</v>
      </c>
      <c r="BN63" s="372">
        <v>160117.88711111114</v>
      </c>
      <c r="BO63" s="137">
        <f t="shared" si="12"/>
        <v>160117.88711111114</v>
      </c>
      <c r="BP63" s="372">
        <v>354116.05333333329</v>
      </c>
      <c r="BQ63" s="137">
        <f t="shared" si="13"/>
        <v>354116.05333333329</v>
      </c>
      <c r="BR63" s="372">
        <v>11863.381333333333</v>
      </c>
      <c r="BS63" s="137">
        <f t="shared" si="14"/>
        <v>11863.381333333333</v>
      </c>
      <c r="BT63" s="376">
        <v>312381.60177777772</v>
      </c>
      <c r="BU63" s="137">
        <f t="shared" si="15"/>
        <v>312381.60177777772</v>
      </c>
      <c r="BV63" s="377">
        <v>287754.89698133332</v>
      </c>
      <c r="BW63" s="379">
        <f t="shared" si="23"/>
        <v>287754.89698133332</v>
      </c>
      <c r="BX63" s="353"/>
      <c r="BY63" s="138"/>
      <c r="BZ63" s="355"/>
      <c r="CA63" s="352"/>
    </row>
    <row r="64" spans="1:79" x14ac:dyDescent="0.25">
      <c r="A64" s="132" t="s">
        <v>517</v>
      </c>
      <c r="B64" s="55" t="s">
        <v>494</v>
      </c>
      <c r="C64" s="55" t="s">
        <v>437</v>
      </c>
      <c r="D64" s="133" t="s">
        <v>92</v>
      </c>
      <c r="E64" s="364">
        <v>43495.666666666672</v>
      </c>
      <c r="F64" s="382">
        <f t="shared" si="16"/>
        <v>50256</v>
      </c>
      <c r="G64" s="365">
        <v>439</v>
      </c>
      <c r="H64" s="387">
        <f t="shared" si="17"/>
        <v>579</v>
      </c>
      <c r="I64" s="366">
        <v>426.3506666666666</v>
      </c>
      <c r="J64" s="366">
        <v>116</v>
      </c>
      <c r="K64"/>
      <c r="L64" s="365">
        <v>14805</v>
      </c>
      <c r="M64" s="365">
        <v>11383</v>
      </c>
      <c r="N64" s="365">
        <v>9394</v>
      </c>
      <c r="O64" s="365">
        <v>6654</v>
      </c>
      <c r="P64" s="365">
        <v>4898</v>
      </c>
      <c r="Q64" s="365">
        <v>2153</v>
      </c>
      <c r="R64" s="365">
        <v>900</v>
      </c>
      <c r="S64" s="365">
        <v>69</v>
      </c>
      <c r="T64" s="365">
        <v>50256</v>
      </c>
      <c r="U64" s="132"/>
      <c r="V64" s="385">
        <f t="shared" si="18"/>
        <v>0.29459169054441259</v>
      </c>
      <c r="W64" s="385">
        <f t="shared" si="2"/>
        <v>0.22650031836994589</v>
      </c>
      <c r="X64" s="385">
        <f t="shared" si="3"/>
        <v>0.18692295447309773</v>
      </c>
      <c r="Y64" s="385">
        <f t="shared" si="4"/>
        <v>0.13240210124164278</v>
      </c>
      <c r="Z64" s="385">
        <f t="shared" si="5"/>
        <v>9.7460999681630051E-2</v>
      </c>
      <c r="AA64" s="385">
        <f t="shared" si="6"/>
        <v>4.2840655842088508E-2</v>
      </c>
      <c r="AB64" s="385">
        <f t="shared" si="7"/>
        <v>1.7908309455587391E-2</v>
      </c>
      <c r="AC64" s="385">
        <f t="shared" si="8"/>
        <v>1.3729703915950334E-3</v>
      </c>
      <c r="AD64" s="135"/>
      <c r="AE64" s="368">
        <v>65</v>
      </c>
      <c r="AF64" s="368">
        <v>92</v>
      </c>
      <c r="AG64" s="368">
        <v>64</v>
      </c>
      <c r="AH64" s="368">
        <v>65</v>
      </c>
      <c r="AI64" s="368">
        <v>132</v>
      </c>
      <c r="AJ64" s="368">
        <v>72</v>
      </c>
      <c r="AK64" s="368">
        <v>25</v>
      </c>
      <c r="AL64" s="368">
        <v>1</v>
      </c>
      <c r="AM64" s="185">
        <f t="shared" si="19"/>
        <v>516</v>
      </c>
      <c r="AN64" s="132"/>
      <c r="AO64" s="368">
        <v>-8</v>
      </c>
      <c r="AP64" s="368">
        <v>-22</v>
      </c>
      <c r="AQ64" s="368">
        <v>-18</v>
      </c>
      <c r="AR64" s="368">
        <v>-13</v>
      </c>
      <c r="AS64" s="368">
        <v>-3</v>
      </c>
      <c r="AT64" s="368">
        <v>-1</v>
      </c>
      <c r="AU64" s="368">
        <v>6</v>
      </c>
      <c r="AV64" s="368">
        <v>-4</v>
      </c>
      <c r="AW64" s="369">
        <f t="shared" si="20"/>
        <v>-63</v>
      </c>
      <c r="AX64" s="388">
        <f t="shared" si="24"/>
        <v>8</v>
      </c>
      <c r="AY64" s="388">
        <f t="shared" si="24"/>
        <v>22</v>
      </c>
      <c r="AZ64" s="388">
        <f t="shared" si="24"/>
        <v>18</v>
      </c>
      <c r="BA64" s="388">
        <f t="shared" si="24"/>
        <v>13</v>
      </c>
      <c r="BB64" s="388">
        <f t="shared" si="24"/>
        <v>3</v>
      </c>
      <c r="BC64" s="388">
        <f t="shared" si="25"/>
        <v>1</v>
      </c>
      <c r="BD64" s="388">
        <f t="shared" si="25"/>
        <v>-6</v>
      </c>
      <c r="BE64" s="388">
        <f t="shared" si="25"/>
        <v>4</v>
      </c>
      <c r="BF64" s="388">
        <f t="shared" si="25"/>
        <v>63</v>
      </c>
      <c r="BH64" s="389">
        <f t="shared" si="21"/>
        <v>0.8</v>
      </c>
      <c r="BI64" s="389">
        <f t="shared" si="22"/>
        <v>0.19999999999999996</v>
      </c>
      <c r="BJ64" s="370">
        <v>301916.37333333335</v>
      </c>
      <c r="BK64" s="137">
        <f t="shared" si="10"/>
        <v>301916.37333333335</v>
      </c>
      <c r="BL64" s="373">
        <v>742337.55644444423</v>
      </c>
      <c r="BM64" s="137">
        <f t="shared" si="11"/>
        <v>742337.55644444423</v>
      </c>
      <c r="BN64" s="372">
        <v>739007.71555555565</v>
      </c>
      <c r="BO64" s="137">
        <f t="shared" si="12"/>
        <v>739007.71555555565</v>
      </c>
      <c r="BP64" s="372">
        <v>846556.58666666679</v>
      </c>
      <c r="BQ64" s="137">
        <f t="shared" si="13"/>
        <v>846556.58666666679</v>
      </c>
      <c r="BR64" s="372">
        <v>749248.39466666663</v>
      </c>
      <c r="BS64" s="137">
        <f t="shared" si="14"/>
        <v>749248.39466666663</v>
      </c>
      <c r="BT64" s="376">
        <v>1076130.496</v>
      </c>
      <c r="BU64" s="137">
        <f t="shared" si="15"/>
        <v>1076130.496</v>
      </c>
      <c r="BV64" s="377">
        <v>589018.38550755556</v>
      </c>
      <c r="BW64" s="379">
        <f t="shared" si="23"/>
        <v>589018.38550755556</v>
      </c>
      <c r="BX64" s="353"/>
      <c r="BY64" s="138"/>
      <c r="BZ64" s="355"/>
      <c r="CA64" s="352"/>
    </row>
    <row r="65" spans="1:79" x14ac:dyDescent="0.25">
      <c r="A65" s="132" t="s">
        <v>518</v>
      </c>
      <c r="B65" s="55" t="s">
        <v>519</v>
      </c>
      <c r="C65" s="55" t="s">
        <v>463</v>
      </c>
      <c r="D65" s="133" t="s">
        <v>93</v>
      </c>
      <c r="E65" s="364">
        <v>24236.111111111109</v>
      </c>
      <c r="F65" s="382">
        <f t="shared" si="16"/>
        <v>23836</v>
      </c>
      <c r="G65" s="365">
        <v>144</v>
      </c>
      <c r="H65" s="387">
        <f t="shared" si="17"/>
        <v>76</v>
      </c>
      <c r="I65" s="366">
        <v>0</v>
      </c>
      <c r="J65" s="366">
        <v>37</v>
      </c>
      <c r="K65"/>
      <c r="L65" s="365">
        <v>1709</v>
      </c>
      <c r="M65" s="365">
        <v>2290</v>
      </c>
      <c r="N65" s="365">
        <v>6160</v>
      </c>
      <c r="O65" s="365">
        <v>6163</v>
      </c>
      <c r="P65" s="365">
        <v>5090</v>
      </c>
      <c r="Q65" s="365">
        <v>1604</v>
      </c>
      <c r="R65" s="365">
        <v>779</v>
      </c>
      <c r="S65" s="365">
        <v>41</v>
      </c>
      <c r="T65" s="365">
        <v>23836</v>
      </c>
      <c r="U65" s="132"/>
      <c r="V65" s="385">
        <f t="shared" si="18"/>
        <v>7.1698271522067467E-2</v>
      </c>
      <c r="W65" s="385">
        <f t="shared" si="2"/>
        <v>9.6073166638697763E-2</v>
      </c>
      <c r="X65" s="385">
        <f t="shared" si="3"/>
        <v>0.25843262292330926</v>
      </c>
      <c r="Y65" s="385">
        <f t="shared" si="4"/>
        <v>0.25855848296694078</v>
      </c>
      <c r="Z65" s="385">
        <f t="shared" si="5"/>
        <v>0.21354254069474743</v>
      </c>
      <c r="AA65" s="385">
        <f t="shared" si="6"/>
        <v>6.7293169994965596E-2</v>
      </c>
      <c r="AB65" s="385">
        <f t="shared" si="7"/>
        <v>3.2681657996308108E-2</v>
      </c>
      <c r="AC65" s="385">
        <f t="shared" si="8"/>
        <v>1.7200872629635844E-3</v>
      </c>
      <c r="AD65" s="135"/>
      <c r="AE65" s="368">
        <v>1</v>
      </c>
      <c r="AF65" s="368">
        <v>-2</v>
      </c>
      <c r="AG65" s="368">
        <v>14</v>
      </c>
      <c r="AH65" s="368">
        <v>19</v>
      </c>
      <c r="AI65" s="368">
        <v>23</v>
      </c>
      <c r="AJ65" s="368">
        <v>4</v>
      </c>
      <c r="AK65" s="368">
        <v>9</v>
      </c>
      <c r="AL65" s="368">
        <v>2</v>
      </c>
      <c r="AM65" s="185">
        <f t="shared" si="19"/>
        <v>70</v>
      </c>
      <c r="AN65" s="132"/>
      <c r="AO65" s="368">
        <v>2</v>
      </c>
      <c r="AP65" s="368">
        <v>3</v>
      </c>
      <c r="AQ65" s="368">
        <v>-17</v>
      </c>
      <c r="AR65" s="368">
        <v>-4</v>
      </c>
      <c r="AS65" s="368">
        <v>10</v>
      </c>
      <c r="AT65" s="368">
        <v>-1</v>
      </c>
      <c r="AU65" s="368">
        <v>0</v>
      </c>
      <c r="AV65" s="368">
        <v>1</v>
      </c>
      <c r="AW65" s="369">
        <f t="shared" si="20"/>
        <v>-6</v>
      </c>
      <c r="AX65" s="388">
        <f t="shared" si="24"/>
        <v>-2</v>
      </c>
      <c r="AY65" s="388">
        <f t="shared" si="24"/>
        <v>-3</v>
      </c>
      <c r="AZ65" s="388">
        <f t="shared" si="24"/>
        <v>17</v>
      </c>
      <c r="BA65" s="388">
        <f t="shared" si="24"/>
        <v>4</v>
      </c>
      <c r="BB65" s="388">
        <f t="shared" si="24"/>
        <v>-10</v>
      </c>
      <c r="BC65" s="388">
        <f t="shared" si="25"/>
        <v>1</v>
      </c>
      <c r="BD65" s="388">
        <f t="shared" si="25"/>
        <v>0</v>
      </c>
      <c r="BE65" s="388">
        <f t="shared" si="25"/>
        <v>-1</v>
      </c>
      <c r="BF65" s="388">
        <f t="shared" si="25"/>
        <v>6</v>
      </c>
      <c r="BH65" s="389">
        <f t="shared" si="21"/>
        <v>0.8</v>
      </c>
      <c r="BI65" s="389">
        <f t="shared" si="22"/>
        <v>0.19999999999999996</v>
      </c>
      <c r="BJ65" s="370">
        <v>89935.258666666676</v>
      </c>
      <c r="BK65" s="137">
        <f t="shared" si="10"/>
        <v>89935.258666666676</v>
      </c>
      <c r="BL65" s="373">
        <v>120736.97066666669</v>
      </c>
      <c r="BM65" s="137">
        <f t="shared" si="11"/>
        <v>120736.97066666669</v>
      </c>
      <c r="BN65" s="372">
        <v>118249.37511111112</v>
      </c>
      <c r="BO65" s="137">
        <f t="shared" si="12"/>
        <v>118249.37511111112</v>
      </c>
      <c r="BP65" s="372">
        <v>162787.62666666665</v>
      </c>
      <c r="BQ65" s="137">
        <f t="shared" si="13"/>
        <v>162787.62666666665</v>
      </c>
      <c r="BR65" s="372">
        <v>151579.71911111113</v>
      </c>
      <c r="BS65" s="137">
        <f t="shared" si="14"/>
        <v>151579.71911111113</v>
      </c>
      <c r="BT65" s="376">
        <v>195803.32799999998</v>
      </c>
      <c r="BU65" s="137">
        <f t="shared" si="15"/>
        <v>195803.32799999998</v>
      </c>
      <c r="BV65" s="377">
        <v>30909.72128711109</v>
      </c>
      <c r="BW65" s="379">
        <f t="shared" si="23"/>
        <v>30909.72128711109</v>
      </c>
      <c r="BX65" s="353"/>
      <c r="BY65" s="138"/>
      <c r="BZ65" s="355"/>
      <c r="CA65" s="352"/>
    </row>
    <row r="66" spans="1:79" x14ac:dyDescent="0.25">
      <c r="A66" s="132" t="s">
        <v>520</v>
      </c>
      <c r="B66" s="55"/>
      <c r="C66" s="55" t="s">
        <v>452</v>
      </c>
      <c r="D66" s="133" t="s">
        <v>94</v>
      </c>
      <c r="E66" s="364">
        <v>8620.1111111111113</v>
      </c>
      <c r="F66" s="382">
        <f t="shared" si="16"/>
        <v>6937</v>
      </c>
      <c r="G66" s="365">
        <v>158</v>
      </c>
      <c r="H66" s="387">
        <f t="shared" si="17"/>
        <v>-37</v>
      </c>
      <c r="I66" s="366">
        <v>0</v>
      </c>
      <c r="J66" s="366">
        <v>0</v>
      </c>
      <c r="K66"/>
      <c r="L66" s="365">
        <v>3</v>
      </c>
      <c r="M66" s="365">
        <v>293</v>
      </c>
      <c r="N66" s="365">
        <v>673</v>
      </c>
      <c r="O66" s="365">
        <v>863</v>
      </c>
      <c r="P66" s="365">
        <v>2711</v>
      </c>
      <c r="Q66" s="365">
        <v>1149</v>
      </c>
      <c r="R66" s="365">
        <v>1074</v>
      </c>
      <c r="S66" s="365">
        <v>171</v>
      </c>
      <c r="T66" s="365">
        <v>6937</v>
      </c>
      <c r="U66" s="132"/>
      <c r="V66" s="385">
        <f t="shared" si="18"/>
        <v>4.3246360098025082E-4</v>
      </c>
      <c r="W66" s="385">
        <f t="shared" si="2"/>
        <v>4.2237278362404498E-2</v>
      </c>
      <c r="X66" s="385">
        <f t="shared" si="3"/>
        <v>9.7016001153236275E-2</v>
      </c>
      <c r="Y66" s="385">
        <f t="shared" si="4"/>
        <v>0.12440536254865216</v>
      </c>
      <c r="Z66" s="385">
        <f t="shared" si="5"/>
        <v>0.39080294075248667</v>
      </c>
      <c r="AA66" s="385">
        <f t="shared" si="6"/>
        <v>0.16563355917543607</v>
      </c>
      <c r="AB66" s="385">
        <f t="shared" si="7"/>
        <v>0.1548219691509298</v>
      </c>
      <c r="AC66" s="385">
        <f t="shared" si="8"/>
        <v>2.4650425255874298E-2</v>
      </c>
      <c r="AD66" s="135"/>
      <c r="AE66" s="368">
        <v>-6</v>
      </c>
      <c r="AF66" s="368">
        <v>-9</v>
      </c>
      <c r="AG66" s="368">
        <v>13</v>
      </c>
      <c r="AH66" s="368">
        <v>5</v>
      </c>
      <c r="AI66" s="368">
        <v>16</v>
      </c>
      <c r="AJ66" s="368">
        <v>25</v>
      </c>
      <c r="AK66" s="368">
        <v>20</v>
      </c>
      <c r="AL66" s="368">
        <v>9</v>
      </c>
      <c r="AM66" s="185">
        <f t="shared" si="19"/>
        <v>73</v>
      </c>
      <c r="AN66" s="132"/>
      <c r="AO66" s="368">
        <v>0</v>
      </c>
      <c r="AP66" s="368">
        <v>1</v>
      </c>
      <c r="AQ66" s="368">
        <v>6</v>
      </c>
      <c r="AR66" s="368">
        <v>1</v>
      </c>
      <c r="AS66" s="368">
        <v>63</v>
      </c>
      <c r="AT66" s="368">
        <v>32</v>
      </c>
      <c r="AU66" s="368">
        <v>8</v>
      </c>
      <c r="AV66" s="368">
        <v>-1</v>
      </c>
      <c r="AW66" s="369">
        <f t="shared" si="20"/>
        <v>110</v>
      </c>
      <c r="AX66" s="388">
        <f t="shared" si="24"/>
        <v>0</v>
      </c>
      <c r="AY66" s="388">
        <f t="shared" si="24"/>
        <v>-1</v>
      </c>
      <c r="AZ66" s="388">
        <f t="shared" si="24"/>
        <v>-6</v>
      </c>
      <c r="BA66" s="388">
        <f t="shared" si="24"/>
        <v>-1</v>
      </c>
      <c r="BB66" s="388">
        <f t="shared" si="24"/>
        <v>-63</v>
      </c>
      <c r="BC66" s="388">
        <f t="shared" si="25"/>
        <v>-32</v>
      </c>
      <c r="BD66" s="388">
        <f t="shared" si="25"/>
        <v>-8</v>
      </c>
      <c r="BE66" s="388">
        <f t="shared" si="25"/>
        <v>1</v>
      </c>
      <c r="BF66" s="388">
        <f t="shared" si="25"/>
        <v>-110</v>
      </c>
      <c r="BH66" s="389">
        <f t="shared" si="21"/>
        <v>1</v>
      </c>
      <c r="BI66" s="389">
        <f t="shared" si="22"/>
        <v>0</v>
      </c>
      <c r="BJ66" s="370">
        <v>242908.35333333333</v>
      </c>
      <c r="BK66" s="137">
        <f t="shared" si="10"/>
        <v>242908.35333333333</v>
      </c>
      <c r="BL66" s="373">
        <v>24788.461111111108</v>
      </c>
      <c r="BM66" s="137">
        <f t="shared" si="11"/>
        <v>24788.461111111108</v>
      </c>
      <c r="BN66" s="372">
        <v>135645.92555555556</v>
      </c>
      <c r="BO66" s="137">
        <f t="shared" si="12"/>
        <v>135645.92555555556</v>
      </c>
      <c r="BP66" s="372">
        <v>441529.46666666662</v>
      </c>
      <c r="BQ66" s="137">
        <f t="shared" si="13"/>
        <v>441529.46666666662</v>
      </c>
      <c r="BR66" s="372">
        <v>471044.7888888889</v>
      </c>
      <c r="BS66" s="137">
        <f t="shared" si="14"/>
        <v>471044.7888888889</v>
      </c>
      <c r="BT66" s="376">
        <v>412319.75555555552</v>
      </c>
      <c r="BU66" s="137">
        <f t="shared" si="15"/>
        <v>412319.75555555552</v>
      </c>
      <c r="BV66" s="377">
        <v>350</v>
      </c>
      <c r="BW66" s="379">
        <f t="shared" si="23"/>
        <v>350</v>
      </c>
      <c r="BX66" s="353"/>
      <c r="BY66" s="138"/>
      <c r="BZ66" s="355"/>
      <c r="CA66" s="352"/>
    </row>
    <row r="67" spans="1:79" x14ac:dyDescent="0.25">
      <c r="A67" s="132" t="s">
        <v>521</v>
      </c>
      <c r="B67" s="55" t="s">
        <v>458</v>
      </c>
      <c r="C67" s="55" t="s">
        <v>450</v>
      </c>
      <c r="D67" s="133" t="s">
        <v>95</v>
      </c>
      <c r="E67" s="364">
        <v>74322.111111111124</v>
      </c>
      <c r="F67" s="382">
        <f t="shared" si="16"/>
        <v>80423</v>
      </c>
      <c r="G67" s="365">
        <v>554</v>
      </c>
      <c r="H67" s="387">
        <f t="shared" si="17"/>
        <v>738</v>
      </c>
      <c r="I67" s="366">
        <v>418.93377777777778</v>
      </c>
      <c r="J67" s="366">
        <v>44</v>
      </c>
      <c r="K67"/>
      <c r="L67" s="365">
        <v>9241</v>
      </c>
      <c r="M67" s="365">
        <v>21832</v>
      </c>
      <c r="N67" s="365">
        <v>20186</v>
      </c>
      <c r="O67" s="365">
        <v>14490</v>
      </c>
      <c r="P67" s="365">
        <v>8303</v>
      </c>
      <c r="Q67" s="365">
        <v>3855</v>
      </c>
      <c r="R67" s="365">
        <v>2352</v>
      </c>
      <c r="S67" s="365">
        <v>164</v>
      </c>
      <c r="T67" s="365">
        <v>80423</v>
      </c>
      <c r="U67" s="132"/>
      <c r="V67" s="385">
        <f t="shared" si="18"/>
        <v>0.11490494012906756</v>
      </c>
      <c r="W67" s="385">
        <f t="shared" si="2"/>
        <v>0.27146463076483096</v>
      </c>
      <c r="X67" s="385">
        <f t="shared" si="3"/>
        <v>0.25099784887407833</v>
      </c>
      <c r="Y67" s="385">
        <f t="shared" si="4"/>
        <v>0.18017233875881278</v>
      </c>
      <c r="Z67" s="385">
        <f t="shared" si="5"/>
        <v>0.10324160998719271</v>
      </c>
      <c r="AA67" s="385">
        <f t="shared" si="6"/>
        <v>4.793404871740671E-2</v>
      </c>
      <c r="AB67" s="385">
        <f t="shared" si="7"/>
        <v>2.9245365131865264E-2</v>
      </c>
      <c r="AC67" s="385">
        <f t="shared" si="8"/>
        <v>2.0392176367457072E-3</v>
      </c>
      <c r="AD67" s="135"/>
      <c r="AE67" s="368">
        <v>49</v>
      </c>
      <c r="AF67" s="368">
        <v>186</v>
      </c>
      <c r="AG67" s="368">
        <v>183</v>
      </c>
      <c r="AH67" s="368">
        <v>225</v>
      </c>
      <c r="AI67" s="368">
        <v>107</v>
      </c>
      <c r="AJ67" s="368">
        <v>29</v>
      </c>
      <c r="AK67" s="368">
        <v>19</v>
      </c>
      <c r="AL67" s="368">
        <v>0</v>
      </c>
      <c r="AM67" s="185">
        <f t="shared" si="19"/>
        <v>798</v>
      </c>
      <c r="AN67" s="132"/>
      <c r="AO67" s="368">
        <v>14</v>
      </c>
      <c r="AP67" s="368">
        <v>3</v>
      </c>
      <c r="AQ67" s="368">
        <v>31</v>
      </c>
      <c r="AR67" s="368">
        <v>5</v>
      </c>
      <c r="AS67" s="368">
        <v>8</v>
      </c>
      <c r="AT67" s="368">
        <v>-2</v>
      </c>
      <c r="AU67" s="368">
        <v>0</v>
      </c>
      <c r="AV67" s="368">
        <v>1</v>
      </c>
      <c r="AW67" s="369">
        <f t="shared" si="20"/>
        <v>60</v>
      </c>
      <c r="AX67" s="388">
        <f t="shared" si="24"/>
        <v>-14</v>
      </c>
      <c r="AY67" s="388">
        <f t="shared" si="24"/>
        <v>-3</v>
      </c>
      <c r="AZ67" s="388">
        <f t="shared" si="24"/>
        <v>-31</v>
      </c>
      <c r="BA67" s="388">
        <f t="shared" si="24"/>
        <v>-5</v>
      </c>
      <c r="BB67" s="388">
        <f t="shared" si="24"/>
        <v>-8</v>
      </c>
      <c r="BC67" s="388">
        <f t="shared" si="25"/>
        <v>2</v>
      </c>
      <c r="BD67" s="388">
        <f t="shared" si="25"/>
        <v>0</v>
      </c>
      <c r="BE67" s="388">
        <f t="shared" si="25"/>
        <v>-1</v>
      </c>
      <c r="BF67" s="388">
        <f t="shared" si="25"/>
        <v>-60</v>
      </c>
      <c r="BH67" s="389">
        <f t="shared" si="21"/>
        <v>0.8</v>
      </c>
      <c r="BI67" s="389">
        <f t="shared" si="22"/>
        <v>0.19999999999999996</v>
      </c>
      <c r="BJ67" s="370">
        <v>723831.71200000006</v>
      </c>
      <c r="BK67" s="137">
        <f t="shared" si="10"/>
        <v>723831.71200000006</v>
      </c>
      <c r="BL67" s="373">
        <v>801019.24266666675</v>
      </c>
      <c r="BM67" s="137">
        <f t="shared" si="11"/>
        <v>801019.24266666675</v>
      </c>
      <c r="BN67" s="372">
        <v>1091291.0462222223</v>
      </c>
      <c r="BO67" s="137">
        <f t="shared" si="12"/>
        <v>1091291.0462222223</v>
      </c>
      <c r="BP67" s="372">
        <v>793763.83999999997</v>
      </c>
      <c r="BQ67" s="137">
        <f t="shared" si="13"/>
        <v>793763.83999999997</v>
      </c>
      <c r="BR67" s="372">
        <v>1205113.456</v>
      </c>
      <c r="BS67" s="137">
        <f t="shared" si="14"/>
        <v>1205113.456</v>
      </c>
      <c r="BT67" s="376">
        <v>1098579.2533333332</v>
      </c>
      <c r="BU67" s="137">
        <f t="shared" si="15"/>
        <v>1098579.2533333332</v>
      </c>
      <c r="BV67" s="377">
        <v>594163.35369955562</v>
      </c>
      <c r="BW67" s="379">
        <f t="shared" si="23"/>
        <v>594163.35369955562</v>
      </c>
      <c r="BX67" s="353"/>
      <c r="BY67" s="138"/>
      <c r="BZ67" s="355"/>
      <c r="CA67" s="352"/>
    </row>
    <row r="68" spans="1:79" x14ac:dyDescent="0.25">
      <c r="A68" s="132" t="s">
        <v>522</v>
      </c>
      <c r="B68" s="55" t="s">
        <v>436</v>
      </c>
      <c r="C68" s="55" t="s">
        <v>437</v>
      </c>
      <c r="D68" s="133" t="s">
        <v>96</v>
      </c>
      <c r="E68" s="364">
        <v>25673.888888888887</v>
      </c>
      <c r="F68" s="382">
        <f t="shared" si="16"/>
        <v>33581</v>
      </c>
      <c r="G68" s="365">
        <v>914</v>
      </c>
      <c r="H68" s="387">
        <f t="shared" si="17"/>
        <v>-49</v>
      </c>
      <c r="I68" s="366">
        <v>0</v>
      </c>
      <c r="J68" s="366">
        <v>4</v>
      </c>
      <c r="K68"/>
      <c r="L68" s="365">
        <v>19283</v>
      </c>
      <c r="M68" s="365">
        <v>4642</v>
      </c>
      <c r="N68" s="365">
        <v>4112</v>
      </c>
      <c r="O68" s="365">
        <v>3153</v>
      </c>
      <c r="P68" s="365">
        <v>1851</v>
      </c>
      <c r="Q68" s="365">
        <v>435</v>
      </c>
      <c r="R68" s="365">
        <v>87</v>
      </c>
      <c r="S68" s="365">
        <v>18</v>
      </c>
      <c r="T68" s="365">
        <v>33581</v>
      </c>
      <c r="U68" s="132"/>
      <c r="V68" s="385">
        <f t="shared" si="18"/>
        <v>0.57422351925195791</v>
      </c>
      <c r="W68" s="385">
        <f t="shared" si="2"/>
        <v>0.13823292933504064</v>
      </c>
      <c r="X68" s="385">
        <f t="shared" si="3"/>
        <v>0.12245019505077276</v>
      </c>
      <c r="Y68" s="385">
        <f t="shared" si="4"/>
        <v>9.3892379619427646E-2</v>
      </c>
      <c r="Z68" s="385">
        <f t="shared" si="5"/>
        <v>5.5120455019207287E-2</v>
      </c>
      <c r="AA68" s="385">
        <f t="shared" si="6"/>
        <v>1.2953753610672702E-2</v>
      </c>
      <c r="AB68" s="385">
        <f t="shared" si="7"/>
        <v>2.5907507221345403E-3</v>
      </c>
      <c r="AC68" s="385">
        <f t="shared" si="8"/>
        <v>5.3601739078645665E-4</v>
      </c>
      <c r="AD68" s="135"/>
      <c r="AE68" s="368">
        <v>24</v>
      </c>
      <c r="AF68" s="368">
        <v>37</v>
      </c>
      <c r="AG68" s="368">
        <v>22</v>
      </c>
      <c r="AH68" s="368">
        <v>35</v>
      </c>
      <c r="AI68" s="368">
        <v>25</v>
      </c>
      <c r="AJ68" s="368">
        <v>-2</v>
      </c>
      <c r="AK68" s="368">
        <v>0</v>
      </c>
      <c r="AL68" s="368">
        <v>0</v>
      </c>
      <c r="AM68" s="185">
        <f t="shared" si="19"/>
        <v>141</v>
      </c>
      <c r="AN68" s="132"/>
      <c r="AO68" s="368">
        <v>139</v>
      </c>
      <c r="AP68" s="368">
        <v>18</v>
      </c>
      <c r="AQ68" s="368">
        <v>13</v>
      </c>
      <c r="AR68" s="368">
        <v>12</v>
      </c>
      <c r="AS68" s="368">
        <v>3</v>
      </c>
      <c r="AT68" s="368">
        <v>4</v>
      </c>
      <c r="AU68" s="368">
        <v>1</v>
      </c>
      <c r="AV68" s="368">
        <v>0</v>
      </c>
      <c r="AW68" s="369">
        <f t="shared" si="20"/>
        <v>190</v>
      </c>
      <c r="AX68" s="388">
        <f t="shared" si="24"/>
        <v>-139</v>
      </c>
      <c r="AY68" s="388">
        <f t="shared" si="24"/>
        <v>-18</v>
      </c>
      <c r="AZ68" s="388">
        <f t="shared" si="24"/>
        <v>-13</v>
      </c>
      <c r="BA68" s="388">
        <f t="shared" si="24"/>
        <v>-12</v>
      </c>
      <c r="BB68" s="388">
        <f t="shared" si="24"/>
        <v>-3</v>
      </c>
      <c r="BC68" s="388">
        <f t="shared" si="25"/>
        <v>-4</v>
      </c>
      <c r="BD68" s="388">
        <f t="shared" si="25"/>
        <v>-1</v>
      </c>
      <c r="BE68" s="388">
        <f t="shared" si="25"/>
        <v>0</v>
      </c>
      <c r="BF68" s="388">
        <f t="shared" si="25"/>
        <v>-190</v>
      </c>
      <c r="BH68" s="389">
        <f t="shared" si="21"/>
        <v>0.8</v>
      </c>
      <c r="BI68" s="389">
        <f t="shared" si="22"/>
        <v>0.19999999999999996</v>
      </c>
      <c r="BJ68" s="370">
        <v>14967.888000000006</v>
      </c>
      <c r="BK68" s="137">
        <f t="shared" si="10"/>
        <v>14967.888000000006</v>
      </c>
      <c r="BL68" s="373">
        <v>18477.915555555548</v>
      </c>
      <c r="BM68" s="137">
        <f t="shared" si="11"/>
        <v>18477.915555555548</v>
      </c>
      <c r="BN68" s="372">
        <v>183935.6</v>
      </c>
      <c r="BO68" s="137">
        <f t="shared" si="12"/>
        <v>183935.6</v>
      </c>
      <c r="BP68" s="372">
        <v>254506.55999999997</v>
      </c>
      <c r="BQ68" s="137">
        <f t="shared" si="13"/>
        <v>254506.55999999997</v>
      </c>
      <c r="BR68" s="372">
        <v>136717.65511111109</v>
      </c>
      <c r="BS68" s="137">
        <f t="shared" si="14"/>
        <v>136717.65511111109</v>
      </c>
      <c r="BT68" s="376">
        <v>84944.38400000002</v>
      </c>
      <c r="BU68" s="137">
        <f t="shared" si="15"/>
        <v>84944.38400000002</v>
      </c>
      <c r="BV68" s="377">
        <v>4200</v>
      </c>
      <c r="BW68" s="379">
        <f t="shared" si="23"/>
        <v>4200</v>
      </c>
      <c r="BX68" s="353"/>
      <c r="BY68" s="138"/>
      <c r="BZ68" s="355"/>
      <c r="CA68" s="352"/>
    </row>
    <row r="69" spans="1:79" x14ac:dyDescent="0.25">
      <c r="A69" s="132" t="s">
        <v>523</v>
      </c>
      <c r="B69" s="55" t="s">
        <v>524</v>
      </c>
      <c r="C69" s="55" t="s">
        <v>440</v>
      </c>
      <c r="D69" s="133" t="s">
        <v>97</v>
      </c>
      <c r="E69" s="364">
        <v>22683.444444444445</v>
      </c>
      <c r="F69" s="382">
        <f t="shared" si="16"/>
        <v>28933</v>
      </c>
      <c r="G69" s="365">
        <v>9</v>
      </c>
      <c r="H69" s="387">
        <f t="shared" si="17"/>
        <v>365</v>
      </c>
      <c r="I69" s="366">
        <v>263.82177777777781</v>
      </c>
      <c r="J69" s="366">
        <v>1</v>
      </c>
      <c r="K69"/>
      <c r="L69" s="365">
        <v>13786</v>
      </c>
      <c r="M69" s="365">
        <v>6455</v>
      </c>
      <c r="N69" s="365">
        <v>3913</v>
      </c>
      <c r="O69" s="365">
        <v>2835</v>
      </c>
      <c r="P69" s="365">
        <v>1490</v>
      </c>
      <c r="Q69" s="365">
        <v>286</v>
      </c>
      <c r="R69" s="365">
        <v>151</v>
      </c>
      <c r="S69" s="365">
        <v>17</v>
      </c>
      <c r="T69" s="365">
        <v>28933</v>
      </c>
      <c r="U69" s="132"/>
      <c r="V69" s="385">
        <f t="shared" si="18"/>
        <v>0.47648014378045828</v>
      </c>
      <c r="W69" s="385">
        <f t="shared" si="2"/>
        <v>0.22310164863650503</v>
      </c>
      <c r="X69" s="385">
        <f t="shared" si="3"/>
        <v>0.13524349358863583</v>
      </c>
      <c r="Y69" s="385">
        <f t="shared" si="4"/>
        <v>9.7984999827186947E-2</v>
      </c>
      <c r="Z69" s="385">
        <f t="shared" si="5"/>
        <v>5.1498289150796669E-2</v>
      </c>
      <c r="AA69" s="385">
        <f t="shared" si="6"/>
        <v>9.8849065081394946E-3</v>
      </c>
      <c r="AB69" s="385">
        <f t="shared" si="7"/>
        <v>5.2189541354163062E-3</v>
      </c>
      <c r="AC69" s="385">
        <f t="shared" si="8"/>
        <v>5.875643728614385E-4</v>
      </c>
      <c r="AD69" s="135"/>
      <c r="AE69" s="368">
        <v>12</v>
      </c>
      <c r="AF69" s="368">
        <v>91</v>
      </c>
      <c r="AG69" s="368">
        <v>94</v>
      </c>
      <c r="AH69" s="368">
        <v>78</v>
      </c>
      <c r="AI69" s="368">
        <v>77</v>
      </c>
      <c r="AJ69" s="368">
        <v>11</v>
      </c>
      <c r="AK69" s="368">
        <v>2</v>
      </c>
      <c r="AL69" s="368">
        <v>0</v>
      </c>
      <c r="AM69" s="185">
        <f t="shared" si="19"/>
        <v>365</v>
      </c>
      <c r="AN69" s="132"/>
      <c r="AO69" s="368">
        <v>4</v>
      </c>
      <c r="AP69" s="368">
        <v>-2</v>
      </c>
      <c r="AQ69" s="368">
        <v>0</v>
      </c>
      <c r="AR69" s="368">
        <v>-2</v>
      </c>
      <c r="AS69" s="368">
        <v>0</v>
      </c>
      <c r="AT69" s="368">
        <v>0</v>
      </c>
      <c r="AU69" s="368">
        <v>0</v>
      </c>
      <c r="AV69" s="368">
        <v>0</v>
      </c>
      <c r="AW69" s="369">
        <f t="shared" si="20"/>
        <v>0</v>
      </c>
      <c r="AX69" s="388">
        <f t="shared" si="24"/>
        <v>-4</v>
      </c>
      <c r="AY69" s="388">
        <f t="shared" si="24"/>
        <v>2</v>
      </c>
      <c r="AZ69" s="388">
        <f t="shared" si="24"/>
        <v>0</v>
      </c>
      <c r="BA69" s="388">
        <f t="shared" si="24"/>
        <v>2</v>
      </c>
      <c r="BB69" s="388">
        <f t="shared" si="24"/>
        <v>0</v>
      </c>
      <c r="BC69" s="388">
        <f t="shared" si="25"/>
        <v>0</v>
      </c>
      <c r="BD69" s="388">
        <f t="shared" si="25"/>
        <v>0</v>
      </c>
      <c r="BE69" s="388">
        <f t="shared" si="25"/>
        <v>0</v>
      </c>
      <c r="BF69" s="388">
        <f t="shared" si="25"/>
        <v>0</v>
      </c>
      <c r="BH69" s="389">
        <f t="shared" si="21"/>
        <v>0.8</v>
      </c>
      <c r="BI69" s="389">
        <f t="shared" si="22"/>
        <v>0.19999999999999996</v>
      </c>
      <c r="BJ69" s="370">
        <v>415135.01333333337</v>
      </c>
      <c r="BK69" s="137">
        <f t="shared" si="10"/>
        <v>415135.01333333337</v>
      </c>
      <c r="BL69" s="373">
        <v>651254.48088888894</v>
      </c>
      <c r="BM69" s="137">
        <f t="shared" si="11"/>
        <v>651254.48088888894</v>
      </c>
      <c r="BN69" s="372">
        <v>534430.70844444446</v>
      </c>
      <c r="BO69" s="137">
        <f t="shared" si="12"/>
        <v>534430.70844444446</v>
      </c>
      <c r="BP69" s="372">
        <v>542087.57333333325</v>
      </c>
      <c r="BQ69" s="137">
        <f t="shared" si="13"/>
        <v>542087.57333333325</v>
      </c>
      <c r="BR69" s="372">
        <v>504895.3777777779</v>
      </c>
      <c r="BS69" s="137">
        <f t="shared" si="14"/>
        <v>504895.3777777779</v>
      </c>
      <c r="BT69" s="376">
        <v>488194.43555555551</v>
      </c>
      <c r="BU69" s="137">
        <f t="shared" si="15"/>
        <v>488194.43555555551</v>
      </c>
      <c r="BV69" s="377">
        <v>414214.90680888889</v>
      </c>
      <c r="BW69" s="379">
        <f t="shared" si="23"/>
        <v>414214.90680888889</v>
      </c>
      <c r="BX69" s="353"/>
      <c r="BY69" s="138"/>
      <c r="BZ69" s="355"/>
      <c r="CA69" s="352"/>
    </row>
    <row r="70" spans="1:79" x14ac:dyDescent="0.25">
      <c r="A70" s="132" t="s">
        <v>525</v>
      </c>
      <c r="B70" s="55"/>
      <c r="C70" s="55" t="s">
        <v>463</v>
      </c>
      <c r="D70" s="133" t="s">
        <v>98</v>
      </c>
      <c r="E70" s="364">
        <v>233476.88888888891</v>
      </c>
      <c r="F70" s="382">
        <f t="shared" si="16"/>
        <v>268648</v>
      </c>
      <c r="G70" s="365">
        <v>3163</v>
      </c>
      <c r="H70" s="387">
        <f t="shared" si="17"/>
        <v>2379</v>
      </c>
      <c r="I70" s="366">
        <v>1252.9813333333336</v>
      </c>
      <c r="J70" s="366">
        <v>847</v>
      </c>
      <c r="K70"/>
      <c r="L70" s="365">
        <v>62734</v>
      </c>
      <c r="M70" s="365">
        <v>69035</v>
      </c>
      <c r="N70" s="365">
        <v>57270</v>
      </c>
      <c r="O70" s="365">
        <v>41981</v>
      </c>
      <c r="P70" s="365">
        <v>24436</v>
      </c>
      <c r="Q70" s="365">
        <v>8725</v>
      </c>
      <c r="R70" s="365">
        <v>4091</v>
      </c>
      <c r="S70" s="365">
        <v>376</v>
      </c>
      <c r="T70" s="365">
        <v>268648</v>
      </c>
      <c r="U70" s="132"/>
      <c r="V70" s="385">
        <f t="shared" si="18"/>
        <v>0.23351746523331646</v>
      </c>
      <c r="W70" s="385">
        <f t="shared" ref="W70:W133" si="26">M70/T70</f>
        <v>0.25697194842321552</v>
      </c>
      <c r="X70" s="385">
        <f t="shared" ref="X70:X133" si="27">N70/T70</f>
        <v>0.21317858312736368</v>
      </c>
      <c r="Y70" s="385">
        <f t="shared" ref="Y70:Y133" si="28">O70/T70</f>
        <v>0.15626768112920997</v>
      </c>
      <c r="Z70" s="385">
        <f t="shared" ref="Z70:Z133" si="29">P70/T70</f>
        <v>9.0959173342068433E-2</v>
      </c>
      <c r="AA70" s="385">
        <f t="shared" ref="AA70:AA133" si="30">Q70/T70</f>
        <v>3.247744260147107E-2</v>
      </c>
      <c r="AB70" s="385">
        <f t="shared" ref="AB70:AB133" si="31">R70/T70</f>
        <v>1.522810517852357E-2</v>
      </c>
      <c r="AC70" s="385">
        <f t="shared" ref="AC70:AC133" si="32">S70/T70</f>
        <v>1.3996009648313034E-3</v>
      </c>
      <c r="AD70" s="135"/>
      <c r="AE70" s="368">
        <v>294</v>
      </c>
      <c r="AF70" s="368">
        <v>688</v>
      </c>
      <c r="AG70" s="368">
        <v>607</v>
      </c>
      <c r="AH70" s="368">
        <v>368</v>
      </c>
      <c r="AI70" s="368">
        <v>257</v>
      </c>
      <c r="AJ70" s="368">
        <v>61</v>
      </c>
      <c r="AK70" s="368">
        <v>37</v>
      </c>
      <c r="AL70" s="368">
        <v>0</v>
      </c>
      <c r="AM70" s="185">
        <f t="shared" si="19"/>
        <v>2312</v>
      </c>
      <c r="AN70" s="132"/>
      <c r="AO70" s="368">
        <v>12</v>
      </c>
      <c r="AP70" s="368">
        <v>-25</v>
      </c>
      <c r="AQ70" s="368">
        <v>47</v>
      </c>
      <c r="AR70" s="368">
        <v>-63</v>
      </c>
      <c r="AS70" s="368">
        <v>-14</v>
      </c>
      <c r="AT70" s="368">
        <v>-23</v>
      </c>
      <c r="AU70" s="368">
        <v>-2</v>
      </c>
      <c r="AV70" s="368">
        <v>1</v>
      </c>
      <c r="AW70" s="369">
        <f t="shared" si="20"/>
        <v>-67</v>
      </c>
      <c r="AX70" s="388">
        <f t="shared" ref="AX70:BE113" si="33">AO70*$AW$3</f>
        <v>-12</v>
      </c>
      <c r="AY70" s="388">
        <f t="shared" si="33"/>
        <v>25</v>
      </c>
      <c r="AZ70" s="388">
        <f t="shared" si="33"/>
        <v>-47</v>
      </c>
      <c r="BA70" s="388">
        <f t="shared" si="33"/>
        <v>63</v>
      </c>
      <c r="BB70" s="388">
        <f t="shared" si="33"/>
        <v>14</v>
      </c>
      <c r="BC70" s="388">
        <f t="shared" si="25"/>
        <v>23</v>
      </c>
      <c r="BD70" s="388">
        <f t="shared" si="25"/>
        <v>2</v>
      </c>
      <c r="BE70" s="388">
        <f t="shared" si="25"/>
        <v>-1</v>
      </c>
      <c r="BF70" s="388">
        <f t="shared" si="25"/>
        <v>67</v>
      </c>
      <c r="BH70" s="389">
        <f t="shared" si="21"/>
        <v>1</v>
      </c>
      <c r="BI70" s="389">
        <f t="shared" si="22"/>
        <v>0</v>
      </c>
      <c r="BJ70" s="370">
        <v>1997957.186666667</v>
      </c>
      <c r="BK70" s="137">
        <f t="shared" ref="BK70:BK133" si="34">BJ70</f>
        <v>1997957.186666667</v>
      </c>
      <c r="BL70" s="373">
        <v>3134920.1744444445</v>
      </c>
      <c r="BM70" s="137">
        <f t="shared" ref="BM70:BM133" si="35">BL70</f>
        <v>3134920.1744444445</v>
      </c>
      <c r="BN70" s="372">
        <v>4485031.7988888901</v>
      </c>
      <c r="BO70" s="137">
        <f t="shared" ref="BO70:BO133" si="36">BN70</f>
        <v>4485031.7988888901</v>
      </c>
      <c r="BP70" s="372">
        <v>2878417.8666666662</v>
      </c>
      <c r="BQ70" s="137">
        <f t="shared" ref="BQ70:BQ133" si="37">BP70</f>
        <v>2878417.8666666662</v>
      </c>
      <c r="BR70" s="372">
        <v>3657347.1977777774</v>
      </c>
      <c r="BS70" s="137">
        <f t="shared" ref="BS70:BS133" si="38">BR70</f>
        <v>3657347.1977777774</v>
      </c>
      <c r="BT70" s="376">
        <v>3416759.6088888887</v>
      </c>
      <c r="BU70" s="137">
        <f t="shared" ref="BU70:BU133" si="39">BT70</f>
        <v>3416759.6088888887</v>
      </c>
      <c r="BV70" s="377">
        <v>2624839.1579022226</v>
      </c>
      <c r="BW70" s="379">
        <f t="shared" si="23"/>
        <v>2624839.1579022226</v>
      </c>
      <c r="BX70" s="353"/>
      <c r="BY70" s="138"/>
      <c r="BZ70" s="355"/>
      <c r="CA70" s="352"/>
    </row>
    <row r="71" spans="1:79" x14ac:dyDescent="0.25">
      <c r="A71" s="132" t="s">
        <v>526</v>
      </c>
      <c r="B71" s="55" t="s">
        <v>509</v>
      </c>
      <c r="C71" s="55" t="s">
        <v>463</v>
      </c>
      <c r="D71" s="133" t="s">
        <v>99</v>
      </c>
      <c r="E71" s="364">
        <v>45147.555555555555</v>
      </c>
      <c r="F71" s="382">
        <f t="shared" ref="F71:F134" si="40">T71</f>
        <v>42956</v>
      </c>
      <c r="G71" s="365">
        <v>321</v>
      </c>
      <c r="H71" s="387">
        <f t="shared" ref="H71:H134" si="41">AM71+BF71</f>
        <v>984</v>
      </c>
      <c r="I71" s="366">
        <v>936.74311111111126</v>
      </c>
      <c r="J71" s="366">
        <v>225</v>
      </c>
      <c r="K71"/>
      <c r="L71" s="365">
        <v>3560</v>
      </c>
      <c r="M71" s="365">
        <v>5140</v>
      </c>
      <c r="N71" s="365">
        <v>10816</v>
      </c>
      <c r="O71" s="365">
        <v>7225</v>
      </c>
      <c r="P71" s="365">
        <v>6339</v>
      </c>
      <c r="Q71" s="365">
        <v>4706</v>
      </c>
      <c r="R71" s="365">
        <v>4473</v>
      </c>
      <c r="S71" s="365">
        <v>697</v>
      </c>
      <c r="T71" s="365">
        <v>42956</v>
      </c>
      <c r="U71" s="132"/>
      <c r="V71" s="385">
        <f t="shared" ref="V71:V134" si="42">L71/T71</f>
        <v>8.2875500512151964E-2</v>
      </c>
      <c r="W71" s="385">
        <f t="shared" si="26"/>
        <v>0.11965732377316324</v>
      </c>
      <c r="X71" s="385">
        <f t="shared" si="27"/>
        <v>0.25179253189309991</v>
      </c>
      <c r="Y71" s="385">
        <f t="shared" si="28"/>
        <v>0.16819536269671292</v>
      </c>
      <c r="Z71" s="385">
        <f t="shared" si="29"/>
        <v>0.14756960610857622</v>
      </c>
      <c r="AA71" s="385">
        <f t="shared" si="30"/>
        <v>0.1095539621938728</v>
      </c>
      <c r="AB71" s="385">
        <f t="shared" si="31"/>
        <v>0.10412980724462241</v>
      </c>
      <c r="AC71" s="385">
        <f t="shared" si="32"/>
        <v>1.6225905577800539E-2</v>
      </c>
      <c r="AD71" s="135"/>
      <c r="AE71" s="368">
        <v>52</v>
      </c>
      <c r="AF71" s="368">
        <v>90</v>
      </c>
      <c r="AG71" s="368">
        <v>211</v>
      </c>
      <c r="AH71" s="368">
        <v>160</v>
      </c>
      <c r="AI71" s="368">
        <v>211</v>
      </c>
      <c r="AJ71" s="368">
        <v>153</v>
      </c>
      <c r="AK71" s="368">
        <v>107</v>
      </c>
      <c r="AL71" s="368">
        <v>8</v>
      </c>
      <c r="AM71" s="185">
        <f t="shared" ref="AM71:AM134" si="43">SUM(AE71:AL71)</f>
        <v>992</v>
      </c>
      <c r="AN71" s="132"/>
      <c r="AO71" s="368">
        <v>-1</v>
      </c>
      <c r="AP71" s="368">
        <v>10</v>
      </c>
      <c r="AQ71" s="368">
        <v>8</v>
      </c>
      <c r="AR71" s="368">
        <v>-19</v>
      </c>
      <c r="AS71" s="368">
        <v>5</v>
      </c>
      <c r="AT71" s="368">
        <v>7</v>
      </c>
      <c r="AU71" s="368">
        <v>-2</v>
      </c>
      <c r="AV71" s="368">
        <v>0</v>
      </c>
      <c r="AW71" s="369">
        <f t="shared" ref="AW71:AW134" si="44">SUM(AO71:AV71)</f>
        <v>8</v>
      </c>
      <c r="AX71" s="388">
        <f t="shared" si="33"/>
        <v>1</v>
      </c>
      <c r="AY71" s="388">
        <f t="shared" si="33"/>
        <v>-10</v>
      </c>
      <c r="AZ71" s="388">
        <f t="shared" si="33"/>
        <v>-8</v>
      </c>
      <c r="BA71" s="388">
        <f t="shared" si="33"/>
        <v>19</v>
      </c>
      <c r="BB71" s="388">
        <f t="shared" si="33"/>
        <v>-5</v>
      </c>
      <c r="BC71" s="388">
        <f t="shared" si="25"/>
        <v>-7</v>
      </c>
      <c r="BD71" s="388">
        <f t="shared" si="25"/>
        <v>2</v>
      </c>
      <c r="BE71" s="388">
        <f t="shared" si="25"/>
        <v>0</v>
      </c>
      <c r="BF71" s="388">
        <f t="shared" si="25"/>
        <v>-8</v>
      </c>
      <c r="BH71" s="389">
        <f t="shared" ref="BH71:BH134" si="45">IF(B71="",1,0.8)</f>
        <v>0.8</v>
      </c>
      <c r="BI71" s="389">
        <f t="shared" ref="BI71:BI134" si="46">1-BH71</f>
        <v>0.19999999999999996</v>
      </c>
      <c r="BJ71" s="370">
        <v>240381.72266666667</v>
      </c>
      <c r="BK71" s="137">
        <f t="shared" si="34"/>
        <v>240381.72266666667</v>
      </c>
      <c r="BL71" s="373">
        <v>503782.22488888889</v>
      </c>
      <c r="BM71" s="137">
        <f t="shared" si="35"/>
        <v>503782.22488888889</v>
      </c>
      <c r="BN71" s="372">
        <v>630007.94666666677</v>
      </c>
      <c r="BO71" s="137">
        <f t="shared" si="36"/>
        <v>630007.94666666677</v>
      </c>
      <c r="BP71" s="372">
        <v>575659.30666666664</v>
      </c>
      <c r="BQ71" s="137">
        <f t="shared" si="37"/>
        <v>575659.30666666664</v>
      </c>
      <c r="BR71" s="372">
        <v>614958.304</v>
      </c>
      <c r="BS71" s="137">
        <f t="shared" si="38"/>
        <v>614958.304</v>
      </c>
      <c r="BT71" s="376">
        <v>685825.88977777772</v>
      </c>
      <c r="BU71" s="137">
        <f t="shared" si="39"/>
        <v>685825.88977777772</v>
      </c>
      <c r="BV71" s="377">
        <v>649378.2371982222</v>
      </c>
      <c r="BW71" s="379">
        <f t="shared" ref="BW71:BW134" si="47">BV71</f>
        <v>649378.2371982222</v>
      </c>
      <c r="BX71" s="353"/>
      <c r="BY71" s="138"/>
      <c r="BZ71" s="355"/>
      <c r="CA71" s="352"/>
    </row>
    <row r="72" spans="1:79" x14ac:dyDescent="0.25">
      <c r="A72" s="132" t="s">
        <v>527</v>
      </c>
      <c r="B72" s="55"/>
      <c r="C72" s="55" t="s">
        <v>467</v>
      </c>
      <c r="D72" s="133" t="s">
        <v>100</v>
      </c>
      <c r="E72" s="364">
        <v>111294.33333333333</v>
      </c>
      <c r="F72" s="382">
        <f t="shared" si="40"/>
        <v>140726</v>
      </c>
      <c r="G72" s="365">
        <v>1364</v>
      </c>
      <c r="H72" s="387">
        <f t="shared" si="41"/>
        <v>620</v>
      </c>
      <c r="I72" s="366">
        <v>101.48933333333332</v>
      </c>
      <c r="J72" s="366">
        <v>411</v>
      </c>
      <c r="K72"/>
      <c r="L72" s="365">
        <v>57299</v>
      </c>
      <c r="M72" s="365">
        <v>41897</v>
      </c>
      <c r="N72" s="365">
        <v>23500</v>
      </c>
      <c r="O72" s="365">
        <v>9441</v>
      </c>
      <c r="P72" s="365">
        <v>4676</v>
      </c>
      <c r="Q72" s="365">
        <v>2344</v>
      </c>
      <c r="R72" s="365">
        <v>1402</v>
      </c>
      <c r="S72" s="365">
        <v>167</v>
      </c>
      <c r="T72" s="365">
        <v>140726</v>
      </c>
      <c r="U72" s="132"/>
      <c r="V72" s="385">
        <f t="shared" si="42"/>
        <v>0.40716711908247233</v>
      </c>
      <c r="W72" s="385">
        <f t="shared" si="26"/>
        <v>0.29772039282009011</v>
      </c>
      <c r="X72" s="385">
        <f t="shared" si="27"/>
        <v>0.16699117433878602</v>
      </c>
      <c r="Y72" s="385">
        <f t="shared" si="28"/>
        <v>6.7087816039679948E-2</v>
      </c>
      <c r="Z72" s="385">
        <f t="shared" si="29"/>
        <v>3.3227690689709079E-2</v>
      </c>
      <c r="AA72" s="385">
        <f t="shared" si="30"/>
        <v>1.6656481389366571E-2</v>
      </c>
      <c r="AB72" s="385">
        <f t="shared" si="31"/>
        <v>9.9626224009777865E-3</v>
      </c>
      <c r="AC72" s="385">
        <f t="shared" si="32"/>
        <v>1.1867032389181814E-3</v>
      </c>
      <c r="AD72" s="135"/>
      <c r="AE72" s="368">
        <v>140</v>
      </c>
      <c r="AF72" s="368">
        <v>317</v>
      </c>
      <c r="AG72" s="368">
        <v>237</v>
      </c>
      <c r="AH72" s="368">
        <v>91</v>
      </c>
      <c r="AI72" s="368">
        <v>38</v>
      </c>
      <c r="AJ72" s="368">
        <v>4</v>
      </c>
      <c r="AK72" s="368">
        <v>10</v>
      </c>
      <c r="AL72" s="368">
        <v>-3</v>
      </c>
      <c r="AM72" s="185">
        <f t="shared" si="43"/>
        <v>834</v>
      </c>
      <c r="AN72" s="132"/>
      <c r="AO72" s="368">
        <v>101</v>
      </c>
      <c r="AP72" s="368">
        <v>73</v>
      </c>
      <c r="AQ72" s="368">
        <v>28</v>
      </c>
      <c r="AR72" s="368">
        <v>14</v>
      </c>
      <c r="AS72" s="368">
        <v>4</v>
      </c>
      <c r="AT72" s="368">
        <v>-1</v>
      </c>
      <c r="AU72" s="368">
        <v>-4</v>
      </c>
      <c r="AV72" s="368">
        <v>-1</v>
      </c>
      <c r="AW72" s="369">
        <f t="shared" si="44"/>
        <v>214</v>
      </c>
      <c r="AX72" s="388">
        <f t="shared" si="33"/>
        <v>-101</v>
      </c>
      <c r="AY72" s="388">
        <f t="shared" si="33"/>
        <v>-73</v>
      </c>
      <c r="AZ72" s="388">
        <f t="shared" si="33"/>
        <v>-28</v>
      </c>
      <c r="BA72" s="388">
        <f t="shared" si="33"/>
        <v>-14</v>
      </c>
      <c r="BB72" s="388">
        <f t="shared" si="33"/>
        <v>-4</v>
      </c>
      <c r="BC72" s="388">
        <f t="shared" si="25"/>
        <v>1</v>
      </c>
      <c r="BD72" s="388">
        <f t="shared" si="25"/>
        <v>4</v>
      </c>
      <c r="BE72" s="388">
        <f t="shared" si="25"/>
        <v>1</v>
      </c>
      <c r="BF72" s="388">
        <f t="shared" si="25"/>
        <v>-214</v>
      </c>
      <c r="BH72" s="389">
        <f t="shared" si="45"/>
        <v>1</v>
      </c>
      <c r="BI72" s="389">
        <f t="shared" si="46"/>
        <v>0</v>
      </c>
      <c r="BJ72" s="370">
        <v>1372696.0533333335</v>
      </c>
      <c r="BK72" s="137">
        <f t="shared" si="34"/>
        <v>1372696.0533333335</v>
      </c>
      <c r="BL72" s="373">
        <v>1479360.894444444</v>
      </c>
      <c r="BM72" s="137">
        <f t="shared" si="35"/>
        <v>1479360.894444444</v>
      </c>
      <c r="BN72" s="372">
        <v>1553529.5222222225</v>
      </c>
      <c r="BO72" s="137">
        <f t="shared" si="36"/>
        <v>1553529.5222222225</v>
      </c>
      <c r="BP72" s="372">
        <v>1306429.5999999999</v>
      </c>
      <c r="BQ72" s="137">
        <f t="shared" si="37"/>
        <v>1306429.5999999999</v>
      </c>
      <c r="BR72" s="372">
        <v>1372349.3333333335</v>
      </c>
      <c r="BS72" s="137">
        <f t="shared" si="38"/>
        <v>1372349.3333333335</v>
      </c>
      <c r="BT72" s="376">
        <v>2328562.6</v>
      </c>
      <c r="BU72" s="137">
        <f t="shared" si="39"/>
        <v>2328562.6</v>
      </c>
      <c r="BV72" s="377">
        <v>1053937.4041955555</v>
      </c>
      <c r="BW72" s="379">
        <f t="shared" si="47"/>
        <v>1053937.4041955555</v>
      </c>
      <c r="BX72" s="353"/>
      <c r="BY72" s="138"/>
      <c r="BZ72" s="355"/>
      <c r="CA72" s="352"/>
    </row>
    <row r="73" spans="1:79" x14ac:dyDescent="0.25">
      <c r="A73" s="132" t="s">
        <v>528</v>
      </c>
      <c r="B73" s="55" t="s">
        <v>529</v>
      </c>
      <c r="C73" s="55" t="s">
        <v>455</v>
      </c>
      <c r="D73" s="133" t="s">
        <v>101</v>
      </c>
      <c r="E73" s="364">
        <v>25981.666666666664</v>
      </c>
      <c r="F73" s="382">
        <f t="shared" si="40"/>
        <v>27321</v>
      </c>
      <c r="G73" s="365">
        <v>315</v>
      </c>
      <c r="H73" s="387">
        <f t="shared" si="41"/>
        <v>158</v>
      </c>
      <c r="I73" s="366">
        <v>54.740000000000023</v>
      </c>
      <c r="J73" s="366">
        <v>57</v>
      </c>
      <c r="K73"/>
      <c r="L73" s="365">
        <v>4283</v>
      </c>
      <c r="M73" s="365">
        <v>6163</v>
      </c>
      <c r="N73" s="365">
        <v>5957</v>
      </c>
      <c r="O73" s="365">
        <v>4291</v>
      </c>
      <c r="P73" s="365">
        <v>3233</v>
      </c>
      <c r="Q73" s="365">
        <v>2009</v>
      </c>
      <c r="R73" s="365">
        <v>1279</v>
      </c>
      <c r="S73" s="365">
        <v>106</v>
      </c>
      <c r="T73" s="365">
        <v>27321</v>
      </c>
      <c r="U73" s="132"/>
      <c r="V73" s="385">
        <f t="shared" si="42"/>
        <v>0.15676585776508914</v>
      </c>
      <c r="W73" s="385">
        <f t="shared" si="26"/>
        <v>0.22557739467808646</v>
      </c>
      <c r="X73" s="385">
        <f t="shared" si="27"/>
        <v>0.2180374071227261</v>
      </c>
      <c r="Y73" s="385">
        <f t="shared" si="28"/>
        <v>0.15705867281578273</v>
      </c>
      <c r="Z73" s="385">
        <f t="shared" si="29"/>
        <v>0.11833388236155339</v>
      </c>
      <c r="AA73" s="385">
        <f t="shared" si="30"/>
        <v>7.3533179605431723E-2</v>
      </c>
      <c r="AB73" s="385">
        <f t="shared" si="31"/>
        <v>4.6813806229640202E-2</v>
      </c>
      <c r="AC73" s="385">
        <f t="shared" si="32"/>
        <v>3.8797994216902749E-3</v>
      </c>
      <c r="AD73" s="135"/>
      <c r="AE73" s="368">
        <v>-10</v>
      </c>
      <c r="AF73" s="368">
        <v>25</v>
      </c>
      <c r="AG73" s="368">
        <v>63</v>
      </c>
      <c r="AH73" s="368">
        <v>18</v>
      </c>
      <c r="AI73" s="368">
        <v>25</v>
      </c>
      <c r="AJ73" s="368">
        <v>20</v>
      </c>
      <c r="AK73" s="368">
        <v>-2</v>
      </c>
      <c r="AL73" s="368">
        <v>1</v>
      </c>
      <c r="AM73" s="185">
        <f t="shared" si="43"/>
        <v>140</v>
      </c>
      <c r="AN73" s="132"/>
      <c r="AO73" s="368">
        <v>-21</v>
      </c>
      <c r="AP73" s="368">
        <v>-24</v>
      </c>
      <c r="AQ73" s="368">
        <v>26</v>
      </c>
      <c r="AR73" s="368">
        <v>13</v>
      </c>
      <c r="AS73" s="368">
        <v>-2</v>
      </c>
      <c r="AT73" s="368">
        <v>-10</v>
      </c>
      <c r="AU73" s="368">
        <v>1</v>
      </c>
      <c r="AV73" s="368">
        <v>-1</v>
      </c>
      <c r="AW73" s="369">
        <f t="shared" si="44"/>
        <v>-18</v>
      </c>
      <c r="AX73" s="388">
        <f t="shared" si="33"/>
        <v>21</v>
      </c>
      <c r="AY73" s="388">
        <f t="shared" si="33"/>
        <v>24</v>
      </c>
      <c r="AZ73" s="388">
        <f t="shared" si="33"/>
        <v>-26</v>
      </c>
      <c r="BA73" s="388">
        <f t="shared" si="33"/>
        <v>-13</v>
      </c>
      <c r="BB73" s="388">
        <f t="shared" si="33"/>
        <v>2</v>
      </c>
      <c r="BC73" s="388">
        <f t="shared" si="25"/>
        <v>10</v>
      </c>
      <c r="BD73" s="388">
        <f t="shared" si="25"/>
        <v>-1</v>
      </c>
      <c r="BE73" s="388">
        <f t="shared" si="25"/>
        <v>1</v>
      </c>
      <c r="BF73" s="388">
        <f t="shared" si="25"/>
        <v>18</v>
      </c>
      <c r="BH73" s="389">
        <f t="shared" si="45"/>
        <v>0.8</v>
      </c>
      <c r="BI73" s="389">
        <f t="shared" si="46"/>
        <v>0.19999999999999996</v>
      </c>
      <c r="BJ73" s="370">
        <v>229123.82399999999</v>
      </c>
      <c r="BK73" s="137">
        <f t="shared" si="34"/>
        <v>229123.82399999999</v>
      </c>
      <c r="BL73" s="373">
        <v>172750.96533333336</v>
      </c>
      <c r="BM73" s="137">
        <f t="shared" si="35"/>
        <v>172750.96533333336</v>
      </c>
      <c r="BN73" s="372">
        <v>186452.35733333335</v>
      </c>
      <c r="BO73" s="137">
        <f t="shared" si="36"/>
        <v>186452.35733333335</v>
      </c>
      <c r="BP73" s="372">
        <v>203105.70666666667</v>
      </c>
      <c r="BQ73" s="137">
        <f t="shared" si="37"/>
        <v>203105.70666666667</v>
      </c>
      <c r="BR73" s="372">
        <v>2520</v>
      </c>
      <c r="BS73" s="137">
        <f t="shared" si="38"/>
        <v>2520</v>
      </c>
      <c r="BT73" s="376">
        <v>292540.65244444448</v>
      </c>
      <c r="BU73" s="137">
        <f t="shared" si="39"/>
        <v>292540.65244444448</v>
      </c>
      <c r="BV73" s="377">
        <v>131961.19495111113</v>
      </c>
      <c r="BW73" s="379">
        <f t="shared" si="47"/>
        <v>131961.19495111113</v>
      </c>
      <c r="BX73" s="353"/>
      <c r="BY73" s="138"/>
      <c r="BZ73" s="355"/>
      <c r="CA73" s="352"/>
    </row>
    <row r="74" spans="1:79" x14ac:dyDescent="0.25">
      <c r="A74" s="132" t="s">
        <v>530</v>
      </c>
      <c r="B74" s="55" t="s">
        <v>433</v>
      </c>
      <c r="C74" s="55" t="s">
        <v>434</v>
      </c>
      <c r="D74" s="133" t="s">
        <v>102</v>
      </c>
      <c r="E74" s="364">
        <v>41994.666666666672</v>
      </c>
      <c r="F74" s="382">
        <f t="shared" si="40"/>
        <v>44654</v>
      </c>
      <c r="G74" s="365">
        <v>40</v>
      </c>
      <c r="H74" s="387">
        <f t="shared" si="41"/>
        <v>503</v>
      </c>
      <c r="I74" s="366">
        <v>265.13244444444445</v>
      </c>
      <c r="J74" s="366">
        <v>249</v>
      </c>
      <c r="K74"/>
      <c r="L74" s="365">
        <v>1157</v>
      </c>
      <c r="M74" s="365">
        <v>6972</v>
      </c>
      <c r="N74" s="365">
        <v>21507</v>
      </c>
      <c r="O74" s="365">
        <v>8580</v>
      </c>
      <c r="P74" s="365">
        <v>3754</v>
      </c>
      <c r="Q74" s="365">
        <v>2214</v>
      </c>
      <c r="R74" s="365">
        <v>461</v>
      </c>
      <c r="S74" s="365">
        <v>9</v>
      </c>
      <c r="T74" s="365">
        <v>44654</v>
      </c>
      <c r="U74" s="132"/>
      <c r="V74" s="385">
        <f t="shared" si="42"/>
        <v>2.5910332780937878E-2</v>
      </c>
      <c r="W74" s="385">
        <f t="shared" si="26"/>
        <v>0.15613382899628253</v>
      </c>
      <c r="X74" s="385">
        <f t="shared" si="27"/>
        <v>0.48163658350875621</v>
      </c>
      <c r="Y74" s="385">
        <f t="shared" si="28"/>
        <v>0.1921440408474045</v>
      </c>
      <c r="Z74" s="385">
        <f t="shared" si="29"/>
        <v>8.406861647332825E-2</v>
      </c>
      <c r="AA74" s="385">
        <f t="shared" si="30"/>
        <v>4.9581224526358221E-2</v>
      </c>
      <c r="AB74" s="385">
        <f t="shared" si="31"/>
        <v>1.0323823173735836E-2</v>
      </c>
      <c r="AC74" s="385">
        <f t="shared" si="32"/>
        <v>2.0154969319657813E-4</v>
      </c>
      <c r="AD74" s="135"/>
      <c r="AE74" s="368">
        <v>66</v>
      </c>
      <c r="AF74" s="368">
        <v>159</v>
      </c>
      <c r="AG74" s="368">
        <v>202</v>
      </c>
      <c r="AH74" s="368">
        <v>48</v>
      </c>
      <c r="AI74" s="368">
        <v>14</v>
      </c>
      <c r="AJ74" s="368">
        <v>18</v>
      </c>
      <c r="AK74" s="368">
        <v>-4</v>
      </c>
      <c r="AL74" s="368">
        <v>0</v>
      </c>
      <c r="AM74" s="185">
        <f t="shared" si="43"/>
        <v>503</v>
      </c>
      <c r="AN74" s="132"/>
      <c r="AO74" s="368">
        <v>-3</v>
      </c>
      <c r="AP74" s="368">
        <v>4</v>
      </c>
      <c r="AQ74" s="368">
        <v>3</v>
      </c>
      <c r="AR74" s="368">
        <v>-3</v>
      </c>
      <c r="AS74" s="368">
        <v>1</v>
      </c>
      <c r="AT74" s="368">
        <v>-1</v>
      </c>
      <c r="AU74" s="368">
        <v>0</v>
      </c>
      <c r="AV74" s="368">
        <v>-1</v>
      </c>
      <c r="AW74" s="369">
        <f t="shared" si="44"/>
        <v>0</v>
      </c>
      <c r="AX74" s="388">
        <f t="shared" si="33"/>
        <v>3</v>
      </c>
      <c r="AY74" s="388">
        <f t="shared" si="33"/>
        <v>-4</v>
      </c>
      <c r="AZ74" s="388">
        <f t="shared" si="33"/>
        <v>-3</v>
      </c>
      <c r="BA74" s="388">
        <f t="shared" si="33"/>
        <v>3</v>
      </c>
      <c r="BB74" s="388">
        <f t="shared" si="33"/>
        <v>-1</v>
      </c>
      <c r="BC74" s="388">
        <f t="shared" si="25"/>
        <v>1</v>
      </c>
      <c r="BD74" s="388">
        <f t="shared" si="25"/>
        <v>0</v>
      </c>
      <c r="BE74" s="388">
        <f t="shared" si="25"/>
        <v>1</v>
      </c>
      <c r="BF74" s="388">
        <f t="shared" si="25"/>
        <v>0</v>
      </c>
      <c r="BH74" s="389">
        <f t="shared" si="45"/>
        <v>0.8</v>
      </c>
      <c r="BI74" s="389">
        <f t="shared" si="46"/>
        <v>0.19999999999999996</v>
      </c>
      <c r="BJ74" s="370">
        <v>477309.31733333343</v>
      </c>
      <c r="BK74" s="137">
        <f t="shared" si="34"/>
        <v>477309.31733333343</v>
      </c>
      <c r="BL74" s="373">
        <v>454296.46933333337</v>
      </c>
      <c r="BM74" s="137">
        <f t="shared" si="35"/>
        <v>454296.46933333337</v>
      </c>
      <c r="BN74" s="372">
        <v>183969.2826666667</v>
      </c>
      <c r="BO74" s="137">
        <f t="shared" si="36"/>
        <v>183969.2826666667</v>
      </c>
      <c r="BP74" s="372">
        <v>201201.28</v>
      </c>
      <c r="BQ74" s="137">
        <f t="shared" si="37"/>
        <v>201201.28</v>
      </c>
      <c r="BR74" s="372">
        <v>256643.39022222222</v>
      </c>
      <c r="BS74" s="137">
        <f t="shared" si="38"/>
        <v>256643.39022222222</v>
      </c>
      <c r="BT74" s="376">
        <v>307142.42844444443</v>
      </c>
      <c r="BU74" s="137">
        <f t="shared" si="39"/>
        <v>307142.42844444443</v>
      </c>
      <c r="BV74" s="377">
        <v>482947.02247822221</v>
      </c>
      <c r="BW74" s="379">
        <f t="shared" si="47"/>
        <v>482947.02247822221</v>
      </c>
      <c r="BX74" s="353"/>
      <c r="BY74" s="138"/>
      <c r="BZ74" s="355"/>
      <c r="CA74" s="352"/>
    </row>
    <row r="75" spans="1:79" x14ac:dyDescent="0.25">
      <c r="A75" s="132" t="s">
        <v>531</v>
      </c>
      <c r="B75" s="55"/>
      <c r="C75" s="55" t="s">
        <v>452</v>
      </c>
      <c r="D75" s="133" t="s">
        <v>103</v>
      </c>
      <c r="E75" s="364">
        <v>156220.77777777778</v>
      </c>
      <c r="F75" s="382">
        <f t="shared" si="40"/>
        <v>155046</v>
      </c>
      <c r="G75" s="365">
        <v>1264</v>
      </c>
      <c r="H75" s="387">
        <f t="shared" si="41"/>
        <v>1774</v>
      </c>
      <c r="I75" s="366">
        <v>1106.4502222222222</v>
      </c>
      <c r="J75" s="366">
        <v>186</v>
      </c>
      <c r="K75"/>
      <c r="L75" s="365">
        <v>3696</v>
      </c>
      <c r="M75" s="365">
        <v>22357</v>
      </c>
      <c r="N75" s="365">
        <v>48321</v>
      </c>
      <c r="O75" s="365">
        <v>38806</v>
      </c>
      <c r="P75" s="365">
        <v>22208</v>
      </c>
      <c r="Q75" s="365">
        <v>11569</v>
      </c>
      <c r="R75" s="365">
        <v>7446</v>
      </c>
      <c r="S75" s="365">
        <v>643</v>
      </c>
      <c r="T75" s="365">
        <v>155046</v>
      </c>
      <c r="U75" s="132"/>
      <c r="V75" s="385">
        <f t="shared" si="42"/>
        <v>2.3838086761348246E-2</v>
      </c>
      <c r="W75" s="385">
        <f t="shared" si="26"/>
        <v>0.14419591605072044</v>
      </c>
      <c r="X75" s="385">
        <f t="shared" si="27"/>
        <v>0.31165589566967222</v>
      </c>
      <c r="Y75" s="385">
        <f t="shared" si="28"/>
        <v>0.25028701159655842</v>
      </c>
      <c r="Z75" s="385">
        <f t="shared" si="29"/>
        <v>0.14323491092965959</v>
      </c>
      <c r="AA75" s="385">
        <f t="shared" si="30"/>
        <v>7.4616565406395524E-2</v>
      </c>
      <c r="AB75" s="385">
        <f t="shared" si="31"/>
        <v>4.8024457257846057E-2</v>
      </c>
      <c r="AC75" s="385">
        <f t="shared" si="32"/>
        <v>4.1471563277994915E-3</v>
      </c>
      <c r="AD75" s="135"/>
      <c r="AE75" s="368">
        <v>180</v>
      </c>
      <c r="AF75" s="368">
        <v>246</v>
      </c>
      <c r="AG75" s="368">
        <v>509</v>
      </c>
      <c r="AH75" s="368">
        <v>449</v>
      </c>
      <c r="AI75" s="368">
        <v>335</v>
      </c>
      <c r="AJ75" s="368">
        <v>77</v>
      </c>
      <c r="AK75" s="368">
        <v>18</v>
      </c>
      <c r="AL75" s="368">
        <v>8</v>
      </c>
      <c r="AM75" s="185">
        <f t="shared" si="43"/>
        <v>1822</v>
      </c>
      <c r="AN75" s="132"/>
      <c r="AO75" s="368">
        <v>4</v>
      </c>
      <c r="AP75" s="368">
        <v>0</v>
      </c>
      <c r="AQ75" s="368">
        <v>13</v>
      </c>
      <c r="AR75" s="368">
        <v>25</v>
      </c>
      <c r="AS75" s="368">
        <v>4</v>
      </c>
      <c r="AT75" s="368">
        <v>0</v>
      </c>
      <c r="AU75" s="368">
        <v>0</v>
      </c>
      <c r="AV75" s="368">
        <v>2</v>
      </c>
      <c r="AW75" s="369">
        <f t="shared" si="44"/>
        <v>48</v>
      </c>
      <c r="AX75" s="388">
        <f t="shared" si="33"/>
        <v>-4</v>
      </c>
      <c r="AY75" s="388">
        <f t="shared" si="33"/>
        <v>0</v>
      </c>
      <c r="AZ75" s="388">
        <f t="shared" si="33"/>
        <v>-13</v>
      </c>
      <c r="BA75" s="388">
        <f t="shared" si="33"/>
        <v>-25</v>
      </c>
      <c r="BB75" s="388">
        <f t="shared" si="33"/>
        <v>-4</v>
      </c>
      <c r="BC75" s="388">
        <f t="shared" si="25"/>
        <v>0</v>
      </c>
      <c r="BD75" s="388">
        <f t="shared" si="25"/>
        <v>0</v>
      </c>
      <c r="BE75" s="388">
        <f t="shared" si="25"/>
        <v>-2</v>
      </c>
      <c r="BF75" s="388">
        <f t="shared" si="25"/>
        <v>-48</v>
      </c>
      <c r="BH75" s="389">
        <f t="shared" si="45"/>
        <v>1</v>
      </c>
      <c r="BI75" s="389">
        <f t="shared" si="46"/>
        <v>0</v>
      </c>
      <c r="BJ75" s="370">
        <v>2201846.6866666665</v>
      </c>
      <c r="BK75" s="137">
        <f t="shared" si="34"/>
        <v>2201846.6866666665</v>
      </c>
      <c r="BL75" s="373">
        <v>2022731.111111111</v>
      </c>
      <c r="BM75" s="137">
        <f t="shared" si="35"/>
        <v>2022731.111111111</v>
      </c>
      <c r="BN75" s="372">
        <v>1215087.4244444445</v>
      </c>
      <c r="BO75" s="137">
        <f t="shared" si="36"/>
        <v>1215087.4244444445</v>
      </c>
      <c r="BP75" s="372">
        <v>2872593.4666666659</v>
      </c>
      <c r="BQ75" s="137">
        <f t="shared" si="37"/>
        <v>2872593.4666666659</v>
      </c>
      <c r="BR75" s="372">
        <v>1337708.7866666666</v>
      </c>
      <c r="BS75" s="137">
        <f t="shared" si="38"/>
        <v>1337708.7866666666</v>
      </c>
      <c r="BT75" s="376">
        <v>2100750.3844444444</v>
      </c>
      <c r="BU75" s="137">
        <f t="shared" si="39"/>
        <v>2100750.3844444444</v>
      </c>
      <c r="BV75" s="377">
        <v>990757.96051555488</v>
      </c>
      <c r="BW75" s="379">
        <f t="shared" si="47"/>
        <v>990757.96051555488</v>
      </c>
      <c r="BX75" s="353"/>
      <c r="BY75" s="138"/>
      <c r="BZ75" s="355"/>
      <c r="CA75" s="352"/>
    </row>
    <row r="76" spans="1:79" x14ac:dyDescent="0.25">
      <c r="A76" s="132" t="s">
        <v>532</v>
      </c>
      <c r="B76" s="55" t="s">
        <v>491</v>
      </c>
      <c r="C76" s="55" t="s">
        <v>450</v>
      </c>
      <c r="D76" s="133" t="s">
        <v>104</v>
      </c>
      <c r="E76" s="364">
        <v>66817.444444444453</v>
      </c>
      <c r="F76" s="382">
        <f t="shared" si="40"/>
        <v>63619</v>
      </c>
      <c r="G76" s="365">
        <v>390</v>
      </c>
      <c r="H76" s="387">
        <f t="shared" si="41"/>
        <v>409</v>
      </c>
      <c r="I76" s="366">
        <v>194.61911111111107</v>
      </c>
      <c r="J76" s="366">
        <v>56</v>
      </c>
      <c r="K76"/>
      <c r="L76" s="365">
        <v>1219</v>
      </c>
      <c r="M76" s="365">
        <v>8025</v>
      </c>
      <c r="N76" s="365">
        <v>19196</v>
      </c>
      <c r="O76" s="365">
        <v>15305</v>
      </c>
      <c r="P76" s="365">
        <v>8738</v>
      </c>
      <c r="Q76" s="365">
        <v>5509</v>
      </c>
      <c r="R76" s="365">
        <v>4871</v>
      </c>
      <c r="S76" s="365">
        <v>756</v>
      </c>
      <c r="T76" s="365">
        <v>63619</v>
      </c>
      <c r="U76" s="132"/>
      <c r="V76" s="385">
        <f t="shared" si="42"/>
        <v>1.9160942485735393E-2</v>
      </c>
      <c r="W76" s="385">
        <f t="shared" si="26"/>
        <v>0.12614156148320471</v>
      </c>
      <c r="X76" s="385">
        <f t="shared" si="27"/>
        <v>0.3017337587827536</v>
      </c>
      <c r="Y76" s="385">
        <f t="shared" si="28"/>
        <v>0.24057278485986891</v>
      </c>
      <c r="Z76" s="385">
        <f t="shared" si="29"/>
        <v>0.13734890520127635</v>
      </c>
      <c r="AA76" s="385">
        <f t="shared" si="30"/>
        <v>8.6593627689841079E-2</v>
      </c>
      <c r="AB76" s="385">
        <f t="shared" si="31"/>
        <v>7.656517706974332E-2</v>
      </c>
      <c r="AC76" s="385">
        <f t="shared" si="32"/>
        <v>1.1883242427576667E-2</v>
      </c>
      <c r="AD76" s="135"/>
      <c r="AE76" s="368">
        <v>2</v>
      </c>
      <c r="AF76" s="368">
        <v>20</v>
      </c>
      <c r="AG76" s="368">
        <v>85</v>
      </c>
      <c r="AH76" s="368">
        <v>195</v>
      </c>
      <c r="AI76" s="368">
        <v>87</v>
      </c>
      <c r="AJ76" s="368">
        <v>39</v>
      </c>
      <c r="AK76" s="368">
        <v>45</v>
      </c>
      <c r="AL76" s="368">
        <v>8</v>
      </c>
      <c r="AM76" s="185">
        <f t="shared" si="43"/>
        <v>481</v>
      </c>
      <c r="AN76" s="132"/>
      <c r="AO76" s="368">
        <v>0</v>
      </c>
      <c r="AP76" s="368">
        <v>3</v>
      </c>
      <c r="AQ76" s="368">
        <v>11</v>
      </c>
      <c r="AR76" s="368">
        <v>32</v>
      </c>
      <c r="AS76" s="368">
        <v>14</v>
      </c>
      <c r="AT76" s="368">
        <v>9</v>
      </c>
      <c r="AU76" s="368">
        <v>3</v>
      </c>
      <c r="AV76" s="368">
        <v>0</v>
      </c>
      <c r="AW76" s="369">
        <f t="shared" si="44"/>
        <v>72</v>
      </c>
      <c r="AX76" s="388">
        <f t="shared" si="33"/>
        <v>0</v>
      </c>
      <c r="AY76" s="388">
        <f t="shared" si="33"/>
        <v>-3</v>
      </c>
      <c r="AZ76" s="388">
        <f t="shared" si="33"/>
        <v>-11</v>
      </c>
      <c r="BA76" s="388">
        <f t="shared" si="33"/>
        <v>-32</v>
      </c>
      <c r="BB76" s="388">
        <f t="shared" si="33"/>
        <v>-14</v>
      </c>
      <c r="BC76" s="388">
        <f t="shared" si="25"/>
        <v>-9</v>
      </c>
      <c r="BD76" s="388">
        <f t="shared" si="25"/>
        <v>-3</v>
      </c>
      <c r="BE76" s="388">
        <f t="shared" si="25"/>
        <v>0</v>
      </c>
      <c r="BF76" s="388">
        <f t="shared" si="25"/>
        <v>-72</v>
      </c>
      <c r="BH76" s="389">
        <f t="shared" si="45"/>
        <v>0.8</v>
      </c>
      <c r="BI76" s="389">
        <f t="shared" si="46"/>
        <v>0.19999999999999996</v>
      </c>
      <c r="BJ76" s="370">
        <v>324943.89333333331</v>
      </c>
      <c r="BK76" s="137">
        <f t="shared" si="34"/>
        <v>324943.89333333331</v>
      </c>
      <c r="BL76" s="373">
        <v>556988.6755555555</v>
      </c>
      <c r="BM76" s="137">
        <f t="shared" si="35"/>
        <v>556988.6755555555</v>
      </c>
      <c r="BN76" s="372">
        <v>624903.82400000014</v>
      </c>
      <c r="BO76" s="137">
        <f t="shared" si="36"/>
        <v>624903.82400000014</v>
      </c>
      <c r="BP76" s="372">
        <v>627628.37333333341</v>
      </c>
      <c r="BQ76" s="137">
        <f t="shared" si="37"/>
        <v>627628.37333333341</v>
      </c>
      <c r="BR76" s="372">
        <v>476318.70044444449</v>
      </c>
      <c r="BS76" s="137">
        <f t="shared" si="38"/>
        <v>476318.70044444449</v>
      </c>
      <c r="BT76" s="376">
        <v>880671.74222222238</v>
      </c>
      <c r="BU76" s="137">
        <f t="shared" si="39"/>
        <v>880671.74222222238</v>
      </c>
      <c r="BV76" s="377">
        <v>489735.3821155554</v>
      </c>
      <c r="BW76" s="379">
        <f t="shared" si="47"/>
        <v>489735.3821155554</v>
      </c>
      <c r="BX76" s="353"/>
      <c r="BY76" s="138"/>
      <c r="BZ76" s="355"/>
      <c r="CA76" s="352"/>
    </row>
    <row r="77" spans="1:79" x14ac:dyDescent="0.25">
      <c r="A77" s="132" t="s">
        <v>533</v>
      </c>
      <c r="B77" s="55"/>
      <c r="C77" s="55" t="s">
        <v>534</v>
      </c>
      <c r="D77" s="133" t="s">
        <v>105</v>
      </c>
      <c r="E77" s="364">
        <v>40399.666666666672</v>
      </c>
      <c r="F77" s="382">
        <f t="shared" si="40"/>
        <v>50185</v>
      </c>
      <c r="G77" s="365">
        <v>542</v>
      </c>
      <c r="H77" s="387">
        <f t="shared" si="41"/>
        <v>360</v>
      </c>
      <c r="I77" s="366">
        <v>160.62355555555558</v>
      </c>
      <c r="J77" s="366">
        <v>81</v>
      </c>
      <c r="K77"/>
      <c r="L77" s="365">
        <v>22739</v>
      </c>
      <c r="M77" s="365">
        <v>10284</v>
      </c>
      <c r="N77" s="365">
        <v>7169</v>
      </c>
      <c r="O77" s="365">
        <v>5229</v>
      </c>
      <c r="P77" s="365">
        <v>2961</v>
      </c>
      <c r="Q77" s="365">
        <v>1202</v>
      </c>
      <c r="R77" s="365">
        <v>548</v>
      </c>
      <c r="S77" s="365">
        <v>53</v>
      </c>
      <c r="T77" s="365">
        <v>50185</v>
      </c>
      <c r="U77" s="132"/>
      <c r="V77" s="385">
        <f t="shared" si="42"/>
        <v>0.45310351698714757</v>
      </c>
      <c r="W77" s="385">
        <f t="shared" si="26"/>
        <v>0.20492178937929661</v>
      </c>
      <c r="X77" s="385">
        <f t="shared" si="27"/>
        <v>0.14285144963634552</v>
      </c>
      <c r="Y77" s="385">
        <f t="shared" si="28"/>
        <v>0.10419448042243698</v>
      </c>
      <c r="Z77" s="385">
        <f t="shared" si="29"/>
        <v>5.9001693733187206E-2</v>
      </c>
      <c r="AA77" s="385">
        <f t="shared" si="30"/>
        <v>2.3951379894390754E-2</v>
      </c>
      <c r="AB77" s="385">
        <f t="shared" si="31"/>
        <v>1.0919597489289628E-2</v>
      </c>
      <c r="AC77" s="385">
        <f t="shared" si="32"/>
        <v>1.0560924579057487E-3</v>
      </c>
      <c r="AD77" s="135"/>
      <c r="AE77" s="368">
        <v>44</v>
      </c>
      <c r="AF77" s="368">
        <v>131</v>
      </c>
      <c r="AG77" s="368">
        <v>63</v>
      </c>
      <c r="AH77" s="368">
        <v>57</v>
      </c>
      <c r="AI77" s="368">
        <v>21</v>
      </c>
      <c r="AJ77" s="368">
        <v>8</v>
      </c>
      <c r="AK77" s="368">
        <v>5</v>
      </c>
      <c r="AL77" s="368">
        <v>1</v>
      </c>
      <c r="AM77" s="185">
        <f t="shared" si="43"/>
        <v>330</v>
      </c>
      <c r="AN77" s="132"/>
      <c r="AO77" s="368">
        <v>-12</v>
      </c>
      <c r="AP77" s="368">
        <v>-1</v>
      </c>
      <c r="AQ77" s="368">
        <v>-2</v>
      </c>
      <c r="AR77" s="368">
        <v>0</v>
      </c>
      <c r="AS77" s="368">
        <v>-10</v>
      </c>
      <c r="AT77" s="368">
        <v>-3</v>
      </c>
      <c r="AU77" s="368">
        <v>-2</v>
      </c>
      <c r="AV77" s="368">
        <v>0</v>
      </c>
      <c r="AW77" s="369">
        <f t="shared" si="44"/>
        <v>-30</v>
      </c>
      <c r="AX77" s="388">
        <f t="shared" si="33"/>
        <v>12</v>
      </c>
      <c r="AY77" s="388">
        <f t="shared" si="33"/>
        <v>1</v>
      </c>
      <c r="AZ77" s="388">
        <f t="shared" si="33"/>
        <v>2</v>
      </c>
      <c r="BA77" s="388">
        <f t="shared" si="33"/>
        <v>0</v>
      </c>
      <c r="BB77" s="388">
        <f t="shared" si="33"/>
        <v>10</v>
      </c>
      <c r="BC77" s="388">
        <f t="shared" si="25"/>
        <v>3</v>
      </c>
      <c r="BD77" s="388">
        <f t="shared" si="25"/>
        <v>2</v>
      </c>
      <c r="BE77" s="388">
        <f t="shared" si="25"/>
        <v>0</v>
      </c>
      <c r="BF77" s="388">
        <f t="shared" si="25"/>
        <v>30</v>
      </c>
      <c r="BH77" s="389">
        <f t="shared" si="45"/>
        <v>1</v>
      </c>
      <c r="BI77" s="389">
        <f t="shared" si="46"/>
        <v>0</v>
      </c>
      <c r="BJ77" s="370">
        <v>274411.28000000003</v>
      </c>
      <c r="BK77" s="137">
        <f t="shared" si="34"/>
        <v>274411.28000000003</v>
      </c>
      <c r="BL77" s="373">
        <v>306080.39222222223</v>
      </c>
      <c r="BM77" s="137">
        <f t="shared" si="35"/>
        <v>306080.39222222223</v>
      </c>
      <c r="BN77" s="372">
        <v>289089.61444444448</v>
      </c>
      <c r="BO77" s="137">
        <f t="shared" si="36"/>
        <v>289089.61444444448</v>
      </c>
      <c r="BP77" s="372">
        <v>401672.2666666666</v>
      </c>
      <c r="BQ77" s="137">
        <f t="shared" si="37"/>
        <v>401672.2666666666</v>
      </c>
      <c r="BR77" s="372">
        <v>541704.60444444441</v>
      </c>
      <c r="BS77" s="137">
        <f t="shared" si="38"/>
        <v>541704.60444444441</v>
      </c>
      <c r="BT77" s="376">
        <v>837549.56444444449</v>
      </c>
      <c r="BU77" s="137">
        <f t="shared" si="39"/>
        <v>837549.56444444449</v>
      </c>
      <c r="BV77" s="377">
        <v>158589.11982222224</v>
      </c>
      <c r="BW77" s="379">
        <f t="shared" si="47"/>
        <v>158589.11982222224</v>
      </c>
      <c r="BX77" s="353"/>
      <c r="BY77" s="138"/>
      <c r="BZ77" s="355"/>
      <c r="CA77" s="352"/>
    </row>
    <row r="78" spans="1:79" x14ac:dyDescent="0.25">
      <c r="A78" s="132" t="s">
        <v>535</v>
      </c>
      <c r="B78" s="55" t="s">
        <v>445</v>
      </c>
      <c r="C78" s="55" t="s">
        <v>434</v>
      </c>
      <c r="D78" s="133" t="s">
        <v>106</v>
      </c>
      <c r="E78" s="364">
        <v>42819.666666666672</v>
      </c>
      <c r="F78" s="382">
        <f t="shared" si="40"/>
        <v>44743</v>
      </c>
      <c r="G78" s="365">
        <v>220</v>
      </c>
      <c r="H78" s="387">
        <f t="shared" si="41"/>
        <v>1211</v>
      </c>
      <c r="I78" s="366">
        <v>1149.499111111111</v>
      </c>
      <c r="J78" s="366">
        <v>550</v>
      </c>
      <c r="K78"/>
      <c r="L78" s="365">
        <v>1654</v>
      </c>
      <c r="M78" s="365">
        <v>6791</v>
      </c>
      <c r="N78" s="365">
        <v>14620</v>
      </c>
      <c r="O78" s="365">
        <v>11811</v>
      </c>
      <c r="P78" s="365">
        <v>6142</v>
      </c>
      <c r="Q78" s="365">
        <v>2619</v>
      </c>
      <c r="R78" s="365">
        <v>1047</v>
      </c>
      <c r="S78" s="365">
        <v>59</v>
      </c>
      <c r="T78" s="365">
        <v>44743</v>
      </c>
      <c r="U78" s="132"/>
      <c r="V78" s="385">
        <f t="shared" si="42"/>
        <v>3.6966676351608073E-2</v>
      </c>
      <c r="W78" s="385">
        <f t="shared" si="26"/>
        <v>0.15177793174351295</v>
      </c>
      <c r="X78" s="385">
        <f t="shared" si="27"/>
        <v>0.32675502313211008</v>
      </c>
      <c r="Y78" s="385">
        <f t="shared" si="28"/>
        <v>0.26397425295576959</v>
      </c>
      <c r="Z78" s="385">
        <f t="shared" si="29"/>
        <v>0.13727286949913953</v>
      </c>
      <c r="AA78" s="385">
        <f t="shared" si="30"/>
        <v>5.8534295867510001E-2</v>
      </c>
      <c r="AB78" s="385">
        <f t="shared" si="31"/>
        <v>2.3400308428134009E-2</v>
      </c>
      <c r="AC78" s="385">
        <f t="shared" si="32"/>
        <v>1.3186420222157655E-3</v>
      </c>
      <c r="AD78" s="135"/>
      <c r="AE78" s="368">
        <v>19</v>
      </c>
      <c r="AF78" s="368">
        <v>38</v>
      </c>
      <c r="AG78" s="368">
        <v>145</v>
      </c>
      <c r="AH78" s="368">
        <v>545</v>
      </c>
      <c r="AI78" s="368">
        <v>391</v>
      </c>
      <c r="AJ78" s="368">
        <v>77</v>
      </c>
      <c r="AK78" s="368">
        <v>27</v>
      </c>
      <c r="AL78" s="368">
        <v>1</v>
      </c>
      <c r="AM78" s="185">
        <f t="shared" si="43"/>
        <v>1243</v>
      </c>
      <c r="AN78" s="132"/>
      <c r="AO78" s="368">
        <v>-3</v>
      </c>
      <c r="AP78" s="368">
        <v>6</v>
      </c>
      <c r="AQ78" s="368">
        <v>20</v>
      </c>
      <c r="AR78" s="368">
        <v>6</v>
      </c>
      <c r="AS78" s="368">
        <v>-2</v>
      </c>
      <c r="AT78" s="368">
        <v>4</v>
      </c>
      <c r="AU78" s="368">
        <v>1</v>
      </c>
      <c r="AV78" s="368">
        <v>0</v>
      </c>
      <c r="AW78" s="369">
        <f t="shared" si="44"/>
        <v>32</v>
      </c>
      <c r="AX78" s="388">
        <f t="shared" si="33"/>
        <v>3</v>
      </c>
      <c r="AY78" s="388">
        <f t="shared" si="33"/>
        <v>-6</v>
      </c>
      <c r="AZ78" s="388">
        <f t="shared" si="33"/>
        <v>-20</v>
      </c>
      <c r="BA78" s="388">
        <f t="shared" si="33"/>
        <v>-6</v>
      </c>
      <c r="BB78" s="388">
        <f t="shared" si="33"/>
        <v>2</v>
      </c>
      <c r="BC78" s="388">
        <f t="shared" si="25"/>
        <v>-4</v>
      </c>
      <c r="BD78" s="388">
        <f t="shared" si="25"/>
        <v>-1</v>
      </c>
      <c r="BE78" s="388">
        <f t="shared" si="25"/>
        <v>0</v>
      </c>
      <c r="BF78" s="388">
        <f t="shared" si="25"/>
        <v>-32</v>
      </c>
      <c r="BH78" s="389">
        <f t="shared" si="45"/>
        <v>0.8</v>
      </c>
      <c r="BI78" s="389">
        <f t="shared" si="46"/>
        <v>0.19999999999999996</v>
      </c>
      <c r="BJ78" s="370">
        <v>239102.41600000003</v>
      </c>
      <c r="BK78" s="137">
        <f t="shared" si="34"/>
        <v>239102.41600000003</v>
      </c>
      <c r="BL78" s="373">
        <v>534198.4035555555</v>
      </c>
      <c r="BM78" s="137">
        <f t="shared" si="35"/>
        <v>534198.4035555555</v>
      </c>
      <c r="BN78" s="372">
        <v>552440.52888888901</v>
      </c>
      <c r="BO78" s="137">
        <f t="shared" si="36"/>
        <v>552440.52888888901</v>
      </c>
      <c r="BP78" s="372">
        <v>613279.57333333325</v>
      </c>
      <c r="BQ78" s="137">
        <f t="shared" si="37"/>
        <v>613279.57333333325</v>
      </c>
      <c r="BR78" s="372">
        <v>717306.33066666673</v>
      </c>
      <c r="BS78" s="137">
        <f t="shared" si="38"/>
        <v>717306.33066666673</v>
      </c>
      <c r="BT78" s="376">
        <v>903670.2453333335</v>
      </c>
      <c r="BU78" s="137">
        <f t="shared" si="39"/>
        <v>903670.2453333335</v>
      </c>
      <c r="BV78" s="377">
        <v>883585.90692977794</v>
      </c>
      <c r="BW78" s="379">
        <f t="shared" si="47"/>
        <v>883585.90692977794</v>
      </c>
      <c r="BX78" s="353"/>
      <c r="BY78" s="138"/>
      <c r="BZ78" s="355"/>
      <c r="CA78" s="352"/>
    </row>
    <row r="79" spans="1:79" x14ac:dyDescent="0.25">
      <c r="A79" s="132" t="s">
        <v>536</v>
      </c>
      <c r="B79" s="55" t="s">
        <v>524</v>
      </c>
      <c r="C79" s="55" t="s">
        <v>440</v>
      </c>
      <c r="D79" s="133" t="s">
        <v>107</v>
      </c>
      <c r="E79" s="364">
        <v>34257.111111111109</v>
      </c>
      <c r="F79" s="382">
        <f t="shared" si="40"/>
        <v>35170</v>
      </c>
      <c r="G79" s="365">
        <v>90</v>
      </c>
      <c r="H79" s="387">
        <f t="shared" si="41"/>
        <v>675</v>
      </c>
      <c r="I79" s="366">
        <v>590.41600000000005</v>
      </c>
      <c r="J79" s="366">
        <v>51</v>
      </c>
      <c r="K79"/>
      <c r="L79" s="365">
        <v>3759</v>
      </c>
      <c r="M79" s="365">
        <v>8420</v>
      </c>
      <c r="N79" s="365">
        <v>7937</v>
      </c>
      <c r="O79" s="365">
        <v>5357</v>
      </c>
      <c r="P79" s="365">
        <v>4455</v>
      </c>
      <c r="Q79" s="365">
        <v>2827</v>
      </c>
      <c r="R79" s="365">
        <v>2266</v>
      </c>
      <c r="S79" s="365">
        <v>149</v>
      </c>
      <c r="T79" s="365">
        <v>35170</v>
      </c>
      <c r="U79" s="132"/>
      <c r="V79" s="385">
        <f t="shared" si="42"/>
        <v>0.10688086437304521</v>
      </c>
      <c r="W79" s="385">
        <f t="shared" si="26"/>
        <v>0.23940858686380437</v>
      </c>
      <c r="X79" s="385">
        <f t="shared" si="27"/>
        <v>0.22567529144156953</v>
      </c>
      <c r="Y79" s="385">
        <f t="shared" si="28"/>
        <v>0.15231731589422803</v>
      </c>
      <c r="Z79" s="385">
        <f t="shared" si="29"/>
        <v>0.12667045777651406</v>
      </c>
      <c r="AA79" s="385">
        <f t="shared" si="30"/>
        <v>8.0381006539664485E-2</v>
      </c>
      <c r="AB79" s="385">
        <f t="shared" si="31"/>
        <v>6.4429911856696054E-2</v>
      </c>
      <c r="AC79" s="385">
        <f t="shared" si="32"/>
        <v>4.2365652544782487E-3</v>
      </c>
      <c r="AD79" s="135"/>
      <c r="AE79" s="368">
        <v>30</v>
      </c>
      <c r="AF79" s="368">
        <v>45</v>
      </c>
      <c r="AG79" s="368">
        <v>247</v>
      </c>
      <c r="AH79" s="368">
        <v>99</v>
      </c>
      <c r="AI79" s="368">
        <v>132</v>
      </c>
      <c r="AJ79" s="368">
        <v>85</v>
      </c>
      <c r="AK79" s="368">
        <v>43</v>
      </c>
      <c r="AL79" s="368">
        <v>4</v>
      </c>
      <c r="AM79" s="185">
        <f t="shared" si="43"/>
        <v>685</v>
      </c>
      <c r="AN79" s="132"/>
      <c r="AO79" s="368">
        <v>1</v>
      </c>
      <c r="AP79" s="368">
        <v>3</v>
      </c>
      <c r="AQ79" s="368">
        <v>-2</v>
      </c>
      <c r="AR79" s="368">
        <v>6</v>
      </c>
      <c r="AS79" s="368">
        <v>1</v>
      </c>
      <c r="AT79" s="368">
        <v>1</v>
      </c>
      <c r="AU79" s="368">
        <v>0</v>
      </c>
      <c r="AV79" s="368">
        <v>0</v>
      </c>
      <c r="AW79" s="369">
        <f t="shared" si="44"/>
        <v>10</v>
      </c>
      <c r="AX79" s="388">
        <f t="shared" si="33"/>
        <v>-1</v>
      </c>
      <c r="AY79" s="388">
        <f t="shared" si="33"/>
        <v>-3</v>
      </c>
      <c r="AZ79" s="388">
        <f t="shared" si="33"/>
        <v>2</v>
      </c>
      <c r="BA79" s="388">
        <f t="shared" si="33"/>
        <v>-6</v>
      </c>
      <c r="BB79" s="388">
        <f t="shared" si="33"/>
        <v>-1</v>
      </c>
      <c r="BC79" s="388">
        <f t="shared" si="25"/>
        <v>-1</v>
      </c>
      <c r="BD79" s="388">
        <f t="shared" si="25"/>
        <v>0</v>
      </c>
      <c r="BE79" s="388">
        <f t="shared" si="25"/>
        <v>0</v>
      </c>
      <c r="BF79" s="388">
        <f t="shared" si="25"/>
        <v>-10</v>
      </c>
      <c r="BH79" s="389">
        <f t="shared" si="45"/>
        <v>0.8</v>
      </c>
      <c r="BI79" s="389">
        <f t="shared" si="46"/>
        <v>0.19999999999999996</v>
      </c>
      <c r="BJ79" s="370">
        <v>169763.99466666669</v>
      </c>
      <c r="BK79" s="137">
        <f t="shared" si="34"/>
        <v>169763.99466666669</v>
      </c>
      <c r="BL79" s="373">
        <v>219424.11555555556</v>
      </c>
      <c r="BM79" s="137">
        <f t="shared" si="35"/>
        <v>219424.11555555556</v>
      </c>
      <c r="BN79" s="372">
        <v>218257.77155555558</v>
      </c>
      <c r="BO79" s="137">
        <f t="shared" si="36"/>
        <v>218257.77155555558</v>
      </c>
      <c r="BP79" s="372">
        <v>125713.28000000001</v>
      </c>
      <c r="BQ79" s="137">
        <f t="shared" si="37"/>
        <v>125713.28000000001</v>
      </c>
      <c r="BR79" s="372">
        <v>491938.9297777777</v>
      </c>
      <c r="BS79" s="137">
        <f t="shared" si="38"/>
        <v>491938.9297777777</v>
      </c>
      <c r="BT79" s="376">
        <v>504292.3075555556</v>
      </c>
      <c r="BU79" s="137">
        <f t="shared" si="39"/>
        <v>504292.3075555556</v>
      </c>
      <c r="BV79" s="377">
        <v>815109.8006755556</v>
      </c>
      <c r="BW79" s="379">
        <f t="shared" si="47"/>
        <v>815109.8006755556</v>
      </c>
      <c r="BX79" s="353"/>
      <c r="BY79" s="138"/>
      <c r="BZ79" s="355"/>
      <c r="CA79" s="352"/>
    </row>
    <row r="80" spans="1:79" x14ac:dyDescent="0.25">
      <c r="A80" s="132" t="s">
        <v>537</v>
      </c>
      <c r="B80" s="55"/>
      <c r="C80" s="55" t="s">
        <v>440</v>
      </c>
      <c r="D80" s="133" t="s">
        <v>108</v>
      </c>
      <c r="E80" s="364">
        <v>85383.111111111124</v>
      </c>
      <c r="F80" s="382">
        <f t="shared" si="40"/>
        <v>109615</v>
      </c>
      <c r="G80" s="365">
        <v>1126</v>
      </c>
      <c r="H80" s="387">
        <f t="shared" si="41"/>
        <v>601</v>
      </c>
      <c r="I80" s="366">
        <v>154.02311111111112</v>
      </c>
      <c r="J80" s="366">
        <v>179</v>
      </c>
      <c r="K80"/>
      <c r="L80" s="365">
        <v>56502</v>
      </c>
      <c r="M80" s="365">
        <v>21064</v>
      </c>
      <c r="N80" s="365">
        <v>16368</v>
      </c>
      <c r="O80" s="365">
        <v>8389</v>
      </c>
      <c r="P80" s="365">
        <v>4344</v>
      </c>
      <c r="Q80" s="365">
        <v>2258</v>
      </c>
      <c r="R80" s="365">
        <v>642</v>
      </c>
      <c r="S80" s="365">
        <v>48</v>
      </c>
      <c r="T80" s="365">
        <v>109615</v>
      </c>
      <c r="U80" s="132"/>
      <c r="V80" s="385">
        <f t="shared" si="42"/>
        <v>0.51545865073210784</v>
      </c>
      <c r="W80" s="385">
        <f t="shared" si="26"/>
        <v>0.19216348127537289</v>
      </c>
      <c r="X80" s="385">
        <f t="shared" si="27"/>
        <v>0.14932262920220774</v>
      </c>
      <c r="Y80" s="385">
        <f t="shared" si="28"/>
        <v>7.6531496601742466E-2</v>
      </c>
      <c r="Z80" s="385">
        <f t="shared" si="29"/>
        <v>3.962961273548328E-2</v>
      </c>
      <c r="AA80" s="385">
        <f t="shared" si="30"/>
        <v>2.0599370524107104E-2</v>
      </c>
      <c r="AB80" s="385">
        <f t="shared" si="31"/>
        <v>5.8568626556584407E-3</v>
      </c>
      <c r="AC80" s="385">
        <f t="shared" si="32"/>
        <v>4.3789627332025728E-4</v>
      </c>
      <c r="AD80" s="135"/>
      <c r="AE80" s="368">
        <v>312</v>
      </c>
      <c r="AF80" s="368">
        <v>181</v>
      </c>
      <c r="AG80" s="368">
        <v>85</v>
      </c>
      <c r="AH80" s="368">
        <v>69</v>
      </c>
      <c r="AI80" s="368">
        <v>61</v>
      </c>
      <c r="AJ80" s="368">
        <v>12</v>
      </c>
      <c r="AK80" s="368">
        <v>0</v>
      </c>
      <c r="AL80" s="368">
        <v>0</v>
      </c>
      <c r="AM80" s="185">
        <f t="shared" si="43"/>
        <v>720</v>
      </c>
      <c r="AN80" s="132"/>
      <c r="AO80" s="368">
        <v>95</v>
      </c>
      <c r="AP80" s="368">
        <v>0</v>
      </c>
      <c r="AQ80" s="368">
        <v>1</v>
      </c>
      <c r="AR80" s="368">
        <v>17</v>
      </c>
      <c r="AS80" s="368">
        <v>2</v>
      </c>
      <c r="AT80" s="368">
        <v>3</v>
      </c>
      <c r="AU80" s="368">
        <v>1</v>
      </c>
      <c r="AV80" s="368">
        <v>0</v>
      </c>
      <c r="AW80" s="369">
        <f t="shared" si="44"/>
        <v>119</v>
      </c>
      <c r="AX80" s="388">
        <f t="shared" si="33"/>
        <v>-95</v>
      </c>
      <c r="AY80" s="388">
        <f t="shared" si="33"/>
        <v>0</v>
      </c>
      <c r="AZ80" s="388">
        <f t="shared" si="33"/>
        <v>-1</v>
      </c>
      <c r="BA80" s="388">
        <f t="shared" si="33"/>
        <v>-17</v>
      </c>
      <c r="BB80" s="388">
        <f t="shared" si="33"/>
        <v>-2</v>
      </c>
      <c r="BC80" s="388">
        <f t="shared" si="25"/>
        <v>-3</v>
      </c>
      <c r="BD80" s="388">
        <f t="shared" si="25"/>
        <v>-1</v>
      </c>
      <c r="BE80" s="388">
        <f t="shared" si="25"/>
        <v>0</v>
      </c>
      <c r="BF80" s="388">
        <f t="shared" si="25"/>
        <v>-119</v>
      </c>
      <c r="BH80" s="389">
        <f t="shared" si="45"/>
        <v>1</v>
      </c>
      <c r="BI80" s="389">
        <f t="shared" si="46"/>
        <v>0</v>
      </c>
      <c r="BJ80" s="370">
        <v>1004575.56</v>
      </c>
      <c r="BK80" s="137">
        <f t="shared" si="34"/>
        <v>1004575.56</v>
      </c>
      <c r="BL80" s="373">
        <v>934470.95333333325</v>
      </c>
      <c r="BM80" s="137">
        <f t="shared" si="35"/>
        <v>934470.95333333325</v>
      </c>
      <c r="BN80" s="372">
        <v>605300.98666666669</v>
      </c>
      <c r="BO80" s="137">
        <f t="shared" si="36"/>
        <v>605300.98666666669</v>
      </c>
      <c r="BP80" s="372">
        <v>765813.46666666656</v>
      </c>
      <c r="BQ80" s="137">
        <f t="shared" si="37"/>
        <v>765813.46666666656</v>
      </c>
      <c r="BR80" s="372">
        <v>462919.42888888891</v>
      </c>
      <c r="BS80" s="137">
        <f t="shared" si="38"/>
        <v>462919.42888888891</v>
      </c>
      <c r="BT80" s="376">
        <v>880923.38444444456</v>
      </c>
      <c r="BU80" s="137">
        <f t="shared" si="39"/>
        <v>880923.38444444456</v>
      </c>
      <c r="BV80" s="377">
        <v>233465.16426666683</v>
      </c>
      <c r="BW80" s="379">
        <f t="shared" si="47"/>
        <v>233465.16426666683</v>
      </c>
      <c r="BX80" s="353"/>
      <c r="BY80" s="138"/>
      <c r="BZ80" s="355"/>
      <c r="CA80" s="352"/>
    </row>
    <row r="81" spans="1:79" x14ac:dyDescent="0.25">
      <c r="A81" s="132" t="s">
        <v>538</v>
      </c>
      <c r="B81" s="55" t="s">
        <v>439</v>
      </c>
      <c r="C81" s="55" t="s">
        <v>440</v>
      </c>
      <c r="D81" s="133" t="s">
        <v>109</v>
      </c>
      <c r="E81" s="364">
        <v>33370.444444444445</v>
      </c>
      <c r="F81" s="382">
        <f t="shared" si="40"/>
        <v>33760</v>
      </c>
      <c r="G81" s="365">
        <v>565</v>
      </c>
      <c r="H81" s="387">
        <f t="shared" si="41"/>
        <v>176</v>
      </c>
      <c r="I81" s="366">
        <v>53.407111111111107</v>
      </c>
      <c r="J81" s="366">
        <v>11</v>
      </c>
      <c r="K81"/>
      <c r="L81" s="365">
        <v>3495</v>
      </c>
      <c r="M81" s="365">
        <v>7241</v>
      </c>
      <c r="N81" s="365">
        <v>7380</v>
      </c>
      <c r="O81" s="365">
        <v>5599</v>
      </c>
      <c r="P81" s="365">
        <v>4876</v>
      </c>
      <c r="Q81" s="365">
        <v>2968</v>
      </c>
      <c r="R81" s="365">
        <v>2070</v>
      </c>
      <c r="S81" s="365">
        <v>131</v>
      </c>
      <c r="T81" s="365">
        <v>33760</v>
      </c>
      <c r="U81" s="132"/>
      <c r="V81" s="385">
        <f t="shared" si="42"/>
        <v>0.10352488151658767</v>
      </c>
      <c r="W81" s="385">
        <f t="shared" si="26"/>
        <v>0.21448459715639812</v>
      </c>
      <c r="X81" s="385">
        <f t="shared" si="27"/>
        <v>0.21860189573459715</v>
      </c>
      <c r="Y81" s="385">
        <f t="shared" si="28"/>
        <v>0.16584715639810427</v>
      </c>
      <c r="Z81" s="385">
        <f t="shared" si="29"/>
        <v>0.14443127962085309</v>
      </c>
      <c r="AA81" s="385">
        <f t="shared" si="30"/>
        <v>8.7914691943127968E-2</v>
      </c>
      <c r="AB81" s="385">
        <f t="shared" si="31"/>
        <v>6.1315165876777253E-2</v>
      </c>
      <c r="AC81" s="385">
        <f t="shared" si="32"/>
        <v>3.8803317535545025E-3</v>
      </c>
      <c r="AD81" s="135"/>
      <c r="AE81" s="368">
        <v>-16</v>
      </c>
      <c r="AF81" s="368">
        <v>-6</v>
      </c>
      <c r="AG81" s="368">
        <v>14</v>
      </c>
      <c r="AH81" s="368">
        <v>32</v>
      </c>
      <c r="AI81" s="368">
        <v>54</v>
      </c>
      <c r="AJ81" s="368">
        <v>15</v>
      </c>
      <c r="AK81" s="368">
        <v>4</v>
      </c>
      <c r="AL81" s="368">
        <v>1</v>
      </c>
      <c r="AM81" s="185">
        <f t="shared" si="43"/>
        <v>98</v>
      </c>
      <c r="AN81" s="132"/>
      <c r="AO81" s="368">
        <v>-16</v>
      </c>
      <c r="AP81" s="368">
        <v>-38</v>
      </c>
      <c r="AQ81" s="368">
        <v>-16</v>
      </c>
      <c r="AR81" s="368">
        <v>-13</v>
      </c>
      <c r="AS81" s="368">
        <v>11</v>
      </c>
      <c r="AT81" s="368">
        <v>-7</v>
      </c>
      <c r="AU81" s="368">
        <v>-2</v>
      </c>
      <c r="AV81" s="368">
        <v>3</v>
      </c>
      <c r="AW81" s="369">
        <f t="shared" si="44"/>
        <v>-78</v>
      </c>
      <c r="AX81" s="388">
        <f t="shared" si="33"/>
        <v>16</v>
      </c>
      <c r="AY81" s="388">
        <f t="shared" si="33"/>
        <v>38</v>
      </c>
      <c r="AZ81" s="388">
        <f t="shared" si="33"/>
        <v>16</v>
      </c>
      <c r="BA81" s="388">
        <f t="shared" si="33"/>
        <v>13</v>
      </c>
      <c r="BB81" s="388">
        <f t="shared" si="33"/>
        <v>-11</v>
      </c>
      <c r="BC81" s="388">
        <f t="shared" si="25"/>
        <v>7</v>
      </c>
      <c r="BD81" s="388">
        <f t="shared" si="25"/>
        <v>2</v>
      </c>
      <c r="BE81" s="388">
        <f t="shared" si="25"/>
        <v>-3</v>
      </c>
      <c r="BF81" s="388">
        <f t="shared" si="25"/>
        <v>78</v>
      </c>
      <c r="BH81" s="389">
        <f t="shared" si="45"/>
        <v>0.8</v>
      </c>
      <c r="BI81" s="389">
        <f t="shared" si="46"/>
        <v>0.19999999999999996</v>
      </c>
      <c r="BJ81" s="370">
        <v>169252.272</v>
      </c>
      <c r="BK81" s="137">
        <f t="shared" si="34"/>
        <v>169252.272</v>
      </c>
      <c r="BL81" s="373">
        <v>146852.50399999999</v>
      </c>
      <c r="BM81" s="137">
        <f t="shared" si="35"/>
        <v>146852.50399999999</v>
      </c>
      <c r="BN81" s="372">
        <v>219434.72</v>
      </c>
      <c r="BO81" s="137">
        <f t="shared" si="36"/>
        <v>219434.72</v>
      </c>
      <c r="BP81" s="372">
        <v>160235.19999999998</v>
      </c>
      <c r="BQ81" s="137">
        <f t="shared" si="37"/>
        <v>160235.19999999998</v>
      </c>
      <c r="BR81" s="372">
        <v>170353.35822222222</v>
      </c>
      <c r="BS81" s="137">
        <f t="shared" si="38"/>
        <v>170353.35822222222</v>
      </c>
      <c r="BT81" s="376">
        <v>136331.96266666669</v>
      </c>
      <c r="BU81" s="137">
        <f t="shared" si="39"/>
        <v>136331.96266666669</v>
      </c>
      <c r="BV81" s="377">
        <v>94900.596664888901</v>
      </c>
      <c r="BW81" s="379">
        <f t="shared" si="47"/>
        <v>94900.596664888901</v>
      </c>
      <c r="BX81" s="353"/>
      <c r="BY81" s="138"/>
      <c r="BZ81" s="355"/>
      <c r="CA81" s="352"/>
    </row>
    <row r="82" spans="1:79" x14ac:dyDescent="0.25">
      <c r="A82" s="132" t="s">
        <v>539</v>
      </c>
      <c r="B82" s="55"/>
      <c r="C82" s="55" t="s">
        <v>455</v>
      </c>
      <c r="D82" s="133" t="s">
        <v>110</v>
      </c>
      <c r="E82" s="364">
        <v>102556.99999999999</v>
      </c>
      <c r="F82" s="382">
        <f t="shared" si="40"/>
        <v>135907</v>
      </c>
      <c r="G82" s="365">
        <v>1628</v>
      </c>
      <c r="H82" s="387">
        <f t="shared" si="41"/>
        <v>1128</v>
      </c>
      <c r="I82" s="366">
        <v>596.99422222222233</v>
      </c>
      <c r="J82" s="366">
        <v>184</v>
      </c>
      <c r="K82"/>
      <c r="L82" s="365">
        <v>80062</v>
      </c>
      <c r="M82" s="365">
        <v>24457</v>
      </c>
      <c r="N82" s="365">
        <v>14826</v>
      </c>
      <c r="O82" s="365">
        <v>9049</v>
      </c>
      <c r="P82" s="365">
        <v>4450</v>
      </c>
      <c r="Q82" s="365">
        <v>2045</v>
      </c>
      <c r="R82" s="365">
        <v>892</v>
      </c>
      <c r="S82" s="365">
        <v>126</v>
      </c>
      <c r="T82" s="365">
        <v>135907</v>
      </c>
      <c r="U82" s="132"/>
      <c r="V82" s="385">
        <f t="shared" si="42"/>
        <v>0.58909401281758855</v>
      </c>
      <c r="W82" s="385">
        <f t="shared" si="26"/>
        <v>0.17995393909070173</v>
      </c>
      <c r="X82" s="385">
        <f t="shared" si="27"/>
        <v>0.10908930371504043</v>
      </c>
      <c r="Y82" s="385">
        <f t="shared" si="28"/>
        <v>6.658229524601382E-2</v>
      </c>
      <c r="Z82" s="385">
        <f t="shared" si="29"/>
        <v>3.2742978654521103E-2</v>
      </c>
      <c r="AA82" s="385">
        <f t="shared" si="30"/>
        <v>1.5047054235617002E-2</v>
      </c>
      <c r="AB82" s="385">
        <f t="shared" si="31"/>
        <v>6.5633116763669274E-3</v>
      </c>
      <c r="AC82" s="385">
        <f t="shared" si="32"/>
        <v>9.2710456415048522E-4</v>
      </c>
      <c r="AD82" s="135"/>
      <c r="AE82" s="368">
        <v>346</v>
      </c>
      <c r="AF82" s="368">
        <v>251</v>
      </c>
      <c r="AG82" s="368">
        <v>195</v>
      </c>
      <c r="AH82" s="368">
        <v>181</v>
      </c>
      <c r="AI82" s="368">
        <v>95</v>
      </c>
      <c r="AJ82" s="368">
        <v>54</v>
      </c>
      <c r="AK82" s="368">
        <v>18</v>
      </c>
      <c r="AL82" s="368">
        <v>2</v>
      </c>
      <c r="AM82" s="185">
        <f t="shared" si="43"/>
        <v>1142</v>
      </c>
      <c r="AN82" s="132"/>
      <c r="AO82" s="368">
        <v>36</v>
      </c>
      <c r="AP82" s="368">
        <v>-12</v>
      </c>
      <c r="AQ82" s="368">
        <v>5</v>
      </c>
      <c r="AR82" s="368">
        <v>-7</v>
      </c>
      <c r="AS82" s="368">
        <v>-3</v>
      </c>
      <c r="AT82" s="368">
        <v>-3</v>
      </c>
      <c r="AU82" s="368">
        <v>-3</v>
      </c>
      <c r="AV82" s="368">
        <v>1</v>
      </c>
      <c r="AW82" s="369">
        <f t="shared" si="44"/>
        <v>14</v>
      </c>
      <c r="AX82" s="388">
        <f t="shared" si="33"/>
        <v>-36</v>
      </c>
      <c r="AY82" s="388">
        <f t="shared" si="33"/>
        <v>12</v>
      </c>
      <c r="AZ82" s="388">
        <f t="shared" si="33"/>
        <v>-5</v>
      </c>
      <c r="BA82" s="388">
        <f t="shared" si="33"/>
        <v>7</v>
      </c>
      <c r="BB82" s="388">
        <f t="shared" si="33"/>
        <v>3</v>
      </c>
      <c r="BC82" s="388">
        <f t="shared" si="25"/>
        <v>3</v>
      </c>
      <c r="BD82" s="388">
        <f t="shared" si="25"/>
        <v>3</v>
      </c>
      <c r="BE82" s="388">
        <f t="shared" si="25"/>
        <v>-1</v>
      </c>
      <c r="BF82" s="388">
        <f t="shared" si="25"/>
        <v>-14</v>
      </c>
      <c r="BH82" s="389">
        <f t="shared" si="45"/>
        <v>1</v>
      </c>
      <c r="BI82" s="389">
        <f t="shared" si="46"/>
        <v>0</v>
      </c>
      <c r="BJ82" s="370">
        <v>403301.42666666664</v>
      </c>
      <c r="BK82" s="137">
        <f t="shared" si="34"/>
        <v>403301.42666666664</v>
      </c>
      <c r="BL82" s="373">
        <v>525104.95444444451</v>
      </c>
      <c r="BM82" s="137">
        <f t="shared" si="35"/>
        <v>525104.95444444451</v>
      </c>
      <c r="BN82" s="372">
        <v>385288.69555555563</v>
      </c>
      <c r="BO82" s="137">
        <f t="shared" si="36"/>
        <v>385288.69555555563</v>
      </c>
      <c r="BP82" s="372">
        <v>1116494.4000000001</v>
      </c>
      <c r="BQ82" s="137">
        <f t="shared" si="37"/>
        <v>1116494.4000000001</v>
      </c>
      <c r="BR82" s="372">
        <v>1048375.1111111111</v>
      </c>
      <c r="BS82" s="137">
        <f t="shared" si="38"/>
        <v>1048375.1111111111</v>
      </c>
      <c r="BT82" s="376">
        <v>1572624.5266666666</v>
      </c>
      <c r="BU82" s="137">
        <f t="shared" si="39"/>
        <v>1572624.5266666666</v>
      </c>
      <c r="BV82" s="377">
        <v>823592.54956444446</v>
      </c>
      <c r="BW82" s="379">
        <f t="shared" si="47"/>
        <v>823592.54956444446</v>
      </c>
      <c r="BX82" s="353"/>
      <c r="BY82" s="138"/>
      <c r="BZ82" s="355"/>
      <c r="CA82" s="352"/>
    </row>
    <row r="83" spans="1:79" x14ac:dyDescent="0.25">
      <c r="A83" s="132" t="s">
        <v>540</v>
      </c>
      <c r="B83" s="55" t="s">
        <v>445</v>
      </c>
      <c r="C83" s="55" t="s">
        <v>434</v>
      </c>
      <c r="D83" s="133" t="s">
        <v>111</v>
      </c>
      <c r="E83" s="364">
        <v>46727.777777777781</v>
      </c>
      <c r="F83" s="382">
        <f t="shared" si="40"/>
        <v>52266</v>
      </c>
      <c r="G83" s="365">
        <v>523</v>
      </c>
      <c r="H83" s="387">
        <f t="shared" si="41"/>
        <v>565</v>
      </c>
      <c r="I83" s="366">
        <v>369.75555555555547</v>
      </c>
      <c r="J83" s="366">
        <v>94</v>
      </c>
      <c r="K83"/>
      <c r="L83" s="365">
        <v>7001</v>
      </c>
      <c r="M83" s="365">
        <v>16466</v>
      </c>
      <c r="N83" s="365">
        <v>13740</v>
      </c>
      <c r="O83" s="365">
        <v>6988</v>
      </c>
      <c r="P83" s="365">
        <v>4253</v>
      </c>
      <c r="Q83" s="365">
        <v>2310</v>
      </c>
      <c r="R83" s="365">
        <v>1436</v>
      </c>
      <c r="S83" s="365">
        <v>72</v>
      </c>
      <c r="T83" s="365">
        <v>52266</v>
      </c>
      <c r="U83" s="132"/>
      <c r="V83" s="385">
        <f t="shared" si="42"/>
        <v>0.13394941262005894</v>
      </c>
      <c r="W83" s="385">
        <f t="shared" si="26"/>
        <v>0.31504228370259824</v>
      </c>
      <c r="X83" s="385">
        <f t="shared" si="27"/>
        <v>0.26288600619905866</v>
      </c>
      <c r="Y83" s="385">
        <f t="shared" si="28"/>
        <v>0.13370068495771631</v>
      </c>
      <c r="Z83" s="385">
        <f t="shared" si="29"/>
        <v>8.1372211380247195E-2</v>
      </c>
      <c r="AA83" s="385">
        <f t="shared" si="30"/>
        <v>4.4196992308575364E-2</v>
      </c>
      <c r="AB83" s="385">
        <f t="shared" si="31"/>
        <v>2.7474840240309186E-2</v>
      </c>
      <c r="AC83" s="385">
        <f t="shared" si="32"/>
        <v>1.3775685914361152E-3</v>
      </c>
      <c r="AD83" s="135"/>
      <c r="AE83" s="368">
        <v>20</v>
      </c>
      <c r="AF83" s="368">
        <v>151</v>
      </c>
      <c r="AG83" s="368">
        <v>108</v>
      </c>
      <c r="AH83" s="368">
        <v>76</v>
      </c>
      <c r="AI83" s="368">
        <v>56</v>
      </c>
      <c r="AJ83" s="368">
        <v>23</v>
      </c>
      <c r="AK83" s="368">
        <v>28</v>
      </c>
      <c r="AL83" s="368">
        <v>2</v>
      </c>
      <c r="AM83" s="185">
        <f t="shared" si="43"/>
        <v>464</v>
      </c>
      <c r="AN83" s="132"/>
      <c r="AO83" s="368">
        <v>-16</v>
      </c>
      <c r="AP83" s="368">
        <v>-24</v>
      </c>
      <c r="AQ83" s="368">
        <v>-24</v>
      </c>
      <c r="AR83" s="368">
        <v>0</v>
      </c>
      <c r="AS83" s="368">
        <v>-18</v>
      </c>
      <c r="AT83" s="368">
        <v>-14</v>
      </c>
      <c r="AU83" s="368">
        <v>-4</v>
      </c>
      <c r="AV83" s="368">
        <v>-1</v>
      </c>
      <c r="AW83" s="369">
        <f t="shared" si="44"/>
        <v>-101</v>
      </c>
      <c r="AX83" s="388">
        <f t="shared" si="33"/>
        <v>16</v>
      </c>
      <c r="AY83" s="388">
        <f t="shared" si="33"/>
        <v>24</v>
      </c>
      <c r="AZ83" s="388">
        <f t="shared" si="33"/>
        <v>24</v>
      </c>
      <c r="BA83" s="388">
        <f t="shared" si="33"/>
        <v>0</v>
      </c>
      <c r="BB83" s="388">
        <f t="shared" si="33"/>
        <v>18</v>
      </c>
      <c r="BC83" s="388">
        <f t="shared" si="25"/>
        <v>14</v>
      </c>
      <c r="BD83" s="388">
        <f t="shared" si="25"/>
        <v>4</v>
      </c>
      <c r="BE83" s="388">
        <f t="shared" si="25"/>
        <v>1</v>
      </c>
      <c r="BF83" s="388">
        <f t="shared" si="25"/>
        <v>101</v>
      </c>
      <c r="BH83" s="389">
        <f t="shared" si="45"/>
        <v>0.8</v>
      </c>
      <c r="BI83" s="389">
        <f t="shared" si="46"/>
        <v>0.19999999999999996</v>
      </c>
      <c r="BJ83" s="370">
        <v>294112.60266666667</v>
      </c>
      <c r="BK83" s="137">
        <f t="shared" si="34"/>
        <v>294112.60266666667</v>
      </c>
      <c r="BL83" s="373">
        <v>154954.73688888887</v>
      </c>
      <c r="BM83" s="137">
        <f t="shared" si="35"/>
        <v>154954.73688888887</v>
      </c>
      <c r="BN83" s="372">
        <v>450400.02488888893</v>
      </c>
      <c r="BO83" s="137">
        <f t="shared" si="36"/>
        <v>450400.02488888893</v>
      </c>
      <c r="BP83" s="372">
        <v>396429.54666666669</v>
      </c>
      <c r="BQ83" s="137">
        <f t="shared" si="37"/>
        <v>396429.54666666669</v>
      </c>
      <c r="BR83" s="372">
        <v>274680.75555555557</v>
      </c>
      <c r="BS83" s="137">
        <f t="shared" si="38"/>
        <v>274680.75555555557</v>
      </c>
      <c r="BT83" s="376">
        <v>328323.4951111112</v>
      </c>
      <c r="BU83" s="137">
        <f t="shared" si="39"/>
        <v>328323.4951111112</v>
      </c>
      <c r="BV83" s="377">
        <v>415486.24200533336</v>
      </c>
      <c r="BW83" s="379">
        <f t="shared" si="47"/>
        <v>415486.24200533336</v>
      </c>
      <c r="BX83" s="353"/>
      <c r="BY83" s="138"/>
      <c r="BZ83" s="355"/>
      <c r="CA83" s="352"/>
    </row>
    <row r="84" spans="1:79" x14ac:dyDescent="0.25">
      <c r="A84" s="132" t="s">
        <v>541</v>
      </c>
      <c r="B84" s="55"/>
      <c r="C84" s="55" t="s">
        <v>467</v>
      </c>
      <c r="D84" s="133" t="s">
        <v>112</v>
      </c>
      <c r="E84" s="364">
        <v>113770</v>
      </c>
      <c r="F84" s="382">
        <f t="shared" si="40"/>
        <v>137879</v>
      </c>
      <c r="G84" s="365">
        <v>1076</v>
      </c>
      <c r="H84" s="387">
        <f t="shared" si="41"/>
        <v>580</v>
      </c>
      <c r="I84" s="366">
        <v>70.364444444444473</v>
      </c>
      <c r="J84" s="366">
        <v>107</v>
      </c>
      <c r="K84"/>
      <c r="L84" s="365">
        <v>42563</v>
      </c>
      <c r="M84" s="365">
        <v>38757</v>
      </c>
      <c r="N84" s="365">
        <v>30270</v>
      </c>
      <c r="O84" s="365">
        <v>15941</v>
      </c>
      <c r="P84" s="365">
        <v>6796</v>
      </c>
      <c r="Q84" s="365">
        <v>2452</v>
      </c>
      <c r="R84" s="365">
        <v>961</v>
      </c>
      <c r="S84" s="365">
        <v>139</v>
      </c>
      <c r="T84" s="365">
        <v>137879</v>
      </c>
      <c r="U84" s="132"/>
      <c r="V84" s="385">
        <f t="shared" si="42"/>
        <v>0.30869820639836376</v>
      </c>
      <c r="W84" s="385">
        <f t="shared" si="26"/>
        <v>0.28109429282196707</v>
      </c>
      <c r="X84" s="385">
        <f t="shared" si="27"/>
        <v>0.21954032158631845</v>
      </c>
      <c r="Y84" s="385">
        <f t="shared" si="28"/>
        <v>0.11561586608548075</v>
      </c>
      <c r="Z84" s="385">
        <f t="shared" si="29"/>
        <v>4.9289594499524948E-2</v>
      </c>
      <c r="AA84" s="385">
        <f t="shared" si="30"/>
        <v>1.7783708904184105E-2</v>
      </c>
      <c r="AB84" s="385">
        <f t="shared" si="31"/>
        <v>6.9698793869987456E-3</v>
      </c>
      <c r="AC84" s="385">
        <f t="shared" si="32"/>
        <v>1.0081303171621495E-3</v>
      </c>
      <c r="AD84" s="135"/>
      <c r="AE84" s="368">
        <v>121</v>
      </c>
      <c r="AF84" s="368">
        <v>227</v>
      </c>
      <c r="AG84" s="368">
        <v>164</v>
      </c>
      <c r="AH84" s="368">
        <v>69</v>
      </c>
      <c r="AI84" s="368">
        <v>51</v>
      </c>
      <c r="AJ84" s="368">
        <v>23</v>
      </c>
      <c r="AK84" s="368">
        <v>-4</v>
      </c>
      <c r="AL84" s="368">
        <v>0</v>
      </c>
      <c r="AM84" s="185">
        <f t="shared" si="43"/>
        <v>651</v>
      </c>
      <c r="AN84" s="132"/>
      <c r="AO84" s="368">
        <v>96</v>
      </c>
      <c r="AP84" s="368">
        <v>20</v>
      </c>
      <c r="AQ84" s="368">
        <v>-36</v>
      </c>
      <c r="AR84" s="368">
        <v>5</v>
      </c>
      <c r="AS84" s="368">
        <v>-15</v>
      </c>
      <c r="AT84" s="368">
        <v>2</v>
      </c>
      <c r="AU84" s="368">
        <v>-1</v>
      </c>
      <c r="AV84" s="368">
        <v>0</v>
      </c>
      <c r="AW84" s="369">
        <f t="shared" si="44"/>
        <v>71</v>
      </c>
      <c r="AX84" s="388">
        <f t="shared" si="33"/>
        <v>-96</v>
      </c>
      <c r="AY84" s="388">
        <f t="shared" si="33"/>
        <v>-20</v>
      </c>
      <c r="AZ84" s="388">
        <f t="shared" si="33"/>
        <v>36</v>
      </c>
      <c r="BA84" s="388">
        <f t="shared" si="33"/>
        <v>-5</v>
      </c>
      <c r="BB84" s="388">
        <f t="shared" si="33"/>
        <v>15</v>
      </c>
      <c r="BC84" s="388">
        <f t="shared" si="25"/>
        <v>-2</v>
      </c>
      <c r="BD84" s="388">
        <f t="shared" si="25"/>
        <v>1</v>
      </c>
      <c r="BE84" s="388">
        <f t="shared" si="25"/>
        <v>0</v>
      </c>
      <c r="BF84" s="388">
        <f t="shared" si="25"/>
        <v>-71</v>
      </c>
      <c r="BH84" s="389">
        <f t="shared" si="45"/>
        <v>1</v>
      </c>
      <c r="BI84" s="389">
        <f t="shared" si="46"/>
        <v>0</v>
      </c>
      <c r="BJ84" s="370">
        <v>545784.20666666678</v>
      </c>
      <c r="BK84" s="137">
        <f t="shared" si="34"/>
        <v>545784.20666666678</v>
      </c>
      <c r="BL84" s="373">
        <v>1153363.2566666668</v>
      </c>
      <c r="BM84" s="137">
        <f t="shared" si="35"/>
        <v>1153363.2566666668</v>
      </c>
      <c r="BN84" s="372">
        <v>768655.93777777778</v>
      </c>
      <c r="BO84" s="137">
        <f t="shared" si="36"/>
        <v>768655.93777777778</v>
      </c>
      <c r="BP84" s="372">
        <v>955026.26666666649</v>
      </c>
      <c r="BQ84" s="137">
        <f t="shared" si="37"/>
        <v>955026.26666666649</v>
      </c>
      <c r="BR84" s="372">
        <v>675634.05111111107</v>
      </c>
      <c r="BS84" s="137">
        <f t="shared" si="38"/>
        <v>675634.05111111107</v>
      </c>
      <c r="BT84" s="376">
        <v>1316967.6022222221</v>
      </c>
      <c r="BU84" s="137">
        <f t="shared" si="39"/>
        <v>1316967.6022222221</v>
      </c>
      <c r="BV84" s="377">
        <v>602126.92588444415</v>
      </c>
      <c r="BW84" s="379">
        <f t="shared" si="47"/>
        <v>602126.92588444415</v>
      </c>
      <c r="BX84" s="353"/>
      <c r="BY84" s="138"/>
      <c r="BZ84" s="355"/>
      <c r="CA84" s="352"/>
    </row>
    <row r="85" spans="1:79" x14ac:dyDescent="0.25">
      <c r="A85" s="132" t="s">
        <v>542</v>
      </c>
      <c r="B85" s="55"/>
      <c r="C85" s="55" t="s">
        <v>534</v>
      </c>
      <c r="D85" s="133" t="s">
        <v>113</v>
      </c>
      <c r="E85" s="364">
        <v>185376.88888888891</v>
      </c>
      <c r="F85" s="382">
        <f t="shared" si="40"/>
        <v>243249</v>
      </c>
      <c r="G85" s="365">
        <v>4539</v>
      </c>
      <c r="H85" s="387">
        <f t="shared" si="41"/>
        <v>2057</v>
      </c>
      <c r="I85" s="366">
        <v>1092.2702222222219</v>
      </c>
      <c r="J85" s="366">
        <v>330</v>
      </c>
      <c r="K85"/>
      <c r="L85" s="365">
        <v>143405</v>
      </c>
      <c r="M85" s="365">
        <v>32579</v>
      </c>
      <c r="N85" s="365">
        <v>29985</v>
      </c>
      <c r="O85" s="365">
        <v>20839</v>
      </c>
      <c r="P85" s="365">
        <v>10073</v>
      </c>
      <c r="Q85" s="365">
        <v>3941</v>
      </c>
      <c r="R85" s="365">
        <v>2152</v>
      </c>
      <c r="S85" s="365">
        <v>275</v>
      </c>
      <c r="T85" s="365">
        <v>243249</v>
      </c>
      <c r="U85" s="132"/>
      <c r="V85" s="385">
        <f t="shared" si="42"/>
        <v>0.58953993644372638</v>
      </c>
      <c r="W85" s="385">
        <f t="shared" si="26"/>
        <v>0.13393271914786906</v>
      </c>
      <c r="X85" s="385">
        <f t="shared" si="27"/>
        <v>0.12326874930626641</v>
      </c>
      <c r="Y85" s="385">
        <f t="shared" si="28"/>
        <v>8.5669416934910314E-2</v>
      </c>
      <c r="Z85" s="385">
        <f t="shared" si="29"/>
        <v>4.1410242179823968E-2</v>
      </c>
      <c r="AA85" s="385">
        <f t="shared" si="30"/>
        <v>1.6201505453259827E-2</v>
      </c>
      <c r="AB85" s="385">
        <f t="shared" si="31"/>
        <v>8.8469017344367292E-3</v>
      </c>
      <c r="AC85" s="385">
        <f t="shared" si="32"/>
        <v>1.1305287997072958E-3</v>
      </c>
      <c r="AD85" s="135"/>
      <c r="AE85" s="368">
        <v>47</v>
      </c>
      <c r="AF85" s="368">
        <v>1131</v>
      </c>
      <c r="AG85" s="368">
        <v>353</v>
      </c>
      <c r="AH85" s="368">
        <v>382</v>
      </c>
      <c r="AI85" s="368">
        <v>105</v>
      </c>
      <c r="AJ85" s="368">
        <v>78</v>
      </c>
      <c r="AK85" s="368">
        <v>36</v>
      </c>
      <c r="AL85" s="368">
        <v>5</v>
      </c>
      <c r="AM85" s="185">
        <f t="shared" si="43"/>
        <v>2137</v>
      </c>
      <c r="AN85" s="132"/>
      <c r="AO85" s="368">
        <v>-82</v>
      </c>
      <c r="AP85" s="368">
        <v>141</v>
      </c>
      <c r="AQ85" s="368">
        <v>-5</v>
      </c>
      <c r="AR85" s="368">
        <v>-1</v>
      </c>
      <c r="AS85" s="368">
        <v>20</v>
      </c>
      <c r="AT85" s="368">
        <v>3</v>
      </c>
      <c r="AU85" s="368">
        <v>7</v>
      </c>
      <c r="AV85" s="368">
        <v>-3</v>
      </c>
      <c r="AW85" s="369">
        <f t="shared" si="44"/>
        <v>80</v>
      </c>
      <c r="AX85" s="388">
        <f t="shared" si="33"/>
        <v>82</v>
      </c>
      <c r="AY85" s="388">
        <f t="shared" si="33"/>
        <v>-141</v>
      </c>
      <c r="AZ85" s="388">
        <f t="shared" si="33"/>
        <v>5</v>
      </c>
      <c r="BA85" s="388">
        <f t="shared" si="33"/>
        <v>1</v>
      </c>
      <c r="BB85" s="388">
        <f t="shared" si="33"/>
        <v>-20</v>
      </c>
      <c r="BC85" s="388">
        <f t="shared" si="25"/>
        <v>-3</v>
      </c>
      <c r="BD85" s="388">
        <f t="shared" si="25"/>
        <v>-7</v>
      </c>
      <c r="BE85" s="388">
        <f t="shared" si="25"/>
        <v>3</v>
      </c>
      <c r="BF85" s="388">
        <f t="shared" si="25"/>
        <v>-80</v>
      </c>
      <c r="BH85" s="389">
        <f t="shared" si="45"/>
        <v>1</v>
      </c>
      <c r="BI85" s="389">
        <f t="shared" si="46"/>
        <v>0</v>
      </c>
      <c r="BJ85" s="370">
        <v>1299615.6599999999</v>
      </c>
      <c r="BK85" s="137">
        <f t="shared" si="34"/>
        <v>1299615.6599999999</v>
      </c>
      <c r="BL85" s="373">
        <v>1251468.2188888886</v>
      </c>
      <c r="BM85" s="137">
        <f t="shared" si="35"/>
        <v>1251468.2188888886</v>
      </c>
      <c r="BN85" s="372">
        <v>2248426.9122222224</v>
      </c>
      <c r="BO85" s="137">
        <f t="shared" si="36"/>
        <v>2248426.9122222224</v>
      </c>
      <c r="BP85" s="372">
        <v>1983472.0000000002</v>
      </c>
      <c r="BQ85" s="137">
        <f t="shared" si="37"/>
        <v>1983472.0000000002</v>
      </c>
      <c r="BR85" s="372">
        <v>1539797.3333333335</v>
      </c>
      <c r="BS85" s="137">
        <f t="shared" si="38"/>
        <v>1539797.3333333335</v>
      </c>
      <c r="BT85" s="376">
        <v>1858788.4466666665</v>
      </c>
      <c r="BU85" s="137">
        <f t="shared" si="39"/>
        <v>1858788.4466666665</v>
      </c>
      <c r="BV85" s="377">
        <v>1252551.101368889</v>
      </c>
      <c r="BW85" s="379">
        <f t="shared" si="47"/>
        <v>1252551.101368889</v>
      </c>
      <c r="BX85" s="353"/>
      <c r="BY85" s="138"/>
      <c r="BZ85" s="355"/>
      <c r="CA85" s="352"/>
    </row>
    <row r="86" spans="1:79" x14ac:dyDescent="0.25">
      <c r="A86" s="132" t="s">
        <v>543</v>
      </c>
      <c r="B86" s="55"/>
      <c r="C86" s="55" t="s">
        <v>452</v>
      </c>
      <c r="D86" s="133" t="s">
        <v>114</v>
      </c>
      <c r="E86" s="364">
        <v>139742.44444444444</v>
      </c>
      <c r="F86" s="382">
        <f t="shared" si="40"/>
        <v>134918</v>
      </c>
      <c r="G86" s="365">
        <v>801</v>
      </c>
      <c r="H86" s="387">
        <f t="shared" si="41"/>
        <v>1494</v>
      </c>
      <c r="I86" s="366">
        <v>938.25244444444445</v>
      </c>
      <c r="J86" s="366">
        <v>29</v>
      </c>
      <c r="K86"/>
      <c r="L86" s="365">
        <v>4541</v>
      </c>
      <c r="M86" s="365">
        <v>12963</v>
      </c>
      <c r="N86" s="365">
        <v>32255</v>
      </c>
      <c r="O86" s="365">
        <v>44257</v>
      </c>
      <c r="P86" s="365">
        <v>22992</v>
      </c>
      <c r="Q86" s="365">
        <v>9985</v>
      </c>
      <c r="R86" s="365">
        <v>6930</v>
      </c>
      <c r="S86" s="365">
        <v>995</v>
      </c>
      <c r="T86" s="365">
        <v>134918</v>
      </c>
      <c r="U86" s="132"/>
      <c r="V86" s="385">
        <f t="shared" si="42"/>
        <v>3.3657480840214055E-2</v>
      </c>
      <c r="W86" s="385">
        <f t="shared" si="26"/>
        <v>9.6080582279606877E-2</v>
      </c>
      <c r="X86" s="385">
        <f t="shared" si="27"/>
        <v>0.2390711395069598</v>
      </c>
      <c r="Y86" s="385">
        <f t="shared" si="28"/>
        <v>0.32802887679924103</v>
      </c>
      <c r="Z86" s="385">
        <f t="shared" si="29"/>
        <v>0.17041462221497503</v>
      </c>
      <c r="AA86" s="385">
        <f t="shared" si="30"/>
        <v>7.400791591929913E-2</v>
      </c>
      <c r="AB86" s="385">
        <f t="shared" si="31"/>
        <v>5.1364532530870602E-2</v>
      </c>
      <c r="AC86" s="385">
        <f t="shared" si="32"/>
        <v>7.3748499088335138E-3</v>
      </c>
      <c r="AD86" s="135"/>
      <c r="AE86" s="368">
        <v>291</v>
      </c>
      <c r="AF86" s="368">
        <v>18</v>
      </c>
      <c r="AG86" s="368">
        <v>422</v>
      </c>
      <c r="AH86" s="368">
        <v>442</v>
      </c>
      <c r="AI86" s="368">
        <v>293</v>
      </c>
      <c r="AJ86" s="368">
        <v>76</v>
      </c>
      <c r="AK86" s="368">
        <v>33</v>
      </c>
      <c r="AL86" s="368">
        <v>25</v>
      </c>
      <c r="AM86" s="185">
        <f t="shared" si="43"/>
        <v>1600</v>
      </c>
      <c r="AN86" s="132"/>
      <c r="AO86" s="368">
        <v>22</v>
      </c>
      <c r="AP86" s="368">
        <v>2</v>
      </c>
      <c r="AQ86" s="368">
        <v>38</v>
      </c>
      <c r="AR86" s="368">
        <v>31</v>
      </c>
      <c r="AS86" s="368">
        <v>3</v>
      </c>
      <c r="AT86" s="368">
        <v>1</v>
      </c>
      <c r="AU86" s="368">
        <v>10</v>
      </c>
      <c r="AV86" s="368">
        <v>-1</v>
      </c>
      <c r="AW86" s="369">
        <f t="shared" si="44"/>
        <v>106</v>
      </c>
      <c r="AX86" s="388">
        <f t="shared" si="33"/>
        <v>-22</v>
      </c>
      <c r="AY86" s="388">
        <f t="shared" si="33"/>
        <v>-2</v>
      </c>
      <c r="AZ86" s="388">
        <f t="shared" si="33"/>
        <v>-38</v>
      </c>
      <c r="BA86" s="388">
        <f t="shared" si="33"/>
        <v>-31</v>
      </c>
      <c r="BB86" s="388">
        <f t="shared" si="33"/>
        <v>-3</v>
      </c>
      <c r="BC86" s="388">
        <f t="shared" si="25"/>
        <v>-1</v>
      </c>
      <c r="BD86" s="388">
        <f t="shared" si="25"/>
        <v>-10</v>
      </c>
      <c r="BE86" s="388">
        <f t="shared" si="25"/>
        <v>1</v>
      </c>
      <c r="BF86" s="388">
        <f t="shared" si="25"/>
        <v>-106</v>
      </c>
      <c r="BH86" s="389">
        <f t="shared" si="45"/>
        <v>1</v>
      </c>
      <c r="BI86" s="389">
        <f t="shared" si="46"/>
        <v>0</v>
      </c>
      <c r="BJ86" s="370">
        <v>1120352.8133333335</v>
      </c>
      <c r="BK86" s="137">
        <f t="shared" si="34"/>
        <v>1120352.8133333335</v>
      </c>
      <c r="BL86" s="373">
        <v>1585573.7955555555</v>
      </c>
      <c r="BM86" s="137">
        <f t="shared" si="35"/>
        <v>1585573.7955555555</v>
      </c>
      <c r="BN86" s="372">
        <v>2438081.9211111111</v>
      </c>
      <c r="BO86" s="137">
        <f t="shared" si="36"/>
        <v>2438081.9211111111</v>
      </c>
      <c r="BP86" s="372">
        <v>1695234.2666666666</v>
      </c>
      <c r="BQ86" s="137">
        <f t="shared" si="37"/>
        <v>1695234.2666666666</v>
      </c>
      <c r="BR86" s="372">
        <v>1980076.0044444446</v>
      </c>
      <c r="BS86" s="137">
        <f t="shared" si="38"/>
        <v>1980076.0044444446</v>
      </c>
      <c r="BT86" s="376">
        <v>872016.32</v>
      </c>
      <c r="BU86" s="137">
        <f t="shared" si="39"/>
        <v>872016.32</v>
      </c>
      <c r="BV86" s="377">
        <v>227337.27004444445</v>
      </c>
      <c r="BW86" s="379">
        <f t="shared" si="47"/>
        <v>227337.27004444445</v>
      </c>
      <c r="BX86" s="353"/>
      <c r="BY86" s="138"/>
      <c r="BZ86" s="355"/>
      <c r="CA86" s="352"/>
    </row>
    <row r="87" spans="1:79" x14ac:dyDescent="0.25">
      <c r="A87" s="132" t="s">
        <v>544</v>
      </c>
      <c r="B87" s="55" t="s">
        <v>498</v>
      </c>
      <c r="C87" s="55" t="s">
        <v>450</v>
      </c>
      <c r="D87" s="133" t="s">
        <v>115</v>
      </c>
      <c r="E87" s="364">
        <v>34371.444444444445</v>
      </c>
      <c r="F87" s="382">
        <f t="shared" si="40"/>
        <v>37136</v>
      </c>
      <c r="G87" s="365">
        <v>242</v>
      </c>
      <c r="H87" s="387">
        <f t="shared" si="41"/>
        <v>168</v>
      </c>
      <c r="I87" s="366">
        <v>37.069777777777773</v>
      </c>
      <c r="J87" s="366">
        <v>43</v>
      </c>
      <c r="K87"/>
      <c r="L87" s="365">
        <v>4584</v>
      </c>
      <c r="M87" s="365">
        <v>10980</v>
      </c>
      <c r="N87" s="365">
        <v>7554</v>
      </c>
      <c r="O87" s="365">
        <v>6760</v>
      </c>
      <c r="P87" s="365">
        <v>4443</v>
      </c>
      <c r="Q87" s="365">
        <v>2039</v>
      </c>
      <c r="R87" s="365">
        <v>695</v>
      </c>
      <c r="S87" s="365">
        <v>81</v>
      </c>
      <c r="T87" s="365">
        <v>37136</v>
      </c>
      <c r="U87" s="132"/>
      <c r="V87" s="385">
        <f t="shared" si="42"/>
        <v>0.12343817320120638</v>
      </c>
      <c r="W87" s="385">
        <f t="shared" si="26"/>
        <v>0.29566996984058597</v>
      </c>
      <c r="X87" s="385">
        <f t="shared" si="27"/>
        <v>0.20341447651874192</v>
      </c>
      <c r="Y87" s="385">
        <f t="shared" si="28"/>
        <v>0.18203360620422232</v>
      </c>
      <c r="Z87" s="385">
        <f t="shared" si="29"/>
        <v>0.11964131839724257</v>
      </c>
      <c r="AA87" s="385">
        <f t="shared" si="30"/>
        <v>5.4906290392072385E-2</v>
      </c>
      <c r="AB87" s="385">
        <f t="shared" si="31"/>
        <v>1.871499353726842E-2</v>
      </c>
      <c r="AC87" s="385">
        <f t="shared" si="32"/>
        <v>2.1811719086600604E-3</v>
      </c>
      <c r="AD87" s="135"/>
      <c r="AE87" s="368">
        <v>30</v>
      </c>
      <c r="AF87" s="368">
        <v>39</v>
      </c>
      <c r="AG87" s="368">
        <v>11</v>
      </c>
      <c r="AH87" s="368">
        <v>24</v>
      </c>
      <c r="AI87" s="368">
        <v>23</v>
      </c>
      <c r="AJ87" s="368">
        <v>29</v>
      </c>
      <c r="AK87" s="368">
        <v>8</v>
      </c>
      <c r="AL87" s="368">
        <v>2</v>
      </c>
      <c r="AM87" s="185">
        <f t="shared" si="43"/>
        <v>166</v>
      </c>
      <c r="AN87" s="132"/>
      <c r="AO87" s="368">
        <v>-5</v>
      </c>
      <c r="AP87" s="368">
        <v>2</v>
      </c>
      <c r="AQ87" s="368">
        <v>2</v>
      </c>
      <c r="AR87" s="368">
        <v>5</v>
      </c>
      <c r="AS87" s="368">
        <v>-7</v>
      </c>
      <c r="AT87" s="368">
        <v>4</v>
      </c>
      <c r="AU87" s="368">
        <v>-2</v>
      </c>
      <c r="AV87" s="368">
        <v>-1</v>
      </c>
      <c r="AW87" s="369">
        <f t="shared" si="44"/>
        <v>-2</v>
      </c>
      <c r="AX87" s="388">
        <f t="shared" si="33"/>
        <v>5</v>
      </c>
      <c r="AY87" s="388">
        <f t="shared" si="33"/>
        <v>-2</v>
      </c>
      <c r="AZ87" s="388">
        <f t="shared" si="33"/>
        <v>-2</v>
      </c>
      <c r="BA87" s="388">
        <f t="shared" si="33"/>
        <v>-5</v>
      </c>
      <c r="BB87" s="388">
        <f t="shared" si="33"/>
        <v>7</v>
      </c>
      <c r="BC87" s="388">
        <f t="shared" si="25"/>
        <v>-4</v>
      </c>
      <c r="BD87" s="388">
        <f t="shared" si="25"/>
        <v>2</v>
      </c>
      <c r="BE87" s="388">
        <f t="shared" si="25"/>
        <v>1</v>
      </c>
      <c r="BF87" s="388">
        <f t="shared" si="25"/>
        <v>2</v>
      </c>
      <c r="BH87" s="389">
        <f t="shared" si="45"/>
        <v>0.8</v>
      </c>
      <c r="BI87" s="389">
        <f t="shared" si="46"/>
        <v>0.19999999999999996</v>
      </c>
      <c r="BJ87" s="370">
        <v>380082.01066666673</v>
      </c>
      <c r="BK87" s="137">
        <f t="shared" si="34"/>
        <v>380082.01066666673</v>
      </c>
      <c r="BL87" s="373">
        <v>371055.4782222223</v>
      </c>
      <c r="BM87" s="137">
        <f t="shared" si="35"/>
        <v>371055.4782222223</v>
      </c>
      <c r="BN87" s="372">
        <v>362208.57688888896</v>
      </c>
      <c r="BO87" s="137">
        <f t="shared" si="36"/>
        <v>362208.57688888896</v>
      </c>
      <c r="BP87" s="372">
        <v>316531.30666666664</v>
      </c>
      <c r="BQ87" s="137">
        <f t="shared" si="37"/>
        <v>316531.30666666664</v>
      </c>
      <c r="BR87" s="372">
        <v>320674.68266666669</v>
      </c>
      <c r="BS87" s="137">
        <f t="shared" si="38"/>
        <v>320674.68266666669</v>
      </c>
      <c r="BT87" s="376">
        <v>270165.74044444447</v>
      </c>
      <c r="BU87" s="137">
        <f t="shared" si="39"/>
        <v>270165.74044444447</v>
      </c>
      <c r="BV87" s="377">
        <v>61149.677781333325</v>
      </c>
      <c r="BW87" s="379">
        <f t="shared" si="47"/>
        <v>61149.677781333325</v>
      </c>
      <c r="BX87" s="353"/>
      <c r="BY87" s="138"/>
      <c r="BZ87" s="355"/>
      <c r="CA87" s="352"/>
    </row>
    <row r="88" spans="1:79" x14ac:dyDescent="0.25">
      <c r="A88" s="132" t="s">
        <v>545</v>
      </c>
      <c r="B88" s="55" t="s">
        <v>546</v>
      </c>
      <c r="C88" s="55" t="s">
        <v>463</v>
      </c>
      <c r="D88" s="133" t="s">
        <v>116</v>
      </c>
      <c r="E88" s="364">
        <v>68448.888888888891</v>
      </c>
      <c r="F88" s="382">
        <f t="shared" si="40"/>
        <v>68381</v>
      </c>
      <c r="G88" s="365">
        <v>352</v>
      </c>
      <c r="H88" s="387">
        <f t="shared" si="41"/>
        <v>734</v>
      </c>
      <c r="I88" s="366">
        <v>476.76</v>
      </c>
      <c r="J88" s="366">
        <v>146</v>
      </c>
      <c r="K88"/>
      <c r="L88" s="365">
        <v>6317</v>
      </c>
      <c r="M88" s="365">
        <v>13224</v>
      </c>
      <c r="N88" s="365">
        <v>15605</v>
      </c>
      <c r="O88" s="365">
        <v>12494</v>
      </c>
      <c r="P88" s="365">
        <v>10325</v>
      </c>
      <c r="Q88" s="365">
        <v>6205</v>
      </c>
      <c r="R88" s="365">
        <v>4018</v>
      </c>
      <c r="S88" s="365">
        <v>193</v>
      </c>
      <c r="T88" s="365">
        <v>68381</v>
      </c>
      <c r="U88" s="132"/>
      <c r="V88" s="385">
        <f t="shared" si="42"/>
        <v>9.2379462131293777E-2</v>
      </c>
      <c r="W88" s="385">
        <f t="shared" si="26"/>
        <v>0.19338705195887745</v>
      </c>
      <c r="X88" s="385">
        <f t="shared" si="27"/>
        <v>0.22820666559424402</v>
      </c>
      <c r="Y88" s="385">
        <f t="shared" si="28"/>
        <v>0.18271157192787471</v>
      </c>
      <c r="Z88" s="385">
        <f t="shared" si="29"/>
        <v>0.15099223468507333</v>
      </c>
      <c r="AA88" s="385">
        <f t="shared" si="30"/>
        <v>9.0741580263523497E-2</v>
      </c>
      <c r="AB88" s="385">
        <f t="shared" si="31"/>
        <v>5.8759012006259048E-2</v>
      </c>
      <c r="AC88" s="385">
        <f t="shared" si="32"/>
        <v>2.8224214328541556E-3</v>
      </c>
      <c r="AD88" s="135"/>
      <c r="AE88" s="368">
        <v>74</v>
      </c>
      <c r="AF88" s="368">
        <v>49</v>
      </c>
      <c r="AG88" s="368">
        <v>224</v>
      </c>
      <c r="AH88" s="368">
        <v>143</v>
      </c>
      <c r="AI88" s="368">
        <v>128</v>
      </c>
      <c r="AJ88" s="368">
        <v>52</v>
      </c>
      <c r="AK88" s="368">
        <v>27</v>
      </c>
      <c r="AL88" s="368">
        <v>-4</v>
      </c>
      <c r="AM88" s="185">
        <f t="shared" si="43"/>
        <v>693</v>
      </c>
      <c r="AN88" s="132"/>
      <c r="AO88" s="368">
        <v>0</v>
      </c>
      <c r="AP88" s="368">
        <v>-5</v>
      </c>
      <c r="AQ88" s="368">
        <v>2</v>
      </c>
      <c r="AR88" s="368">
        <v>-9</v>
      </c>
      <c r="AS88" s="368">
        <v>-10</v>
      </c>
      <c r="AT88" s="368">
        <v>-16</v>
      </c>
      <c r="AU88" s="368">
        <v>0</v>
      </c>
      <c r="AV88" s="368">
        <v>-3</v>
      </c>
      <c r="AW88" s="369">
        <f t="shared" si="44"/>
        <v>-41</v>
      </c>
      <c r="AX88" s="388">
        <f t="shared" si="33"/>
        <v>0</v>
      </c>
      <c r="AY88" s="388">
        <f t="shared" si="33"/>
        <v>5</v>
      </c>
      <c r="AZ88" s="388">
        <f t="shared" si="33"/>
        <v>-2</v>
      </c>
      <c r="BA88" s="388">
        <f t="shared" si="33"/>
        <v>9</v>
      </c>
      <c r="BB88" s="388">
        <f t="shared" si="33"/>
        <v>10</v>
      </c>
      <c r="BC88" s="388">
        <f t="shared" si="25"/>
        <v>16</v>
      </c>
      <c r="BD88" s="388">
        <f t="shared" si="25"/>
        <v>0</v>
      </c>
      <c r="BE88" s="388">
        <f t="shared" si="25"/>
        <v>3</v>
      </c>
      <c r="BF88" s="388">
        <f t="shared" si="25"/>
        <v>41</v>
      </c>
      <c r="BH88" s="389">
        <f t="shared" si="45"/>
        <v>0.8</v>
      </c>
      <c r="BI88" s="389">
        <f t="shared" si="46"/>
        <v>0.19999999999999996</v>
      </c>
      <c r="BJ88" s="370">
        <v>310871.52</v>
      </c>
      <c r="BK88" s="137">
        <f t="shared" si="34"/>
        <v>310871.52</v>
      </c>
      <c r="BL88" s="373">
        <v>447830.26577777782</v>
      </c>
      <c r="BM88" s="137">
        <f t="shared" si="35"/>
        <v>447830.26577777782</v>
      </c>
      <c r="BN88" s="372">
        <v>417672.77511111106</v>
      </c>
      <c r="BO88" s="137">
        <f t="shared" si="36"/>
        <v>417672.77511111106</v>
      </c>
      <c r="BP88" s="372">
        <v>646120.53333333333</v>
      </c>
      <c r="BQ88" s="137">
        <f t="shared" si="37"/>
        <v>646120.53333333333</v>
      </c>
      <c r="BR88" s="372">
        <v>1192724.743111111</v>
      </c>
      <c r="BS88" s="137">
        <f t="shared" si="38"/>
        <v>1192724.743111111</v>
      </c>
      <c r="BT88" s="376">
        <v>1360112.8800000001</v>
      </c>
      <c r="BU88" s="137">
        <f t="shared" si="39"/>
        <v>1360112.8800000001</v>
      </c>
      <c r="BV88" s="377">
        <v>967486.96213333332</v>
      </c>
      <c r="BW88" s="379">
        <f t="shared" si="47"/>
        <v>967486.96213333332</v>
      </c>
      <c r="BX88" s="353"/>
      <c r="BY88" s="138"/>
      <c r="BZ88" s="355"/>
      <c r="CA88" s="352"/>
    </row>
    <row r="89" spans="1:79" x14ac:dyDescent="0.25">
      <c r="A89" s="132" t="s">
        <v>547</v>
      </c>
      <c r="B89" s="55" t="s">
        <v>519</v>
      </c>
      <c r="C89" s="55" t="s">
        <v>463</v>
      </c>
      <c r="D89" s="133" t="s">
        <v>117</v>
      </c>
      <c r="E89" s="364">
        <v>43453.111111111109</v>
      </c>
      <c r="F89" s="382">
        <f t="shared" si="40"/>
        <v>40006</v>
      </c>
      <c r="G89" s="365">
        <v>258</v>
      </c>
      <c r="H89" s="387">
        <f t="shared" si="41"/>
        <v>161</v>
      </c>
      <c r="I89" s="366">
        <v>3.8542222222222335</v>
      </c>
      <c r="J89" s="366">
        <v>41</v>
      </c>
      <c r="K89"/>
      <c r="L89" s="365">
        <v>2540</v>
      </c>
      <c r="M89" s="365">
        <v>3285</v>
      </c>
      <c r="N89" s="365">
        <v>7534</v>
      </c>
      <c r="O89" s="365">
        <v>9113</v>
      </c>
      <c r="P89" s="365">
        <v>9617</v>
      </c>
      <c r="Q89" s="365">
        <v>5202</v>
      </c>
      <c r="R89" s="365">
        <v>2544</v>
      </c>
      <c r="S89" s="365">
        <v>171</v>
      </c>
      <c r="T89" s="365">
        <v>40006</v>
      </c>
      <c r="U89" s="132"/>
      <c r="V89" s="385">
        <f t="shared" si="42"/>
        <v>6.3490476428535725E-2</v>
      </c>
      <c r="W89" s="385">
        <f t="shared" si="26"/>
        <v>8.2112683097535374E-2</v>
      </c>
      <c r="X89" s="385">
        <f t="shared" si="27"/>
        <v>0.18832175173723942</v>
      </c>
      <c r="Y89" s="385">
        <f t="shared" si="28"/>
        <v>0.22779083137529371</v>
      </c>
      <c r="Z89" s="385">
        <f t="shared" si="29"/>
        <v>0.24038894165875119</v>
      </c>
      <c r="AA89" s="385">
        <f t="shared" si="30"/>
        <v>0.13003049542568615</v>
      </c>
      <c r="AB89" s="385">
        <f t="shared" si="31"/>
        <v>6.359046143078538E-2</v>
      </c>
      <c r="AC89" s="385">
        <f t="shared" si="32"/>
        <v>4.2743588461730741E-3</v>
      </c>
      <c r="AD89" s="135"/>
      <c r="AE89" s="368">
        <v>51</v>
      </c>
      <c r="AF89" s="368">
        <v>18</v>
      </c>
      <c r="AG89" s="368">
        <v>29</v>
      </c>
      <c r="AH89" s="368">
        <v>12</v>
      </c>
      <c r="AI89" s="368">
        <v>43</v>
      </c>
      <c r="AJ89" s="368">
        <v>35</v>
      </c>
      <c r="AK89" s="368">
        <v>20</v>
      </c>
      <c r="AL89" s="368">
        <v>-3</v>
      </c>
      <c r="AM89" s="185">
        <f t="shared" si="43"/>
        <v>205</v>
      </c>
      <c r="AN89" s="132"/>
      <c r="AO89" s="368">
        <v>19</v>
      </c>
      <c r="AP89" s="368">
        <v>1</v>
      </c>
      <c r="AQ89" s="368">
        <v>-1</v>
      </c>
      <c r="AR89" s="368">
        <v>7</v>
      </c>
      <c r="AS89" s="368">
        <v>19</v>
      </c>
      <c r="AT89" s="368">
        <v>4</v>
      </c>
      <c r="AU89" s="368">
        <v>0</v>
      </c>
      <c r="AV89" s="368">
        <v>-5</v>
      </c>
      <c r="AW89" s="369">
        <f t="shared" si="44"/>
        <v>44</v>
      </c>
      <c r="AX89" s="388">
        <f t="shared" si="33"/>
        <v>-19</v>
      </c>
      <c r="AY89" s="388">
        <f t="shared" si="33"/>
        <v>-1</v>
      </c>
      <c r="AZ89" s="388">
        <f t="shared" si="33"/>
        <v>1</v>
      </c>
      <c r="BA89" s="388">
        <f t="shared" si="33"/>
        <v>-7</v>
      </c>
      <c r="BB89" s="388">
        <f t="shared" si="33"/>
        <v>-19</v>
      </c>
      <c r="BC89" s="388">
        <f t="shared" si="25"/>
        <v>-4</v>
      </c>
      <c r="BD89" s="388">
        <f t="shared" si="25"/>
        <v>0</v>
      </c>
      <c r="BE89" s="388">
        <f t="shared" si="25"/>
        <v>5</v>
      </c>
      <c r="BF89" s="388">
        <f t="shared" si="25"/>
        <v>-44</v>
      </c>
      <c r="BH89" s="389">
        <f t="shared" si="45"/>
        <v>0.8</v>
      </c>
      <c r="BI89" s="389">
        <f t="shared" si="46"/>
        <v>0.19999999999999996</v>
      </c>
      <c r="BJ89" s="370">
        <v>124860.33066666668</v>
      </c>
      <c r="BK89" s="137">
        <f t="shared" si="34"/>
        <v>124860.33066666668</v>
      </c>
      <c r="BL89" s="373">
        <v>159567.93777777778</v>
      </c>
      <c r="BM89" s="137">
        <f t="shared" si="35"/>
        <v>159567.93777777778</v>
      </c>
      <c r="BN89" s="372">
        <v>150154.21600000001</v>
      </c>
      <c r="BO89" s="137">
        <f t="shared" si="36"/>
        <v>150154.21600000001</v>
      </c>
      <c r="BP89" s="372">
        <v>213068.47999999998</v>
      </c>
      <c r="BQ89" s="137">
        <f t="shared" si="37"/>
        <v>213068.47999999998</v>
      </c>
      <c r="BR89" s="372">
        <v>157519.66222222228</v>
      </c>
      <c r="BS89" s="137">
        <f t="shared" si="38"/>
        <v>157519.66222222228</v>
      </c>
      <c r="BT89" s="376">
        <v>349866.25955555559</v>
      </c>
      <c r="BU89" s="137">
        <f t="shared" si="39"/>
        <v>349866.25955555559</v>
      </c>
      <c r="BV89" s="377">
        <v>11200</v>
      </c>
      <c r="BW89" s="379">
        <f t="shared" si="47"/>
        <v>11200</v>
      </c>
      <c r="BX89" s="353"/>
      <c r="BY89" s="138"/>
      <c r="BZ89" s="355"/>
      <c r="CA89" s="352"/>
    </row>
    <row r="90" spans="1:79" x14ac:dyDescent="0.25">
      <c r="A90" s="132" t="s">
        <v>548</v>
      </c>
      <c r="B90" s="55" t="s">
        <v>460</v>
      </c>
      <c r="C90" s="55" t="s">
        <v>434</v>
      </c>
      <c r="D90" s="133" t="s">
        <v>118</v>
      </c>
      <c r="E90" s="364">
        <v>55875.888888888891</v>
      </c>
      <c r="F90" s="382">
        <f t="shared" si="40"/>
        <v>51974</v>
      </c>
      <c r="G90" s="365">
        <v>311</v>
      </c>
      <c r="H90" s="387">
        <f t="shared" si="41"/>
        <v>593</v>
      </c>
      <c r="I90" s="366">
        <v>441.16311111111105</v>
      </c>
      <c r="J90" s="366">
        <v>174</v>
      </c>
      <c r="K90"/>
      <c r="L90" s="365">
        <v>2934</v>
      </c>
      <c r="M90" s="365">
        <v>5674</v>
      </c>
      <c r="N90" s="365">
        <v>12408</v>
      </c>
      <c r="O90" s="365">
        <v>10660</v>
      </c>
      <c r="P90" s="365">
        <v>8671</v>
      </c>
      <c r="Q90" s="365">
        <v>6212</v>
      </c>
      <c r="R90" s="365">
        <v>4770</v>
      </c>
      <c r="S90" s="365">
        <v>645</v>
      </c>
      <c r="T90" s="365">
        <v>51974</v>
      </c>
      <c r="U90" s="132"/>
      <c r="V90" s="385">
        <f t="shared" si="42"/>
        <v>5.6451302574364107E-2</v>
      </c>
      <c r="W90" s="385">
        <f t="shared" si="26"/>
        <v>0.10916996960018471</v>
      </c>
      <c r="X90" s="385">
        <f t="shared" si="27"/>
        <v>0.23873475199138031</v>
      </c>
      <c r="Y90" s="385">
        <f t="shared" si="28"/>
        <v>0.20510255127563781</v>
      </c>
      <c r="Z90" s="385">
        <f t="shared" si="29"/>
        <v>0.16683341670835417</v>
      </c>
      <c r="AA90" s="385">
        <f t="shared" si="30"/>
        <v>0.11952129911109401</v>
      </c>
      <c r="AB90" s="385">
        <f t="shared" si="31"/>
        <v>9.1776657559549002E-2</v>
      </c>
      <c r="AC90" s="385">
        <f t="shared" si="32"/>
        <v>1.2410051179435872E-2</v>
      </c>
      <c r="AD90" s="135"/>
      <c r="AE90" s="368">
        <v>18</v>
      </c>
      <c r="AF90" s="368">
        <v>52</v>
      </c>
      <c r="AG90" s="368">
        <v>164</v>
      </c>
      <c r="AH90" s="368">
        <v>135</v>
      </c>
      <c r="AI90" s="368">
        <v>62</v>
      </c>
      <c r="AJ90" s="368">
        <v>86</v>
      </c>
      <c r="AK90" s="368">
        <v>72</v>
      </c>
      <c r="AL90" s="368">
        <v>4</v>
      </c>
      <c r="AM90" s="185">
        <f t="shared" si="43"/>
        <v>593</v>
      </c>
      <c r="AN90" s="132"/>
      <c r="AO90" s="368">
        <v>8</v>
      </c>
      <c r="AP90" s="368">
        <v>-9</v>
      </c>
      <c r="AQ90" s="368">
        <v>0</v>
      </c>
      <c r="AR90" s="368">
        <v>7</v>
      </c>
      <c r="AS90" s="368">
        <v>-11</v>
      </c>
      <c r="AT90" s="368">
        <v>12</v>
      </c>
      <c r="AU90" s="368">
        <v>-4</v>
      </c>
      <c r="AV90" s="368">
        <v>-3</v>
      </c>
      <c r="AW90" s="369">
        <f t="shared" si="44"/>
        <v>0</v>
      </c>
      <c r="AX90" s="388">
        <f t="shared" si="33"/>
        <v>-8</v>
      </c>
      <c r="AY90" s="388">
        <f t="shared" si="33"/>
        <v>9</v>
      </c>
      <c r="AZ90" s="388">
        <f t="shared" si="33"/>
        <v>0</v>
      </c>
      <c r="BA90" s="388">
        <f t="shared" si="33"/>
        <v>-7</v>
      </c>
      <c r="BB90" s="388">
        <f t="shared" si="33"/>
        <v>11</v>
      </c>
      <c r="BC90" s="388">
        <f t="shared" si="25"/>
        <v>-12</v>
      </c>
      <c r="BD90" s="388">
        <f t="shared" si="25"/>
        <v>4</v>
      </c>
      <c r="BE90" s="388">
        <f t="shared" si="25"/>
        <v>3</v>
      </c>
      <c r="BF90" s="388">
        <f t="shared" si="25"/>
        <v>0</v>
      </c>
      <c r="BH90" s="389">
        <f t="shared" si="45"/>
        <v>0.8</v>
      </c>
      <c r="BI90" s="389">
        <f t="shared" si="46"/>
        <v>0.19999999999999996</v>
      </c>
      <c r="BJ90" s="370">
        <v>306266.016</v>
      </c>
      <c r="BK90" s="137">
        <f t="shared" si="34"/>
        <v>306266.016</v>
      </c>
      <c r="BL90" s="373">
        <v>578219.44444444438</v>
      </c>
      <c r="BM90" s="137">
        <f t="shared" si="35"/>
        <v>578219.44444444438</v>
      </c>
      <c r="BN90" s="372">
        <v>479233.66133333335</v>
      </c>
      <c r="BO90" s="137">
        <f t="shared" si="36"/>
        <v>479233.66133333335</v>
      </c>
      <c r="BP90" s="372">
        <v>553285.65333333332</v>
      </c>
      <c r="BQ90" s="137">
        <f t="shared" si="37"/>
        <v>553285.65333333332</v>
      </c>
      <c r="BR90" s="372">
        <v>728049.53955555556</v>
      </c>
      <c r="BS90" s="137">
        <f t="shared" si="38"/>
        <v>728049.53955555556</v>
      </c>
      <c r="BT90" s="376">
        <v>695492.59733333334</v>
      </c>
      <c r="BU90" s="137">
        <f t="shared" si="39"/>
        <v>695492.59733333334</v>
      </c>
      <c r="BV90" s="377">
        <v>388088.77196799993</v>
      </c>
      <c r="BW90" s="379">
        <f t="shared" si="47"/>
        <v>388088.77196799993</v>
      </c>
      <c r="BX90" s="353"/>
      <c r="BY90" s="138"/>
      <c r="BZ90" s="355"/>
      <c r="CA90" s="352"/>
    </row>
    <row r="91" spans="1:79" x14ac:dyDescent="0.25">
      <c r="A91" s="132" t="s">
        <v>549</v>
      </c>
      <c r="B91" s="55" t="s">
        <v>491</v>
      </c>
      <c r="C91" s="55" t="s">
        <v>450</v>
      </c>
      <c r="D91" s="133" t="s">
        <v>119</v>
      </c>
      <c r="E91" s="364">
        <v>67390.666666666672</v>
      </c>
      <c r="F91" s="382">
        <f t="shared" si="40"/>
        <v>61577</v>
      </c>
      <c r="G91" s="365">
        <v>301</v>
      </c>
      <c r="H91" s="387">
        <f t="shared" si="41"/>
        <v>492</v>
      </c>
      <c r="I91" s="366">
        <v>303.32622222222221</v>
      </c>
      <c r="J91" s="366">
        <v>179</v>
      </c>
      <c r="K91"/>
      <c r="L91" s="365">
        <v>860</v>
      </c>
      <c r="M91" s="365">
        <v>5813</v>
      </c>
      <c r="N91" s="365">
        <v>15232</v>
      </c>
      <c r="O91" s="365">
        <v>15509</v>
      </c>
      <c r="P91" s="365">
        <v>10715</v>
      </c>
      <c r="Q91" s="365">
        <v>7301</v>
      </c>
      <c r="R91" s="365">
        <v>5355</v>
      </c>
      <c r="S91" s="365">
        <v>792</v>
      </c>
      <c r="T91" s="365">
        <v>61577</v>
      </c>
      <c r="U91" s="132"/>
      <c r="V91" s="385">
        <f t="shared" si="42"/>
        <v>1.3966253633661919E-2</v>
      </c>
      <c r="W91" s="385">
        <f t="shared" si="26"/>
        <v>9.440213066567063E-2</v>
      </c>
      <c r="X91" s="385">
        <f t="shared" si="27"/>
        <v>0.24736508761388182</v>
      </c>
      <c r="Y91" s="385">
        <f t="shared" si="28"/>
        <v>0.25186352047030547</v>
      </c>
      <c r="Z91" s="385">
        <f t="shared" si="29"/>
        <v>0.17400977637754356</v>
      </c>
      <c r="AA91" s="385">
        <f t="shared" si="30"/>
        <v>0.11856699741786705</v>
      </c>
      <c r="AB91" s="385">
        <f t="shared" si="31"/>
        <v>8.6964288614255328E-2</v>
      </c>
      <c r="AC91" s="385">
        <f t="shared" si="32"/>
        <v>1.2861945206814232E-2</v>
      </c>
      <c r="AD91" s="135"/>
      <c r="AE91" s="368">
        <v>15</v>
      </c>
      <c r="AF91" s="368">
        <v>-40</v>
      </c>
      <c r="AG91" s="368">
        <v>60</v>
      </c>
      <c r="AH91" s="368">
        <v>141</v>
      </c>
      <c r="AI91" s="368">
        <v>108</v>
      </c>
      <c r="AJ91" s="368">
        <v>68</v>
      </c>
      <c r="AK91" s="368">
        <v>45</v>
      </c>
      <c r="AL91" s="368">
        <v>14</v>
      </c>
      <c r="AM91" s="185">
        <f t="shared" si="43"/>
        <v>411</v>
      </c>
      <c r="AN91" s="132"/>
      <c r="AO91" s="368">
        <v>-8</v>
      </c>
      <c r="AP91" s="368">
        <v>-63</v>
      </c>
      <c r="AQ91" s="368">
        <v>-5</v>
      </c>
      <c r="AR91" s="368">
        <v>2</v>
      </c>
      <c r="AS91" s="368">
        <v>-5</v>
      </c>
      <c r="AT91" s="368">
        <v>1</v>
      </c>
      <c r="AU91" s="368">
        <v>-3</v>
      </c>
      <c r="AV91" s="368">
        <v>0</v>
      </c>
      <c r="AW91" s="369">
        <f t="shared" si="44"/>
        <v>-81</v>
      </c>
      <c r="AX91" s="388">
        <f t="shared" si="33"/>
        <v>8</v>
      </c>
      <c r="AY91" s="388">
        <f t="shared" si="33"/>
        <v>63</v>
      </c>
      <c r="AZ91" s="388">
        <f t="shared" si="33"/>
        <v>5</v>
      </c>
      <c r="BA91" s="388">
        <f t="shared" si="33"/>
        <v>-2</v>
      </c>
      <c r="BB91" s="388">
        <f t="shared" si="33"/>
        <v>5</v>
      </c>
      <c r="BC91" s="388">
        <f t="shared" si="25"/>
        <v>-1</v>
      </c>
      <c r="BD91" s="388">
        <f t="shared" si="25"/>
        <v>3</v>
      </c>
      <c r="BE91" s="388">
        <f t="shared" si="25"/>
        <v>0</v>
      </c>
      <c r="BF91" s="388">
        <f t="shared" si="25"/>
        <v>81</v>
      </c>
      <c r="BH91" s="389">
        <f t="shared" si="45"/>
        <v>0.8</v>
      </c>
      <c r="BI91" s="389">
        <f t="shared" si="46"/>
        <v>0.19999999999999996</v>
      </c>
      <c r="BJ91" s="370">
        <v>415262.94399999996</v>
      </c>
      <c r="BK91" s="137">
        <f t="shared" si="34"/>
        <v>415262.94399999996</v>
      </c>
      <c r="BL91" s="373">
        <v>425086.24622222222</v>
      </c>
      <c r="BM91" s="137">
        <f t="shared" si="35"/>
        <v>425086.24622222222</v>
      </c>
      <c r="BN91" s="372">
        <v>553015.80977777787</v>
      </c>
      <c r="BO91" s="137">
        <f t="shared" si="36"/>
        <v>553015.80977777787</v>
      </c>
      <c r="BP91" s="372">
        <v>797064.21333333338</v>
      </c>
      <c r="BQ91" s="137">
        <f t="shared" si="37"/>
        <v>797064.21333333338</v>
      </c>
      <c r="BR91" s="372">
        <v>599139.39199999999</v>
      </c>
      <c r="BS91" s="137">
        <f t="shared" si="38"/>
        <v>599139.39199999999</v>
      </c>
      <c r="BT91" s="376">
        <v>812462.78399999987</v>
      </c>
      <c r="BU91" s="137">
        <f t="shared" si="39"/>
        <v>812462.78399999987</v>
      </c>
      <c r="BV91" s="377">
        <v>797300.26877155562</v>
      </c>
      <c r="BW91" s="379">
        <f t="shared" si="47"/>
        <v>797300.26877155562</v>
      </c>
      <c r="BX91" s="353"/>
      <c r="BY91" s="138"/>
      <c r="BZ91" s="355"/>
      <c r="CA91" s="352"/>
    </row>
    <row r="92" spans="1:79" x14ac:dyDescent="0.25">
      <c r="A92" s="132" t="s">
        <v>550</v>
      </c>
      <c r="B92" s="55" t="s">
        <v>475</v>
      </c>
      <c r="C92" s="55" t="s">
        <v>440</v>
      </c>
      <c r="D92" s="133" t="s">
        <v>120</v>
      </c>
      <c r="E92" s="364">
        <v>54967.555555555562</v>
      </c>
      <c r="F92" s="382">
        <f t="shared" si="40"/>
        <v>68183</v>
      </c>
      <c r="G92" s="365">
        <v>780</v>
      </c>
      <c r="H92" s="387">
        <f t="shared" si="41"/>
        <v>402</v>
      </c>
      <c r="I92" s="366">
        <v>117.68533333333329</v>
      </c>
      <c r="J92" s="366">
        <v>124</v>
      </c>
      <c r="K92"/>
      <c r="L92" s="365">
        <v>27004</v>
      </c>
      <c r="M92" s="365">
        <v>14202</v>
      </c>
      <c r="N92" s="365">
        <v>15669</v>
      </c>
      <c r="O92" s="365">
        <v>6321</v>
      </c>
      <c r="P92" s="365">
        <v>3258</v>
      </c>
      <c r="Q92" s="365">
        <v>1146</v>
      </c>
      <c r="R92" s="365">
        <v>531</v>
      </c>
      <c r="S92" s="365">
        <v>52</v>
      </c>
      <c r="T92" s="365">
        <v>68183</v>
      </c>
      <c r="U92" s="132"/>
      <c r="V92" s="385">
        <f t="shared" si="42"/>
        <v>0.39605180176876936</v>
      </c>
      <c r="W92" s="385">
        <f t="shared" si="26"/>
        <v>0.20829238959858029</v>
      </c>
      <c r="X92" s="385">
        <f t="shared" si="27"/>
        <v>0.22980801666104453</v>
      </c>
      <c r="Y92" s="385">
        <f t="shared" si="28"/>
        <v>9.2706393089186448E-2</v>
      </c>
      <c r="Z92" s="385">
        <f t="shared" si="29"/>
        <v>4.778317175835619E-2</v>
      </c>
      <c r="AA92" s="385">
        <f t="shared" si="30"/>
        <v>1.6807708666383116E-2</v>
      </c>
      <c r="AB92" s="385">
        <f t="shared" si="31"/>
        <v>7.7878650103398207E-3</v>
      </c>
      <c r="AC92" s="385">
        <f t="shared" si="32"/>
        <v>7.6265344734024608E-4</v>
      </c>
      <c r="AD92" s="135"/>
      <c r="AE92" s="368">
        <v>110</v>
      </c>
      <c r="AF92" s="368">
        <v>135</v>
      </c>
      <c r="AG92" s="368">
        <v>21</v>
      </c>
      <c r="AH92" s="368">
        <v>41</v>
      </c>
      <c r="AI92" s="368">
        <v>28</v>
      </c>
      <c r="AJ92" s="368">
        <v>18</v>
      </c>
      <c r="AK92" s="368">
        <v>4</v>
      </c>
      <c r="AL92" s="368">
        <v>-1</v>
      </c>
      <c r="AM92" s="185">
        <f t="shared" si="43"/>
        <v>356</v>
      </c>
      <c r="AN92" s="132"/>
      <c r="AO92" s="368">
        <v>-36</v>
      </c>
      <c r="AP92" s="368">
        <v>7</v>
      </c>
      <c r="AQ92" s="368">
        <v>-14</v>
      </c>
      <c r="AR92" s="368">
        <v>-1</v>
      </c>
      <c r="AS92" s="368">
        <v>0</v>
      </c>
      <c r="AT92" s="368">
        <v>-3</v>
      </c>
      <c r="AU92" s="368">
        <v>1</v>
      </c>
      <c r="AV92" s="368">
        <v>0</v>
      </c>
      <c r="AW92" s="369">
        <f t="shared" si="44"/>
        <v>-46</v>
      </c>
      <c r="AX92" s="388">
        <f t="shared" si="33"/>
        <v>36</v>
      </c>
      <c r="AY92" s="388">
        <f t="shared" si="33"/>
        <v>-7</v>
      </c>
      <c r="AZ92" s="388">
        <f t="shared" si="33"/>
        <v>14</v>
      </c>
      <c r="BA92" s="388">
        <f t="shared" si="33"/>
        <v>1</v>
      </c>
      <c r="BB92" s="388">
        <f t="shared" si="33"/>
        <v>0</v>
      </c>
      <c r="BC92" s="388">
        <f t="shared" si="25"/>
        <v>3</v>
      </c>
      <c r="BD92" s="388">
        <f t="shared" si="25"/>
        <v>-1</v>
      </c>
      <c r="BE92" s="388">
        <f t="shared" si="25"/>
        <v>0</v>
      </c>
      <c r="BF92" s="388">
        <f t="shared" si="25"/>
        <v>46</v>
      </c>
      <c r="BH92" s="389">
        <f t="shared" si="45"/>
        <v>0.8</v>
      </c>
      <c r="BI92" s="389">
        <f t="shared" si="46"/>
        <v>0.19999999999999996</v>
      </c>
      <c r="BJ92" s="370">
        <v>529377.09866666677</v>
      </c>
      <c r="BK92" s="137">
        <f t="shared" si="34"/>
        <v>529377.09866666677</v>
      </c>
      <c r="BL92" s="373">
        <v>205074.83555555553</v>
      </c>
      <c r="BM92" s="137">
        <f t="shared" si="35"/>
        <v>205074.83555555553</v>
      </c>
      <c r="BN92" s="372">
        <v>189899.86755555557</v>
      </c>
      <c r="BO92" s="137">
        <f t="shared" si="36"/>
        <v>189899.86755555557</v>
      </c>
      <c r="BP92" s="372">
        <v>396838.93333333335</v>
      </c>
      <c r="BQ92" s="137">
        <f t="shared" si="37"/>
        <v>396838.93333333335</v>
      </c>
      <c r="BR92" s="372">
        <v>645617.04355555552</v>
      </c>
      <c r="BS92" s="137">
        <f t="shared" si="38"/>
        <v>645617.04355555552</v>
      </c>
      <c r="BT92" s="376">
        <v>495364.92444444448</v>
      </c>
      <c r="BU92" s="137">
        <f t="shared" si="39"/>
        <v>495364.92444444448</v>
      </c>
      <c r="BV92" s="377">
        <v>199211.96659199998</v>
      </c>
      <c r="BW92" s="379">
        <f t="shared" si="47"/>
        <v>199211.96659199998</v>
      </c>
      <c r="BX92" s="353"/>
      <c r="BY92" s="138"/>
      <c r="BZ92" s="355"/>
      <c r="CA92" s="352"/>
    </row>
    <row r="93" spans="1:79" x14ac:dyDescent="0.25">
      <c r="A93" s="132" t="s">
        <v>551</v>
      </c>
      <c r="B93" s="55" t="s">
        <v>524</v>
      </c>
      <c r="C93" s="55" t="s">
        <v>440</v>
      </c>
      <c r="D93" s="133" t="s">
        <v>121</v>
      </c>
      <c r="E93" s="364">
        <v>35762.777777777774</v>
      </c>
      <c r="F93" s="382">
        <f t="shared" si="40"/>
        <v>40027</v>
      </c>
      <c r="G93" s="365">
        <v>441</v>
      </c>
      <c r="H93" s="387">
        <f t="shared" si="41"/>
        <v>683</v>
      </c>
      <c r="I93" s="366">
        <v>485.72666666666657</v>
      </c>
      <c r="J93" s="366">
        <v>252</v>
      </c>
      <c r="K93"/>
      <c r="L93" s="365">
        <v>9291</v>
      </c>
      <c r="M93" s="365">
        <v>11018</v>
      </c>
      <c r="N93" s="365">
        <v>6678</v>
      </c>
      <c r="O93" s="365">
        <v>5133</v>
      </c>
      <c r="P93" s="365">
        <v>3862</v>
      </c>
      <c r="Q93" s="365">
        <v>2465</v>
      </c>
      <c r="R93" s="365">
        <v>1438</v>
      </c>
      <c r="S93" s="365">
        <v>142</v>
      </c>
      <c r="T93" s="365">
        <v>40027</v>
      </c>
      <c r="U93" s="132"/>
      <c r="V93" s="385">
        <f t="shared" si="42"/>
        <v>0.23211832013390962</v>
      </c>
      <c r="W93" s="385">
        <f t="shared" si="26"/>
        <v>0.27526419666724961</v>
      </c>
      <c r="X93" s="385">
        <f t="shared" si="27"/>
        <v>0.16683738476528343</v>
      </c>
      <c r="Y93" s="385">
        <f t="shared" si="28"/>
        <v>0.1282384390536388</v>
      </c>
      <c r="Z93" s="385">
        <f t="shared" si="29"/>
        <v>9.6484872710920128E-2</v>
      </c>
      <c r="AA93" s="385">
        <f t="shared" si="30"/>
        <v>6.1583431183950835E-2</v>
      </c>
      <c r="AB93" s="385">
        <f t="shared" si="31"/>
        <v>3.59257501186699E-2</v>
      </c>
      <c r="AC93" s="385">
        <f t="shared" si="32"/>
        <v>3.5476053663776952E-3</v>
      </c>
      <c r="AD93" s="135"/>
      <c r="AE93" s="368">
        <v>20</v>
      </c>
      <c r="AF93" s="368">
        <v>269</v>
      </c>
      <c r="AG93" s="368">
        <v>220</v>
      </c>
      <c r="AH93" s="368">
        <v>82</v>
      </c>
      <c r="AI93" s="368">
        <v>63</v>
      </c>
      <c r="AJ93" s="368">
        <v>37</v>
      </c>
      <c r="AK93" s="368">
        <v>18</v>
      </c>
      <c r="AL93" s="368">
        <v>1</v>
      </c>
      <c r="AM93" s="185">
        <f t="shared" si="43"/>
        <v>710</v>
      </c>
      <c r="AN93" s="132"/>
      <c r="AO93" s="368">
        <v>-17</v>
      </c>
      <c r="AP93" s="368">
        <v>21</v>
      </c>
      <c r="AQ93" s="368">
        <v>8</v>
      </c>
      <c r="AR93" s="368">
        <v>-1</v>
      </c>
      <c r="AS93" s="368">
        <v>8</v>
      </c>
      <c r="AT93" s="368">
        <v>5</v>
      </c>
      <c r="AU93" s="368">
        <v>1</v>
      </c>
      <c r="AV93" s="368">
        <v>2</v>
      </c>
      <c r="AW93" s="369">
        <f t="shared" si="44"/>
        <v>27</v>
      </c>
      <c r="AX93" s="388">
        <f t="shared" si="33"/>
        <v>17</v>
      </c>
      <c r="AY93" s="388">
        <f t="shared" si="33"/>
        <v>-21</v>
      </c>
      <c r="AZ93" s="388">
        <f t="shared" si="33"/>
        <v>-8</v>
      </c>
      <c r="BA93" s="388">
        <f t="shared" si="33"/>
        <v>1</v>
      </c>
      <c r="BB93" s="388">
        <f t="shared" si="33"/>
        <v>-8</v>
      </c>
      <c r="BC93" s="388">
        <f t="shared" si="25"/>
        <v>-5</v>
      </c>
      <c r="BD93" s="388">
        <f t="shared" si="25"/>
        <v>-1</v>
      </c>
      <c r="BE93" s="388">
        <f t="shared" si="25"/>
        <v>-2</v>
      </c>
      <c r="BF93" s="388">
        <f t="shared" si="25"/>
        <v>-27</v>
      </c>
      <c r="BH93" s="389">
        <f t="shared" si="45"/>
        <v>0.8</v>
      </c>
      <c r="BI93" s="389">
        <f t="shared" si="46"/>
        <v>0.19999999999999996</v>
      </c>
      <c r="BJ93" s="370">
        <v>355007.6</v>
      </c>
      <c r="BK93" s="137">
        <f t="shared" si="34"/>
        <v>355007.6</v>
      </c>
      <c r="BL93" s="373">
        <v>551046.74044444447</v>
      </c>
      <c r="BM93" s="137">
        <f t="shared" si="35"/>
        <v>551046.74044444447</v>
      </c>
      <c r="BN93" s="372">
        <v>311915.98844444449</v>
      </c>
      <c r="BO93" s="137">
        <f t="shared" si="36"/>
        <v>311915.98844444449</v>
      </c>
      <c r="BP93" s="372">
        <v>306846.50666666671</v>
      </c>
      <c r="BQ93" s="137">
        <f t="shared" si="37"/>
        <v>306846.50666666671</v>
      </c>
      <c r="BR93" s="372">
        <v>492452.45333333325</v>
      </c>
      <c r="BS93" s="137">
        <f t="shared" si="38"/>
        <v>492452.45333333325</v>
      </c>
      <c r="BT93" s="376">
        <v>608773.97155555559</v>
      </c>
      <c r="BU93" s="137">
        <f t="shared" si="39"/>
        <v>608773.97155555559</v>
      </c>
      <c r="BV93" s="377">
        <v>533337.70230044436</v>
      </c>
      <c r="BW93" s="379">
        <f t="shared" si="47"/>
        <v>533337.70230044436</v>
      </c>
      <c r="BX93" s="353"/>
      <c r="BY93" s="138"/>
      <c r="BZ93" s="355"/>
      <c r="CA93" s="352"/>
    </row>
    <row r="94" spans="1:79" x14ac:dyDescent="0.25">
      <c r="A94" s="132" t="s">
        <v>552</v>
      </c>
      <c r="B94" s="55"/>
      <c r="C94" s="55" t="s">
        <v>455</v>
      </c>
      <c r="D94" s="133" t="s">
        <v>122</v>
      </c>
      <c r="E94" s="364">
        <v>136317.66666666666</v>
      </c>
      <c r="F94" s="382">
        <f t="shared" si="40"/>
        <v>154621</v>
      </c>
      <c r="G94" s="365">
        <v>1537</v>
      </c>
      <c r="H94" s="387">
        <f t="shared" si="41"/>
        <v>956</v>
      </c>
      <c r="I94" s="366">
        <v>511.28488888888876</v>
      </c>
      <c r="J94" s="366">
        <v>170</v>
      </c>
      <c r="K94"/>
      <c r="L94" s="365">
        <v>39870</v>
      </c>
      <c r="M94" s="365">
        <v>35998</v>
      </c>
      <c r="N94" s="365">
        <v>30068</v>
      </c>
      <c r="O94" s="365">
        <v>23559</v>
      </c>
      <c r="P94" s="365">
        <v>14977</v>
      </c>
      <c r="Q94" s="365">
        <v>6754</v>
      </c>
      <c r="R94" s="365">
        <v>3133</v>
      </c>
      <c r="S94" s="365">
        <v>262</v>
      </c>
      <c r="T94" s="365">
        <v>154621</v>
      </c>
      <c r="U94" s="132"/>
      <c r="V94" s="385">
        <f t="shared" si="42"/>
        <v>0.25785630671124882</v>
      </c>
      <c r="W94" s="385">
        <f t="shared" si="26"/>
        <v>0.2328144301226871</v>
      </c>
      <c r="X94" s="385">
        <f t="shared" si="27"/>
        <v>0.19446258916964707</v>
      </c>
      <c r="Y94" s="385">
        <f t="shared" si="28"/>
        <v>0.15236610809657161</v>
      </c>
      <c r="Z94" s="385">
        <f t="shared" si="29"/>
        <v>9.6862651256944404E-2</v>
      </c>
      <c r="AA94" s="385">
        <f t="shared" si="30"/>
        <v>4.3681000640275254E-2</v>
      </c>
      <c r="AB94" s="385">
        <f t="shared" si="31"/>
        <v>2.0262448179742727E-2</v>
      </c>
      <c r="AC94" s="385">
        <f t="shared" si="32"/>
        <v>1.6944658228830495E-3</v>
      </c>
      <c r="AD94" s="135"/>
      <c r="AE94" s="368">
        <v>35</v>
      </c>
      <c r="AF94" s="368">
        <v>184</v>
      </c>
      <c r="AG94" s="368">
        <v>237</v>
      </c>
      <c r="AH94" s="368">
        <v>195</v>
      </c>
      <c r="AI94" s="368">
        <v>195</v>
      </c>
      <c r="AJ94" s="368">
        <v>164</v>
      </c>
      <c r="AK94" s="368">
        <v>76</v>
      </c>
      <c r="AL94" s="368">
        <v>1</v>
      </c>
      <c r="AM94" s="185">
        <f t="shared" si="43"/>
        <v>1087</v>
      </c>
      <c r="AN94" s="132"/>
      <c r="AO94" s="368">
        <v>30</v>
      </c>
      <c r="AP94" s="368">
        <v>36</v>
      </c>
      <c r="AQ94" s="368">
        <v>26</v>
      </c>
      <c r="AR94" s="368">
        <v>14</v>
      </c>
      <c r="AS94" s="368">
        <v>15</v>
      </c>
      <c r="AT94" s="368">
        <v>6</v>
      </c>
      <c r="AU94" s="368">
        <v>2</v>
      </c>
      <c r="AV94" s="368">
        <v>2</v>
      </c>
      <c r="AW94" s="369">
        <f t="shared" si="44"/>
        <v>131</v>
      </c>
      <c r="AX94" s="388">
        <f t="shared" si="33"/>
        <v>-30</v>
      </c>
      <c r="AY94" s="388">
        <f t="shared" si="33"/>
        <v>-36</v>
      </c>
      <c r="AZ94" s="388">
        <f t="shared" si="33"/>
        <v>-26</v>
      </c>
      <c r="BA94" s="388">
        <f t="shared" si="33"/>
        <v>-14</v>
      </c>
      <c r="BB94" s="388">
        <f t="shared" si="33"/>
        <v>-15</v>
      </c>
      <c r="BC94" s="388">
        <f t="shared" si="25"/>
        <v>-6</v>
      </c>
      <c r="BD94" s="388">
        <f t="shared" si="25"/>
        <v>-2</v>
      </c>
      <c r="BE94" s="388">
        <f t="shared" si="25"/>
        <v>-2</v>
      </c>
      <c r="BF94" s="388">
        <f t="shared" si="25"/>
        <v>-131</v>
      </c>
      <c r="BH94" s="389">
        <f t="shared" si="45"/>
        <v>1</v>
      </c>
      <c r="BI94" s="389">
        <f t="shared" si="46"/>
        <v>0</v>
      </c>
      <c r="BJ94" s="370">
        <v>1086291.2733333332</v>
      </c>
      <c r="BK94" s="137">
        <f t="shared" si="34"/>
        <v>1086291.2733333332</v>
      </c>
      <c r="BL94" s="373">
        <v>1121695.2677777777</v>
      </c>
      <c r="BM94" s="137">
        <f t="shared" si="35"/>
        <v>1121695.2677777777</v>
      </c>
      <c r="BN94" s="372">
        <v>863892.41777777765</v>
      </c>
      <c r="BO94" s="137">
        <f t="shared" si="36"/>
        <v>863892.41777777765</v>
      </c>
      <c r="BP94" s="372">
        <v>1111384.5333333332</v>
      </c>
      <c r="BQ94" s="137">
        <f t="shared" si="37"/>
        <v>1111384.5333333332</v>
      </c>
      <c r="BR94" s="372">
        <v>1023993.8066666666</v>
      </c>
      <c r="BS94" s="137">
        <f t="shared" si="38"/>
        <v>1023993.8066666666</v>
      </c>
      <c r="BT94" s="376">
        <v>927595.68222222221</v>
      </c>
      <c r="BU94" s="137">
        <f t="shared" si="39"/>
        <v>927595.68222222221</v>
      </c>
      <c r="BV94" s="377">
        <v>685074.7328</v>
      </c>
      <c r="BW94" s="379">
        <f t="shared" si="47"/>
        <v>685074.7328</v>
      </c>
      <c r="BX94" s="353"/>
      <c r="BY94" s="138"/>
      <c r="BZ94" s="355"/>
      <c r="CA94" s="352"/>
    </row>
    <row r="95" spans="1:79" x14ac:dyDescent="0.25">
      <c r="A95" s="132" t="s">
        <v>553</v>
      </c>
      <c r="B95" s="55" t="s">
        <v>501</v>
      </c>
      <c r="C95" s="55" t="s">
        <v>467</v>
      </c>
      <c r="D95" s="133" t="s">
        <v>123</v>
      </c>
      <c r="E95" s="364">
        <v>43450.888888888883</v>
      </c>
      <c r="F95" s="382">
        <f t="shared" si="40"/>
        <v>50910</v>
      </c>
      <c r="G95" s="365">
        <v>436</v>
      </c>
      <c r="H95" s="387">
        <f t="shared" si="41"/>
        <v>531</v>
      </c>
      <c r="I95" s="366">
        <v>352.30755555555555</v>
      </c>
      <c r="J95" s="366">
        <v>151</v>
      </c>
      <c r="K95"/>
      <c r="L95" s="365">
        <v>17822</v>
      </c>
      <c r="M95" s="365">
        <v>11160</v>
      </c>
      <c r="N95" s="365">
        <v>8378</v>
      </c>
      <c r="O95" s="365">
        <v>5860</v>
      </c>
      <c r="P95" s="365">
        <v>4216</v>
      </c>
      <c r="Q95" s="365">
        <v>2235</v>
      </c>
      <c r="R95" s="365">
        <v>1149</v>
      </c>
      <c r="S95" s="365">
        <v>90</v>
      </c>
      <c r="T95" s="365">
        <v>50910</v>
      </c>
      <c r="U95" s="132"/>
      <c r="V95" s="385">
        <f t="shared" si="42"/>
        <v>0.35006874877234334</v>
      </c>
      <c r="W95" s="385">
        <f t="shared" si="26"/>
        <v>0.21921037124337064</v>
      </c>
      <c r="X95" s="385">
        <f t="shared" si="27"/>
        <v>0.1645649184835985</v>
      </c>
      <c r="Y95" s="385">
        <f t="shared" si="28"/>
        <v>0.11510508740915341</v>
      </c>
      <c r="Z95" s="385">
        <f t="shared" si="29"/>
        <v>8.2812806914162249E-2</v>
      </c>
      <c r="AA95" s="385">
        <f t="shared" si="30"/>
        <v>4.3901001767825576E-2</v>
      </c>
      <c r="AB95" s="385">
        <f t="shared" si="31"/>
        <v>2.2569239835002947E-2</v>
      </c>
      <c r="AC95" s="385">
        <f t="shared" si="32"/>
        <v>1.7678255745433118E-3</v>
      </c>
      <c r="AD95" s="135"/>
      <c r="AE95" s="368">
        <v>77</v>
      </c>
      <c r="AF95" s="368">
        <v>120</v>
      </c>
      <c r="AG95" s="368">
        <v>83</v>
      </c>
      <c r="AH95" s="368">
        <v>85</v>
      </c>
      <c r="AI95" s="368">
        <v>82</v>
      </c>
      <c r="AJ95" s="368">
        <v>58</v>
      </c>
      <c r="AK95" s="368">
        <v>23</v>
      </c>
      <c r="AL95" s="368">
        <v>-1</v>
      </c>
      <c r="AM95" s="185">
        <f t="shared" si="43"/>
        <v>527</v>
      </c>
      <c r="AN95" s="132"/>
      <c r="AO95" s="368">
        <v>-2</v>
      </c>
      <c r="AP95" s="368">
        <v>-1</v>
      </c>
      <c r="AQ95" s="368">
        <v>-4</v>
      </c>
      <c r="AR95" s="368">
        <v>0</v>
      </c>
      <c r="AS95" s="368">
        <v>2</v>
      </c>
      <c r="AT95" s="368">
        <v>2</v>
      </c>
      <c r="AU95" s="368">
        <v>0</v>
      </c>
      <c r="AV95" s="368">
        <v>-1</v>
      </c>
      <c r="AW95" s="369">
        <f t="shared" si="44"/>
        <v>-4</v>
      </c>
      <c r="AX95" s="388">
        <f t="shared" si="33"/>
        <v>2</v>
      </c>
      <c r="AY95" s="388">
        <f t="shared" si="33"/>
        <v>1</v>
      </c>
      <c r="AZ95" s="388">
        <f t="shared" si="33"/>
        <v>4</v>
      </c>
      <c r="BA95" s="388">
        <f t="shared" si="33"/>
        <v>0</v>
      </c>
      <c r="BB95" s="388">
        <f t="shared" si="33"/>
        <v>-2</v>
      </c>
      <c r="BC95" s="388">
        <f t="shared" si="25"/>
        <v>-2</v>
      </c>
      <c r="BD95" s="388">
        <f t="shared" si="25"/>
        <v>0</v>
      </c>
      <c r="BE95" s="388">
        <f t="shared" si="25"/>
        <v>1</v>
      </c>
      <c r="BF95" s="388">
        <f t="shared" si="25"/>
        <v>4</v>
      </c>
      <c r="BH95" s="389">
        <f t="shared" si="45"/>
        <v>0.8</v>
      </c>
      <c r="BI95" s="389">
        <f t="shared" si="46"/>
        <v>0.19999999999999996</v>
      </c>
      <c r="BJ95" s="370">
        <v>381233.38666666672</v>
      </c>
      <c r="BK95" s="137">
        <f t="shared" si="34"/>
        <v>381233.38666666672</v>
      </c>
      <c r="BL95" s="373">
        <v>301205.25599999999</v>
      </c>
      <c r="BM95" s="137">
        <f t="shared" si="35"/>
        <v>301205.25599999999</v>
      </c>
      <c r="BN95" s="372">
        <v>365405.71644444455</v>
      </c>
      <c r="BO95" s="137">
        <f t="shared" si="36"/>
        <v>365405.71644444455</v>
      </c>
      <c r="BP95" s="372">
        <v>560397.86666666658</v>
      </c>
      <c r="BQ95" s="137">
        <f t="shared" si="37"/>
        <v>560397.86666666658</v>
      </c>
      <c r="BR95" s="372">
        <v>309047.34577777784</v>
      </c>
      <c r="BS95" s="137">
        <f t="shared" si="38"/>
        <v>309047.34577777784</v>
      </c>
      <c r="BT95" s="376">
        <v>258927.23733333332</v>
      </c>
      <c r="BU95" s="137">
        <f t="shared" si="39"/>
        <v>258927.23733333332</v>
      </c>
      <c r="BV95" s="377">
        <v>589857.92049777752</v>
      </c>
      <c r="BW95" s="379">
        <f t="shared" si="47"/>
        <v>589857.92049777752</v>
      </c>
      <c r="BX95" s="353"/>
      <c r="BY95" s="138"/>
      <c r="BZ95" s="355"/>
      <c r="CA95" s="352"/>
    </row>
    <row r="96" spans="1:79" x14ac:dyDescent="0.25">
      <c r="A96" s="132" t="s">
        <v>554</v>
      </c>
      <c r="B96" s="55" t="s">
        <v>555</v>
      </c>
      <c r="C96" s="55" t="s">
        <v>434</v>
      </c>
      <c r="D96" s="133" t="s">
        <v>124</v>
      </c>
      <c r="E96" s="364">
        <v>44021</v>
      </c>
      <c r="F96" s="382">
        <f t="shared" si="40"/>
        <v>48658</v>
      </c>
      <c r="G96" s="365">
        <v>349</v>
      </c>
      <c r="H96" s="387">
        <f t="shared" si="41"/>
        <v>171</v>
      </c>
      <c r="I96" s="366">
        <v>0</v>
      </c>
      <c r="J96" s="366">
        <v>54</v>
      </c>
      <c r="K96"/>
      <c r="L96" s="365">
        <v>8463</v>
      </c>
      <c r="M96" s="365">
        <v>13031</v>
      </c>
      <c r="N96" s="365">
        <v>10783</v>
      </c>
      <c r="O96" s="365">
        <v>8636</v>
      </c>
      <c r="P96" s="365">
        <v>4534</v>
      </c>
      <c r="Q96" s="365">
        <v>2024</v>
      </c>
      <c r="R96" s="365">
        <v>1100</v>
      </c>
      <c r="S96" s="365">
        <v>87</v>
      </c>
      <c r="T96" s="365">
        <v>48658</v>
      </c>
      <c r="U96" s="132"/>
      <c r="V96" s="385">
        <f t="shared" si="42"/>
        <v>0.17392823379505939</v>
      </c>
      <c r="W96" s="385">
        <f t="shared" si="26"/>
        <v>0.26780796580212912</v>
      </c>
      <c r="X96" s="385">
        <f t="shared" si="27"/>
        <v>0.2216079575814871</v>
      </c>
      <c r="Y96" s="385">
        <f t="shared" si="28"/>
        <v>0.17748366147396111</v>
      </c>
      <c r="Z96" s="385">
        <f t="shared" si="29"/>
        <v>9.318097743433762E-2</v>
      </c>
      <c r="AA96" s="385">
        <f t="shared" si="30"/>
        <v>4.1596448682642118E-2</v>
      </c>
      <c r="AB96" s="385">
        <f t="shared" si="31"/>
        <v>2.2606765588392454E-2</v>
      </c>
      <c r="AC96" s="385">
        <f t="shared" si="32"/>
        <v>1.7879896419910396E-3</v>
      </c>
      <c r="AD96" s="135"/>
      <c r="AE96" s="368">
        <v>77</v>
      </c>
      <c r="AF96" s="368">
        <v>11</v>
      </c>
      <c r="AG96" s="368">
        <v>31</v>
      </c>
      <c r="AH96" s="368">
        <v>16</v>
      </c>
      <c r="AI96" s="368">
        <v>35</v>
      </c>
      <c r="AJ96" s="368">
        <v>4</v>
      </c>
      <c r="AK96" s="368">
        <v>-3</v>
      </c>
      <c r="AL96" s="368">
        <v>0</v>
      </c>
      <c r="AM96" s="185">
        <f t="shared" si="43"/>
        <v>171</v>
      </c>
      <c r="AN96" s="132"/>
      <c r="AO96" s="368">
        <v>-16</v>
      </c>
      <c r="AP96" s="368">
        <v>5</v>
      </c>
      <c r="AQ96" s="368">
        <v>-12</v>
      </c>
      <c r="AR96" s="368">
        <v>19</v>
      </c>
      <c r="AS96" s="368">
        <v>2</v>
      </c>
      <c r="AT96" s="368">
        <v>4</v>
      </c>
      <c r="AU96" s="368">
        <v>-1</v>
      </c>
      <c r="AV96" s="368">
        <v>-1</v>
      </c>
      <c r="AW96" s="369">
        <f t="shared" si="44"/>
        <v>0</v>
      </c>
      <c r="AX96" s="388">
        <f t="shared" si="33"/>
        <v>16</v>
      </c>
      <c r="AY96" s="388">
        <f t="shared" si="33"/>
        <v>-5</v>
      </c>
      <c r="AZ96" s="388">
        <f t="shared" si="33"/>
        <v>12</v>
      </c>
      <c r="BA96" s="388">
        <f t="shared" si="33"/>
        <v>-19</v>
      </c>
      <c r="BB96" s="388">
        <f t="shared" si="33"/>
        <v>-2</v>
      </c>
      <c r="BC96" s="388">
        <f t="shared" si="25"/>
        <v>-4</v>
      </c>
      <c r="BD96" s="388">
        <f t="shared" si="25"/>
        <v>1</v>
      </c>
      <c r="BE96" s="388">
        <f t="shared" si="25"/>
        <v>1</v>
      </c>
      <c r="BF96" s="388">
        <f t="shared" si="25"/>
        <v>0</v>
      </c>
      <c r="BH96" s="389">
        <f t="shared" si="45"/>
        <v>0.8</v>
      </c>
      <c r="BI96" s="389">
        <f t="shared" si="46"/>
        <v>0.19999999999999996</v>
      </c>
      <c r="BJ96" s="370">
        <v>187290.49600000004</v>
      </c>
      <c r="BK96" s="137">
        <f t="shared" si="34"/>
        <v>187290.49600000004</v>
      </c>
      <c r="BL96" s="373">
        <v>190084.86044444444</v>
      </c>
      <c r="BM96" s="137">
        <f t="shared" si="35"/>
        <v>190084.86044444444</v>
      </c>
      <c r="BN96" s="372">
        <v>179300.7244444445</v>
      </c>
      <c r="BO96" s="137">
        <f t="shared" si="36"/>
        <v>179300.7244444445</v>
      </c>
      <c r="BP96" s="372">
        <v>340035.2</v>
      </c>
      <c r="BQ96" s="137">
        <f t="shared" si="37"/>
        <v>340035.2</v>
      </c>
      <c r="BR96" s="372">
        <v>167450.14933333333</v>
      </c>
      <c r="BS96" s="137">
        <f t="shared" si="38"/>
        <v>167450.14933333333</v>
      </c>
      <c r="BT96" s="376">
        <v>100783.63555555556</v>
      </c>
      <c r="BU96" s="137">
        <f t="shared" si="39"/>
        <v>100783.63555555556</v>
      </c>
      <c r="BV96" s="377">
        <v>56280.756593777776</v>
      </c>
      <c r="BW96" s="379">
        <f t="shared" si="47"/>
        <v>56280.756593777776</v>
      </c>
      <c r="BX96" s="353"/>
      <c r="BY96" s="138"/>
      <c r="BZ96" s="355"/>
      <c r="CA96" s="352"/>
    </row>
    <row r="97" spans="1:79" x14ac:dyDescent="0.25">
      <c r="A97" s="132" t="s">
        <v>556</v>
      </c>
      <c r="B97" s="55" t="s">
        <v>460</v>
      </c>
      <c r="C97" s="55" t="s">
        <v>434</v>
      </c>
      <c r="D97" s="133" t="s">
        <v>125</v>
      </c>
      <c r="E97" s="364">
        <v>51686.111111111109</v>
      </c>
      <c r="F97" s="382">
        <f t="shared" si="40"/>
        <v>55023</v>
      </c>
      <c r="G97" s="365">
        <v>298</v>
      </c>
      <c r="H97" s="387">
        <f t="shared" si="41"/>
        <v>635</v>
      </c>
      <c r="I97" s="366">
        <v>446.58888888888885</v>
      </c>
      <c r="J97" s="366">
        <v>139</v>
      </c>
      <c r="K97"/>
      <c r="L97" s="365">
        <v>4307</v>
      </c>
      <c r="M97" s="365">
        <v>11732</v>
      </c>
      <c r="N97" s="365">
        <v>17926</v>
      </c>
      <c r="O97" s="365">
        <v>9824</v>
      </c>
      <c r="P97" s="365">
        <v>7267</v>
      </c>
      <c r="Q97" s="365">
        <v>2880</v>
      </c>
      <c r="R97" s="365">
        <v>1062</v>
      </c>
      <c r="S97" s="365">
        <v>25</v>
      </c>
      <c r="T97" s="365">
        <v>55023</v>
      </c>
      <c r="U97" s="132"/>
      <c r="V97" s="385">
        <f t="shared" si="42"/>
        <v>7.8276357159733204E-2</v>
      </c>
      <c r="W97" s="385">
        <f t="shared" si="26"/>
        <v>0.21321992621267469</v>
      </c>
      <c r="X97" s="385">
        <f t="shared" si="27"/>
        <v>0.32579103284081201</v>
      </c>
      <c r="Y97" s="385">
        <f t="shared" si="28"/>
        <v>0.17854351816513095</v>
      </c>
      <c r="Z97" s="385">
        <f t="shared" si="29"/>
        <v>0.13207204260036712</v>
      </c>
      <c r="AA97" s="385">
        <f t="shared" si="30"/>
        <v>5.2341747996292459E-2</v>
      </c>
      <c r="AB97" s="385">
        <f t="shared" si="31"/>
        <v>1.9301019573632845E-2</v>
      </c>
      <c r="AC97" s="385">
        <f t="shared" si="32"/>
        <v>4.5435545135670536E-4</v>
      </c>
      <c r="AD97" s="135"/>
      <c r="AE97" s="368">
        <v>16</v>
      </c>
      <c r="AF97" s="368">
        <v>39</v>
      </c>
      <c r="AG97" s="368">
        <v>201</v>
      </c>
      <c r="AH97" s="368">
        <v>160</v>
      </c>
      <c r="AI97" s="368">
        <v>116</v>
      </c>
      <c r="AJ97" s="368">
        <v>64</v>
      </c>
      <c r="AK97" s="368">
        <v>15</v>
      </c>
      <c r="AL97" s="368">
        <v>0</v>
      </c>
      <c r="AM97" s="185">
        <f t="shared" si="43"/>
        <v>611</v>
      </c>
      <c r="AN97" s="132"/>
      <c r="AO97" s="368">
        <v>-6</v>
      </c>
      <c r="AP97" s="368">
        <v>-8</v>
      </c>
      <c r="AQ97" s="368">
        <v>-20</v>
      </c>
      <c r="AR97" s="368">
        <v>5</v>
      </c>
      <c r="AS97" s="368">
        <v>-3</v>
      </c>
      <c r="AT97" s="368">
        <v>5</v>
      </c>
      <c r="AU97" s="368">
        <v>3</v>
      </c>
      <c r="AV97" s="368">
        <v>0</v>
      </c>
      <c r="AW97" s="369">
        <f t="shared" si="44"/>
        <v>-24</v>
      </c>
      <c r="AX97" s="388">
        <f t="shared" si="33"/>
        <v>6</v>
      </c>
      <c r="AY97" s="388">
        <f t="shared" si="33"/>
        <v>8</v>
      </c>
      <c r="AZ97" s="388">
        <f t="shared" si="33"/>
        <v>20</v>
      </c>
      <c r="BA97" s="388">
        <f t="shared" si="33"/>
        <v>-5</v>
      </c>
      <c r="BB97" s="388">
        <f t="shared" si="33"/>
        <v>3</v>
      </c>
      <c r="BC97" s="388">
        <f t="shared" si="25"/>
        <v>-5</v>
      </c>
      <c r="BD97" s="388">
        <f t="shared" si="25"/>
        <v>-3</v>
      </c>
      <c r="BE97" s="388">
        <f t="shared" si="25"/>
        <v>0</v>
      </c>
      <c r="BF97" s="388">
        <f t="shared" si="25"/>
        <v>24</v>
      </c>
      <c r="BH97" s="389">
        <f t="shared" si="45"/>
        <v>0.8</v>
      </c>
      <c r="BI97" s="389">
        <f t="shared" si="46"/>
        <v>0.19999999999999996</v>
      </c>
      <c r="BJ97" s="370">
        <v>443535.62133333331</v>
      </c>
      <c r="BK97" s="137">
        <f t="shared" si="34"/>
        <v>443535.62133333331</v>
      </c>
      <c r="BL97" s="373">
        <v>532318.10577777773</v>
      </c>
      <c r="BM97" s="137">
        <f t="shared" si="35"/>
        <v>532318.10577777773</v>
      </c>
      <c r="BN97" s="372">
        <v>438639.09244444448</v>
      </c>
      <c r="BO97" s="137">
        <f t="shared" si="36"/>
        <v>438639.09244444448</v>
      </c>
      <c r="BP97" s="372">
        <v>393104.85333333327</v>
      </c>
      <c r="BQ97" s="137">
        <f t="shared" si="37"/>
        <v>393104.85333333327</v>
      </c>
      <c r="BR97" s="372">
        <v>443903.16800000001</v>
      </c>
      <c r="BS97" s="137">
        <f t="shared" si="38"/>
        <v>443903.16800000001</v>
      </c>
      <c r="BT97" s="376">
        <v>420293.40266666678</v>
      </c>
      <c r="BU97" s="137">
        <f t="shared" si="39"/>
        <v>420293.40266666678</v>
      </c>
      <c r="BV97" s="377">
        <v>246259.87258311102</v>
      </c>
      <c r="BW97" s="379">
        <f t="shared" si="47"/>
        <v>246259.87258311102</v>
      </c>
      <c r="BX97" s="353"/>
      <c r="BY97" s="138"/>
      <c r="BZ97" s="355"/>
      <c r="CA97" s="352"/>
    </row>
    <row r="98" spans="1:79" x14ac:dyDescent="0.25">
      <c r="A98" s="132" t="s">
        <v>557</v>
      </c>
      <c r="B98" s="55" t="s">
        <v>436</v>
      </c>
      <c r="C98" s="55" t="s">
        <v>437</v>
      </c>
      <c r="D98" s="133" t="s">
        <v>126</v>
      </c>
      <c r="E98" s="364">
        <v>23709.111111111117</v>
      </c>
      <c r="F98" s="382">
        <f t="shared" si="40"/>
        <v>26299</v>
      </c>
      <c r="G98" s="365">
        <v>442</v>
      </c>
      <c r="H98" s="387">
        <f t="shared" si="41"/>
        <v>89</v>
      </c>
      <c r="I98" s="366">
        <v>0</v>
      </c>
      <c r="J98" s="366">
        <v>31</v>
      </c>
      <c r="K98"/>
      <c r="L98" s="365">
        <v>4306</v>
      </c>
      <c r="M98" s="365">
        <v>7146</v>
      </c>
      <c r="N98" s="365">
        <v>5395</v>
      </c>
      <c r="O98" s="365">
        <v>4677</v>
      </c>
      <c r="P98" s="365">
        <v>3285</v>
      </c>
      <c r="Q98" s="365">
        <v>1047</v>
      </c>
      <c r="R98" s="365">
        <v>396</v>
      </c>
      <c r="S98" s="365">
        <v>47</v>
      </c>
      <c r="T98" s="365">
        <v>26299</v>
      </c>
      <c r="U98" s="132"/>
      <c r="V98" s="385">
        <f t="shared" si="42"/>
        <v>0.16373246131031599</v>
      </c>
      <c r="W98" s="385">
        <f t="shared" si="26"/>
        <v>0.27172135822654853</v>
      </c>
      <c r="X98" s="385">
        <f t="shared" si="27"/>
        <v>0.20514087988136431</v>
      </c>
      <c r="Y98" s="385">
        <f t="shared" si="28"/>
        <v>0.17783946157648581</v>
      </c>
      <c r="Z98" s="385">
        <f t="shared" si="29"/>
        <v>0.12490969238374083</v>
      </c>
      <c r="AA98" s="385">
        <f t="shared" si="30"/>
        <v>3.9811399672991368E-2</v>
      </c>
      <c r="AB98" s="385">
        <f t="shared" si="31"/>
        <v>1.5057606753108483E-2</v>
      </c>
      <c r="AC98" s="385">
        <f t="shared" si="32"/>
        <v>1.7871401954446936E-3</v>
      </c>
      <c r="AD98" s="135"/>
      <c r="AE98" s="368">
        <v>19</v>
      </c>
      <c r="AF98" s="368">
        <v>53</v>
      </c>
      <c r="AG98" s="368">
        <v>53</v>
      </c>
      <c r="AH98" s="368">
        <v>23</v>
      </c>
      <c r="AI98" s="368">
        <v>8</v>
      </c>
      <c r="AJ98" s="368">
        <v>10</v>
      </c>
      <c r="AK98" s="368">
        <v>1</v>
      </c>
      <c r="AL98" s="368">
        <v>0</v>
      </c>
      <c r="AM98" s="185">
        <f t="shared" si="43"/>
        <v>167</v>
      </c>
      <c r="AN98" s="132"/>
      <c r="AO98" s="368">
        <v>41</v>
      </c>
      <c r="AP98" s="368">
        <v>2</v>
      </c>
      <c r="AQ98" s="368">
        <v>13</v>
      </c>
      <c r="AR98" s="368">
        <v>19</v>
      </c>
      <c r="AS98" s="368">
        <v>6</v>
      </c>
      <c r="AT98" s="368">
        <v>-5</v>
      </c>
      <c r="AU98" s="368">
        <v>-1</v>
      </c>
      <c r="AV98" s="368">
        <v>3</v>
      </c>
      <c r="AW98" s="369">
        <f t="shared" si="44"/>
        <v>78</v>
      </c>
      <c r="AX98" s="388">
        <f t="shared" si="33"/>
        <v>-41</v>
      </c>
      <c r="AY98" s="388">
        <f t="shared" si="33"/>
        <v>-2</v>
      </c>
      <c r="AZ98" s="388">
        <f t="shared" si="33"/>
        <v>-13</v>
      </c>
      <c r="BA98" s="388">
        <f t="shared" si="33"/>
        <v>-19</v>
      </c>
      <c r="BB98" s="388">
        <f t="shared" si="33"/>
        <v>-6</v>
      </c>
      <c r="BC98" s="388">
        <f t="shared" si="25"/>
        <v>5</v>
      </c>
      <c r="BD98" s="388">
        <f t="shared" si="25"/>
        <v>1</v>
      </c>
      <c r="BE98" s="388">
        <f t="shared" si="25"/>
        <v>-3</v>
      </c>
      <c r="BF98" s="388">
        <f t="shared" si="25"/>
        <v>-78</v>
      </c>
      <c r="BH98" s="389">
        <f t="shared" si="45"/>
        <v>0.8</v>
      </c>
      <c r="BI98" s="389">
        <f t="shared" si="46"/>
        <v>0.19999999999999996</v>
      </c>
      <c r="BJ98" s="370">
        <v>70489.797333333336</v>
      </c>
      <c r="BK98" s="137">
        <f t="shared" si="34"/>
        <v>70489.797333333336</v>
      </c>
      <c r="BL98" s="373">
        <v>182174.58755555551</v>
      </c>
      <c r="BM98" s="137">
        <f t="shared" si="35"/>
        <v>182174.58755555551</v>
      </c>
      <c r="BN98" s="372">
        <v>79092.542222222241</v>
      </c>
      <c r="BO98" s="137">
        <f t="shared" si="36"/>
        <v>79092.542222222241</v>
      </c>
      <c r="BP98" s="372">
        <v>265530.66666666669</v>
      </c>
      <c r="BQ98" s="137">
        <f t="shared" si="37"/>
        <v>265530.66666666669</v>
      </c>
      <c r="BR98" s="372">
        <v>119463.55733333336</v>
      </c>
      <c r="BS98" s="137">
        <f t="shared" si="38"/>
        <v>119463.55733333336</v>
      </c>
      <c r="BT98" s="376">
        <v>270364.47822222224</v>
      </c>
      <c r="BU98" s="137">
        <f t="shared" si="39"/>
        <v>270364.47822222224</v>
      </c>
      <c r="BV98" s="377">
        <v>217038.72406755562</v>
      </c>
      <c r="BW98" s="379">
        <f t="shared" si="47"/>
        <v>217038.72406755562</v>
      </c>
      <c r="BX98" s="353"/>
      <c r="BY98" s="138"/>
      <c r="BZ98" s="355"/>
      <c r="CA98" s="352"/>
    </row>
    <row r="99" spans="1:79" x14ac:dyDescent="0.25">
      <c r="A99" s="132" t="s">
        <v>558</v>
      </c>
      <c r="B99" s="55" t="s">
        <v>559</v>
      </c>
      <c r="C99" s="55" t="s">
        <v>434</v>
      </c>
      <c r="D99" s="133" t="s">
        <v>127</v>
      </c>
      <c r="E99" s="364">
        <v>72366.444444444438</v>
      </c>
      <c r="F99" s="382">
        <f t="shared" si="40"/>
        <v>57240</v>
      </c>
      <c r="G99" s="365">
        <v>551</v>
      </c>
      <c r="H99" s="387">
        <f t="shared" si="41"/>
        <v>189</v>
      </c>
      <c r="I99" s="366">
        <v>17.200888888888926</v>
      </c>
      <c r="J99" s="366">
        <v>40</v>
      </c>
      <c r="K99"/>
      <c r="L99" s="365">
        <v>416</v>
      </c>
      <c r="M99" s="365">
        <v>1742</v>
      </c>
      <c r="N99" s="365">
        <v>7628</v>
      </c>
      <c r="O99" s="365">
        <v>13390</v>
      </c>
      <c r="P99" s="365">
        <v>10925</v>
      </c>
      <c r="Q99" s="365">
        <v>7759</v>
      </c>
      <c r="R99" s="365">
        <v>11211</v>
      </c>
      <c r="S99" s="365">
        <v>4169</v>
      </c>
      <c r="T99" s="365">
        <v>57240</v>
      </c>
      <c r="U99" s="132"/>
      <c r="V99" s="385">
        <f t="shared" si="42"/>
        <v>7.2676450034940597E-3</v>
      </c>
      <c r="W99" s="385">
        <f t="shared" si="26"/>
        <v>3.0433263452131376E-2</v>
      </c>
      <c r="X99" s="385">
        <f t="shared" si="27"/>
        <v>0.13326345213137666</v>
      </c>
      <c r="Y99" s="385">
        <f t="shared" si="28"/>
        <v>0.23392732354996507</v>
      </c>
      <c r="Z99" s="385">
        <f t="shared" si="29"/>
        <v>0.19086303284416492</v>
      </c>
      <c r="AA99" s="385">
        <f t="shared" si="30"/>
        <v>0.13555206149545773</v>
      </c>
      <c r="AB99" s="385">
        <f t="shared" si="31"/>
        <v>0.19585953878406709</v>
      </c>
      <c r="AC99" s="385">
        <f t="shared" si="32"/>
        <v>7.2833682739343111E-2</v>
      </c>
      <c r="AD99" s="135"/>
      <c r="AE99" s="368">
        <v>32</v>
      </c>
      <c r="AF99" s="368">
        <v>-28</v>
      </c>
      <c r="AG99" s="368">
        <v>44</v>
      </c>
      <c r="AH99" s="368">
        <v>13</v>
      </c>
      <c r="AI99" s="368">
        <v>30</v>
      </c>
      <c r="AJ99" s="368">
        <v>-9</v>
      </c>
      <c r="AK99" s="368">
        <v>46</v>
      </c>
      <c r="AL99" s="368">
        <v>116</v>
      </c>
      <c r="AM99" s="185">
        <f t="shared" si="43"/>
        <v>244</v>
      </c>
      <c r="AN99" s="132"/>
      <c r="AO99" s="368">
        <v>-1</v>
      </c>
      <c r="AP99" s="368">
        <v>-41</v>
      </c>
      <c r="AQ99" s="368">
        <v>12</v>
      </c>
      <c r="AR99" s="368">
        <v>39</v>
      </c>
      <c r="AS99" s="368">
        <v>29</v>
      </c>
      <c r="AT99" s="368">
        <v>10</v>
      </c>
      <c r="AU99" s="368">
        <v>11</v>
      </c>
      <c r="AV99" s="368">
        <v>-4</v>
      </c>
      <c r="AW99" s="369">
        <f t="shared" si="44"/>
        <v>55</v>
      </c>
      <c r="AX99" s="388">
        <f t="shared" si="33"/>
        <v>1</v>
      </c>
      <c r="AY99" s="388">
        <f t="shared" si="33"/>
        <v>41</v>
      </c>
      <c r="AZ99" s="388">
        <f t="shared" si="33"/>
        <v>-12</v>
      </c>
      <c r="BA99" s="388">
        <f t="shared" si="33"/>
        <v>-39</v>
      </c>
      <c r="BB99" s="388">
        <f t="shared" si="33"/>
        <v>-29</v>
      </c>
      <c r="BC99" s="388">
        <f t="shared" si="25"/>
        <v>-10</v>
      </c>
      <c r="BD99" s="388">
        <f t="shared" si="25"/>
        <v>-11</v>
      </c>
      <c r="BE99" s="388">
        <f t="shared" si="25"/>
        <v>4</v>
      </c>
      <c r="BF99" s="388">
        <f t="shared" si="25"/>
        <v>-55</v>
      </c>
      <c r="BH99" s="389">
        <f t="shared" si="45"/>
        <v>0.8</v>
      </c>
      <c r="BI99" s="389">
        <f t="shared" si="46"/>
        <v>0.19999999999999996</v>
      </c>
      <c r="BJ99" s="370">
        <v>452618.69866666675</v>
      </c>
      <c r="BK99" s="137">
        <f t="shared" si="34"/>
        <v>452618.69866666675</v>
      </c>
      <c r="BL99" s="373">
        <v>794518.39911111118</v>
      </c>
      <c r="BM99" s="137">
        <f t="shared" si="35"/>
        <v>794518.39911111118</v>
      </c>
      <c r="BN99" s="372">
        <v>292952.14933333331</v>
      </c>
      <c r="BO99" s="137">
        <f t="shared" si="36"/>
        <v>292952.14933333331</v>
      </c>
      <c r="BP99" s="372">
        <v>526549.12</v>
      </c>
      <c r="BQ99" s="137">
        <f t="shared" si="37"/>
        <v>526549.12</v>
      </c>
      <c r="BR99" s="372">
        <v>382487.17688888893</v>
      </c>
      <c r="BS99" s="137">
        <f t="shared" si="38"/>
        <v>382487.17688888893</v>
      </c>
      <c r="BT99" s="376">
        <v>518116.80355555547</v>
      </c>
      <c r="BU99" s="137">
        <f t="shared" si="39"/>
        <v>518116.80355555547</v>
      </c>
      <c r="BV99" s="377">
        <v>168752.02188799996</v>
      </c>
      <c r="BW99" s="379">
        <f t="shared" si="47"/>
        <v>168752.02188799996</v>
      </c>
      <c r="BX99" s="353"/>
      <c r="BY99" s="138"/>
      <c r="BZ99" s="355"/>
      <c r="CA99" s="352"/>
    </row>
    <row r="100" spans="1:79" x14ac:dyDescent="0.25">
      <c r="A100" s="132" t="s">
        <v>560</v>
      </c>
      <c r="B100" s="55"/>
      <c r="C100" s="55" t="s">
        <v>452</v>
      </c>
      <c r="D100" s="133" t="s">
        <v>128</v>
      </c>
      <c r="E100" s="364">
        <v>128204.11111111111</v>
      </c>
      <c r="F100" s="382">
        <f t="shared" si="40"/>
        <v>124281</v>
      </c>
      <c r="G100" s="365">
        <v>917</v>
      </c>
      <c r="H100" s="387">
        <f t="shared" si="41"/>
        <v>657</v>
      </c>
      <c r="I100" s="366">
        <v>145.40577777777776</v>
      </c>
      <c r="J100" s="366">
        <v>370</v>
      </c>
      <c r="K100"/>
      <c r="L100" s="365">
        <v>5192</v>
      </c>
      <c r="M100" s="365">
        <v>11667</v>
      </c>
      <c r="N100" s="365">
        <v>33861</v>
      </c>
      <c r="O100" s="365">
        <v>36503</v>
      </c>
      <c r="P100" s="365">
        <v>21081</v>
      </c>
      <c r="Q100" s="365">
        <v>9200</v>
      </c>
      <c r="R100" s="365">
        <v>5869</v>
      </c>
      <c r="S100" s="365">
        <v>908</v>
      </c>
      <c r="T100" s="365">
        <v>124281</v>
      </c>
      <c r="U100" s="132"/>
      <c r="V100" s="385">
        <f t="shared" si="42"/>
        <v>4.1776297261850164E-2</v>
      </c>
      <c r="W100" s="385">
        <f t="shared" si="26"/>
        <v>9.3875974605933332E-2</v>
      </c>
      <c r="X100" s="385">
        <f t="shared" si="27"/>
        <v>0.27245516209235521</v>
      </c>
      <c r="Y100" s="385">
        <f t="shared" si="28"/>
        <v>0.29371343970518421</v>
      </c>
      <c r="Z100" s="385">
        <f t="shared" si="29"/>
        <v>0.16962367538079032</v>
      </c>
      <c r="AA100" s="385">
        <f t="shared" si="30"/>
        <v>7.4025796380782258E-2</v>
      </c>
      <c r="AB100" s="385">
        <f t="shared" si="31"/>
        <v>4.7223630321609901E-2</v>
      </c>
      <c r="AC100" s="385">
        <f t="shared" si="32"/>
        <v>7.3060242514945972E-3</v>
      </c>
      <c r="AD100" s="135"/>
      <c r="AE100" s="368">
        <v>-49</v>
      </c>
      <c r="AF100" s="368">
        <v>75</v>
      </c>
      <c r="AG100" s="368">
        <v>187</v>
      </c>
      <c r="AH100" s="368">
        <v>75</v>
      </c>
      <c r="AI100" s="368">
        <v>127</v>
      </c>
      <c r="AJ100" s="368">
        <v>53</v>
      </c>
      <c r="AK100" s="368">
        <v>8</v>
      </c>
      <c r="AL100" s="368">
        <v>13</v>
      </c>
      <c r="AM100" s="185">
        <f t="shared" si="43"/>
        <v>489</v>
      </c>
      <c r="AN100" s="132"/>
      <c r="AO100" s="368">
        <v>-100</v>
      </c>
      <c r="AP100" s="368">
        <v>-47</v>
      </c>
      <c r="AQ100" s="368">
        <v>-4</v>
      </c>
      <c r="AR100" s="368">
        <v>-20</v>
      </c>
      <c r="AS100" s="368">
        <v>5</v>
      </c>
      <c r="AT100" s="368">
        <v>-5</v>
      </c>
      <c r="AU100" s="368">
        <v>-5</v>
      </c>
      <c r="AV100" s="368">
        <v>8</v>
      </c>
      <c r="AW100" s="369">
        <f t="shared" si="44"/>
        <v>-168</v>
      </c>
      <c r="AX100" s="388">
        <f t="shared" si="33"/>
        <v>100</v>
      </c>
      <c r="AY100" s="388">
        <f t="shared" si="33"/>
        <v>47</v>
      </c>
      <c r="AZ100" s="388">
        <f t="shared" si="33"/>
        <v>4</v>
      </c>
      <c r="BA100" s="388">
        <f t="shared" si="33"/>
        <v>20</v>
      </c>
      <c r="BB100" s="388">
        <f t="shared" si="33"/>
        <v>-5</v>
      </c>
      <c r="BC100" s="388">
        <f t="shared" si="25"/>
        <v>5</v>
      </c>
      <c r="BD100" s="388">
        <f t="shared" si="25"/>
        <v>5</v>
      </c>
      <c r="BE100" s="388">
        <f t="shared" si="25"/>
        <v>-8</v>
      </c>
      <c r="BF100" s="388">
        <f t="shared" si="25"/>
        <v>168</v>
      </c>
      <c r="BH100" s="389">
        <f t="shared" si="45"/>
        <v>1</v>
      </c>
      <c r="BI100" s="389">
        <f t="shared" si="46"/>
        <v>0</v>
      </c>
      <c r="BJ100" s="370">
        <v>527714</v>
      </c>
      <c r="BK100" s="137">
        <f t="shared" si="34"/>
        <v>527714</v>
      </c>
      <c r="BL100" s="373">
        <v>830123.19</v>
      </c>
      <c r="BM100" s="137">
        <f t="shared" si="35"/>
        <v>830123.19</v>
      </c>
      <c r="BN100" s="372">
        <v>1637182.2577777777</v>
      </c>
      <c r="BO100" s="137">
        <f t="shared" si="36"/>
        <v>1637182.2577777777</v>
      </c>
      <c r="BP100" s="372">
        <v>366103.46666666662</v>
      </c>
      <c r="BQ100" s="137">
        <f t="shared" si="37"/>
        <v>366103.46666666662</v>
      </c>
      <c r="BR100" s="372">
        <v>469464.19999999995</v>
      </c>
      <c r="BS100" s="137">
        <f t="shared" si="38"/>
        <v>469464.19999999995</v>
      </c>
      <c r="BT100" s="376">
        <v>1133855.3022222221</v>
      </c>
      <c r="BU100" s="137">
        <f t="shared" si="39"/>
        <v>1133855.3022222221</v>
      </c>
      <c r="BV100" s="377">
        <v>22400</v>
      </c>
      <c r="BW100" s="379">
        <f t="shared" si="47"/>
        <v>22400</v>
      </c>
      <c r="BX100" s="353"/>
      <c r="BY100" s="138"/>
      <c r="BZ100" s="355"/>
      <c r="CA100" s="352"/>
    </row>
    <row r="101" spans="1:79" x14ac:dyDescent="0.25">
      <c r="A101" s="132" t="s">
        <v>561</v>
      </c>
      <c r="B101" s="55" t="s">
        <v>458</v>
      </c>
      <c r="C101" s="55" t="s">
        <v>450</v>
      </c>
      <c r="D101" s="133" t="s">
        <v>129</v>
      </c>
      <c r="E101" s="364">
        <v>62482.888888888883</v>
      </c>
      <c r="F101" s="382">
        <f t="shared" si="40"/>
        <v>55865</v>
      </c>
      <c r="G101" s="365">
        <v>426</v>
      </c>
      <c r="H101" s="387">
        <f t="shared" si="41"/>
        <v>156</v>
      </c>
      <c r="I101" s="366">
        <v>0</v>
      </c>
      <c r="J101" s="366">
        <v>0</v>
      </c>
      <c r="K101"/>
      <c r="L101" s="365">
        <v>1834</v>
      </c>
      <c r="M101" s="365">
        <v>5004</v>
      </c>
      <c r="N101" s="365">
        <v>11559</v>
      </c>
      <c r="O101" s="365">
        <v>13837</v>
      </c>
      <c r="P101" s="365">
        <v>9715</v>
      </c>
      <c r="Q101" s="365">
        <v>6828</v>
      </c>
      <c r="R101" s="365">
        <v>5928</v>
      </c>
      <c r="S101" s="365">
        <v>1160</v>
      </c>
      <c r="T101" s="365">
        <v>55865</v>
      </c>
      <c r="U101" s="132"/>
      <c r="V101" s="385">
        <f t="shared" si="42"/>
        <v>3.2829141680837733E-2</v>
      </c>
      <c r="W101" s="385">
        <f t="shared" si="26"/>
        <v>8.9573077955786271E-2</v>
      </c>
      <c r="X101" s="385">
        <f t="shared" si="27"/>
        <v>0.20690951400698113</v>
      </c>
      <c r="Y101" s="385">
        <f t="shared" si="28"/>
        <v>0.24768638682538263</v>
      </c>
      <c r="Z101" s="385">
        <f t="shared" si="29"/>
        <v>0.17390136937259465</v>
      </c>
      <c r="AA101" s="385">
        <f t="shared" si="30"/>
        <v>0.12222321668307527</v>
      </c>
      <c r="AB101" s="385">
        <f t="shared" si="31"/>
        <v>0.10611295086368926</v>
      </c>
      <c r="AC101" s="385">
        <f t="shared" si="32"/>
        <v>2.0764342611653091E-2</v>
      </c>
      <c r="AD101" s="135"/>
      <c r="AE101" s="368">
        <v>30</v>
      </c>
      <c r="AF101" s="368">
        <v>1</v>
      </c>
      <c r="AG101" s="368">
        <v>16</v>
      </c>
      <c r="AH101" s="368">
        <v>35</v>
      </c>
      <c r="AI101" s="368">
        <v>19</v>
      </c>
      <c r="AJ101" s="368">
        <v>12</v>
      </c>
      <c r="AK101" s="368">
        <v>39</v>
      </c>
      <c r="AL101" s="368">
        <v>1</v>
      </c>
      <c r="AM101" s="185">
        <f t="shared" si="43"/>
        <v>153</v>
      </c>
      <c r="AN101" s="132"/>
      <c r="AO101" s="368">
        <v>-5</v>
      </c>
      <c r="AP101" s="368">
        <v>-5</v>
      </c>
      <c r="AQ101" s="368">
        <v>4</v>
      </c>
      <c r="AR101" s="368">
        <v>17</v>
      </c>
      <c r="AS101" s="368">
        <v>0</v>
      </c>
      <c r="AT101" s="368">
        <v>-6</v>
      </c>
      <c r="AU101" s="368">
        <v>-7</v>
      </c>
      <c r="AV101" s="368">
        <v>-1</v>
      </c>
      <c r="AW101" s="369">
        <f t="shared" si="44"/>
        <v>-3</v>
      </c>
      <c r="AX101" s="388">
        <f t="shared" si="33"/>
        <v>5</v>
      </c>
      <c r="AY101" s="388">
        <f t="shared" si="33"/>
        <v>5</v>
      </c>
      <c r="AZ101" s="388">
        <f t="shared" si="33"/>
        <v>-4</v>
      </c>
      <c r="BA101" s="388">
        <f t="shared" si="33"/>
        <v>-17</v>
      </c>
      <c r="BB101" s="388">
        <f t="shared" si="33"/>
        <v>0</v>
      </c>
      <c r="BC101" s="388">
        <f t="shared" si="25"/>
        <v>6</v>
      </c>
      <c r="BD101" s="388">
        <f t="shared" si="25"/>
        <v>7</v>
      </c>
      <c r="BE101" s="388">
        <f t="shared" si="25"/>
        <v>1</v>
      </c>
      <c r="BF101" s="388">
        <f t="shared" ref="BF101:BF164" si="48">AW101*$AW$3</f>
        <v>3</v>
      </c>
      <c r="BH101" s="389">
        <f t="shared" si="45"/>
        <v>0.8</v>
      </c>
      <c r="BI101" s="389">
        <f t="shared" si="46"/>
        <v>0.19999999999999996</v>
      </c>
      <c r="BJ101" s="370">
        <v>295136.04800000001</v>
      </c>
      <c r="BK101" s="137">
        <f t="shared" si="34"/>
        <v>295136.04800000001</v>
      </c>
      <c r="BL101" s="373">
        <v>423830.38973180088</v>
      </c>
      <c r="BM101" s="137">
        <f t="shared" si="35"/>
        <v>423830.38973180088</v>
      </c>
      <c r="BN101" s="372">
        <v>566264.94133333338</v>
      </c>
      <c r="BO101" s="137">
        <f t="shared" si="36"/>
        <v>566264.94133333338</v>
      </c>
      <c r="BP101" s="372">
        <v>558432.85333333339</v>
      </c>
      <c r="BQ101" s="137">
        <f t="shared" si="37"/>
        <v>558432.85333333339</v>
      </c>
      <c r="BR101" s="372">
        <v>252049.40800000002</v>
      </c>
      <c r="BS101" s="137">
        <f t="shared" si="38"/>
        <v>252049.40800000002</v>
      </c>
      <c r="BT101" s="376">
        <v>581122.25422222214</v>
      </c>
      <c r="BU101" s="137">
        <f t="shared" si="39"/>
        <v>581122.25422222214</v>
      </c>
      <c r="BV101" s="377">
        <v>16119.816362666668</v>
      </c>
      <c r="BW101" s="379">
        <f t="shared" si="47"/>
        <v>16119.816362666668</v>
      </c>
      <c r="BX101" s="353"/>
      <c r="BY101" s="138"/>
      <c r="BZ101" s="355"/>
      <c r="CA101" s="352"/>
    </row>
    <row r="102" spans="1:79" x14ac:dyDescent="0.25">
      <c r="A102" s="132" t="s">
        <v>562</v>
      </c>
      <c r="B102" s="55" t="s">
        <v>559</v>
      </c>
      <c r="C102" s="55" t="s">
        <v>434</v>
      </c>
      <c r="D102" s="133" t="s">
        <v>130</v>
      </c>
      <c r="E102" s="364">
        <v>37153.555555555555</v>
      </c>
      <c r="F102" s="382">
        <f t="shared" si="40"/>
        <v>32042</v>
      </c>
      <c r="G102" s="365">
        <v>226</v>
      </c>
      <c r="H102" s="387">
        <f t="shared" si="41"/>
        <v>262</v>
      </c>
      <c r="I102" s="366">
        <v>157.60799999999995</v>
      </c>
      <c r="J102" s="366">
        <v>66</v>
      </c>
      <c r="K102"/>
      <c r="L102" s="365">
        <v>163</v>
      </c>
      <c r="M102" s="365">
        <v>1216</v>
      </c>
      <c r="N102" s="365">
        <v>5268</v>
      </c>
      <c r="O102" s="365">
        <v>8930</v>
      </c>
      <c r="P102" s="365">
        <v>7680</v>
      </c>
      <c r="Q102" s="365">
        <v>4641</v>
      </c>
      <c r="R102" s="365">
        <v>4004</v>
      </c>
      <c r="S102" s="365">
        <v>140</v>
      </c>
      <c r="T102" s="365">
        <v>32042</v>
      </c>
      <c r="U102" s="132"/>
      <c r="V102" s="385">
        <f t="shared" si="42"/>
        <v>5.0870732164034708E-3</v>
      </c>
      <c r="W102" s="385">
        <f t="shared" si="26"/>
        <v>3.7950190375132635E-2</v>
      </c>
      <c r="X102" s="385">
        <f t="shared" si="27"/>
        <v>0.16440921290805818</v>
      </c>
      <c r="Y102" s="385">
        <f t="shared" si="28"/>
        <v>0.27869671056738032</v>
      </c>
      <c r="Z102" s="385">
        <f t="shared" si="29"/>
        <v>0.23968541289557455</v>
      </c>
      <c r="AA102" s="385">
        <f t="shared" si="30"/>
        <v>0.14484114599588041</v>
      </c>
      <c r="AB102" s="385">
        <f t="shared" si="31"/>
        <v>0.12496098870232819</v>
      </c>
      <c r="AC102" s="385">
        <f t="shared" si="32"/>
        <v>4.3692653392422443E-3</v>
      </c>
      <c r="AD102" s="135"/>
      <c r="AE102" s="368">
        <v>4</v>
      </c>
      <c r="AF102" s="368">
        <v>0</v>
      </c>
      <c r="AG102" s="368">
        <v>129</v>
      </c>
      <c r="AH102" s="368">
        <v>40</v>
      </c>
      <c r="AI102" s="368">
        <v>44</v>
      </c>
      <c r="AJ102" s="368">
        <v>51</v>
      </c>
      <c r="AK102" s="368">
        <v>41</v>
      </c>
      <c r="AL102" s="368">
        <v>2</v>
      </c>
      <c r="AM102" s="185">
        <f t="shared" si="43"/>
        <v>311</v>
      </c>
      <c r="AN102" s="132"/>
      <c r="AO102" s="368">
        <v>1</v>
      </c>
      <c r="AP102" s="368">
        <v>9</v>
      </c>
      <c r="AQ102" s="368">
        <v>19</v>
      </c>
      <c r="AR102" s="368">
        <v>9</v>
      </c>
      <c r="AS102" s="368">
        <v>1</v>
      </c>
      <c r="AT102" s="368">
        <v>4</v>
      </c>
      <c r="AU102" s="368">
        <v>5</v>
      </c>
      <c r="AV102" s="368">
        <v>1</v>
      </c>
      <c r="AW102" s="369">
        <f t="shared" si="44"/>
        <v>49</v>
      </c>
      <c r="AX102" s="388">
        <f t="shared" si="33"/>
        <v>-1</v>
      </c>
      <c r="AY102" s="388">
        <f t="shared" si="33"/>
        <v>-9</v>
      </c>
      <c r="AZ102" s="388">
        <f t="shared" si="33"/>
        <v>-19</v>
      </c>
      <c r="BA102" s="388">
        <f t="shared" si="33"/>
        <v>-9</v>
      </c>
      <c r="BB102" s="388">
        <f t="shared" si="33"/>
        <v>-1</v>
      </c>
      <c r="BC102" s="388">
        <f t="shared" si="33"/>
        <v>-4</v>
      </c>
      <c r="BD102" s="388">
        <f t="shared" si="33"/>
        <v>-5</v>
      </c>
      <c r="BE102" s="388">
        <f t="shared" si="33"/>
        <v>-1</v>
      </c>
      <c r="BF102" s="388">
        <f t="shared" si="48"/>
        <v>-49</v>
      </c>
      <c r="BH102" s="389">
        <f t="shared" si="45"/>
        <v>0.8</v>
      </c>
      <c r="BI102" s="389">
        <f t="shared" si="46"/>
        <v>0.19999999999999996</v>
      </c>
      <c r="BJ102" s="370">
        <v>107845.55200000001</v>
      </c>
      <c r="BK102" s="137">
        <f t="shared" si="34"/>
        <v>107845.55200000001</v>
      </c>
      <c r="BL102" s="373">
        <v>500099.24711111106</v>
      </c>
      <c r="BM102" s="137">
        <f t="shared" si="35"/>
        <v>500099.24711111106</v>
      </c>
      <c r="BN102" s="372">
        <v>343815.96533333341</v>
      </c>
      <c r="BO102" s="137">
        <f t="shared" si="36"/>
        <v>343815.96533333341</v>
      </c>
      <c r="BP102" s="372">
        <v>595590.93333333323</v>
      </c>
      <c r="BQ102" s="137">
        <f t="shared" si="37"/>
        <v>595590.93333333323</v>
      </c>
      <c r="BR102" s="372">
        <v>410778.29511111119</v>
      </c>
      <c r="BS102" s="137">
        <f t="shared" si="38"/>
        <v>410778.29511111119</v>
      </c>
      <c r="BT102" s="376">
        <v>158499.30133333337</v>
      </c>
      <c r="BU102" s="137">
        <f t="shared" si="39"/>
        <v>158499.30133333337</v>
      </c>
      <c r="BV102" s="377">
        <v>45627.924679111107</v>
      </c>
      <c r="BW102" s="379">
        <f t="shared" si="47"/>
        <v>45627.924679111107</v>
      </c>
      <c r="BX102" s="353"/>
      <c r="BY102" s="138"/>
      <c r="BZ102" s="355"/>
      <c r="CA102" s="352"/>
    </row>
    <row r="103" spans="1:79" x14ac:dyDescent="0.25">
      <c r="A103" s="132" t="s">
        <v>563</v>
      </c>
      <c r="B103" s="55" t="s">
        <v>439</v>
      </c>
      <c r="C103" s="55" t="s">
        <v>440</v>
      </c>
      <c r="D103" s="133" t="s">
        <v>131</v>
      </c>
      <c r="E103" s="364">
        <v>41193.333333333336</v>
      </c>
      <c r="F103" s="382">
        <f t="shared" si="40"/>
        <v>51617</v>
      </c>
      <c r="G103" s="365">
        <v>591</v>
      </c>
      <c r="H103" s="387">
        <f t="shared" si="41"/>
        <v>184</v>
      </c>
      <c r="I103" s="366">
        <v>1.7822222222222024</v>
      </c>
      <c r="J103" s="366">
        <v>28</v>
      </c>
      <c r="K103"/>
      <c r="L103" s="365">
        <v>21386</v>
      </c>
      <c r="M103" s="365">
        <v>13779</v>
      </c>
      <c r="N103" s="365">
        <v>7764</v>
      </c>
      <c r="O103" s="365">
        <v>5031</v>
      </c>
      <c r="P103" s="365">
        <v>2268</v>
      </c>
      <c r="Q103" s="365">
        <v>850</v>
      </c>
      <c r="R103" s="365">
        <v>503</v>
      </c>
      <c r="S103" s="365">
        <v>36</v>
      </c>
      <c r="T103" s="365">
        <v>51617</v>
      </c>
      <c r="U103" s="132"/>
      <c r="V103" s="385">
        <f t="shared" si="42"/>
        <v>0.41432086328147705</v>
      </c>
      <c r="W103" s="385">
        <f t="shared" si="26"/>
        <v>0.26694693608694808</v>
      </c>
      <c r="X103" s="385">
        <f t="shared" si="27"/>
        <v>0.15041556076486429</v>
      </c>
      <c r="Y103" s="385">
        <f t="shared" si="28"/>
        <v>9.7467888486351392E-2</v>
      </c>
      <c r="Z103" s="385">
        <f t="shared" si="29"/>
        <v>4.3939012340895443E-2</v>
      </c>
      <c r="AA103" s="385">
        <f t="shared" si="30"/>
        <v>1.6467442896720072E-2</v>
      </c>
      <c r="AB103" s="385">
        <f t="shared" si="31"/>
        <v>9.7448515024119962E-3</v>
      </c>
      <c r="AC103" s="385">
        <f t="shared" si="32"/>
        <v>6.9744464033167372E-4</v>
      </c>
      <c r="AD103" s="135"/>
      <c r="AE103" s="368">
        <v>39</v>
      </c>
      <c r="AF103" s="368">
        <v>75</v>
      </c>
      <c r="AG103" s="368">
        <v>7</v>
      </c>
      <c r="AH103" s="368">
        <v>20</v>
      </c>
      <c r="AI103" s="368">
        <v>13</v>
      </c>
      <c r="AJ103" s="368">
        <v>10</v>
      </c>
      <c r="AK103" s="368">
        <v>4</v>
      </c>
      <c r="AL103" s="368">
        <v>0</v>
      </c>
      <c r="AM103" s="185">
        <f t="shared" si="43"/>
        <v>168</v>
      </c>
      <c r="AN103" s="132"/>
      <c r="AO103" s="368">
        <v>5</v>
      </c>
      <c r="AP103" s="368">
        <v>0</v>
      </c>
      <c r="AQ103" s="368">
        <v>-8</v>
      </c>
      <c r="AR103" s="368">
        <v>-8</v>
      </c>
      <c r="AS103" s="368">
        <v>-1</v>
      </c>
      <c r="AT103" s="368">
        <v>-3</v>
      </c>
      <c r="AU103" s="368">
        <v>-1</v>
      </c>
      <c r="AV103" s="368">
        <v>0</v>
      </c>
      <c r="AW103" s="369">
        <f t="shared" si="44"/>
        <v>-16</v>
      </c>
      <c r="AX103" s="388">
        <f t="shared" si="33"/>
        <v>-5</v>
      </c>
      <c r="AY103" s="388">
        <f t="shared" si="33"/>
        <v>0</v>
      </c>
      <c r="AZ103" s="388">
        <f t="shared" si="33"/>
        <v>8</v>
      </c>
      <c r="BA103" s="388">
        <f t="shared" si="33"/>
        <v>8</v>
      </c>
      <c r="BB103" s="388">
        <f t="shared" si="33"/>
        <v>1</v>
      </c>
      <c r="BC103" s="388">
        <f t="shared" si="33"/>
        <v>3</v>
      </c>
      <c r="BD103" s="388">
        <f t="shared" si="33"/>
        <v>1</v>
      </c>
      <c r="BE103" s="388">
        <f t="shared" si="33"/>
        <v>0</v>
      </c>
      <c r="BF103" s="388">
        <f t="shared" si="48"/>
        <v>16</v>
      </c>
      <c r="BH103" s="389">
        <f t="shared" si="45"/>
        <v>0.8</v>
      </c>
      <c r="BI103" s="389">
        <f t="shared" si="46"/>
        <v>0.19999999999999996</v>
      </c>
      <c r="BJ103" s="370">
        <v>377011.67466666666</v>
      </c>
      <c r="BK103" s="137">
        <f t="shared" si="34"/>
        <v>377011.67466666666</v>
      </c>
      <c r="BL103" s="373">
        <v>137620.84177777776</v>
      </c>
      <c r="BM103" s="137">
        <f t="shared" si="35"/>
        <v>137620.84177777776</v>
      </c>
      <c r="BN103" s="372">
        <v>321871.67466666678</v>
      </c>
      <c r="BO103" s="137">
        <f t="shared" si="36"/>
        <v>321871.67466666678</v>
      </c>
      <c r="BP103" s="372">
        <v>163388.05333333334</v>
      </c>
      <c r="BQ103" s="137">
        <f t="shared" si="37"/>
        <v>163388.05333333334</v>
      </c>
      <c r="BR103" s="372">
        <v>321226.25777777785</v>
      </c>
      <c r="BS103" s="137">
        <f t="shared" si="38"/>
        <v>321226.25777777785</v>
      </c>
      <c r="BT103" s="376">
        <v>262874.17955555551</v>
      </c>
      <c r="BU103" s="137">
        <f t="shared" si="39"/>
        <v>262874.17955555551</v>
      </c>
      <c r="BV103" s="377">
        <v>197206.93714488891</v>
      </c>
      <c r="BW103" s="379">
        <f t="shared" si="47"/>
        <v>197206.93714488891</v>
      </c>
      <c r="BX103" s="353"/>
      <c r="BY103" s="138"/>
      <c r="BZ103" s="355"/>
      <c r="CA103" s="352"/>
    </row>
    <row r="104" spans="1:79" x14ac:dyDescent="0.25">
      <c r="A104" s="132" t="s">
        <v>564</v>
      </c>
      <c r="B104" s="55" t="s">
        <v>546</v>
      </c>
      <c r="C104" s="55" t="s">
        <v>463</v>
      </c>
      <c r="D104" s="133" t="s">
        <v>132</v>
      </c>
      <c r="E104" s="364">
        <v>48900.333333333336</v>
      </c>
      <c r="F104" s="382">
        <f t="shared" si="40"/>
        <v>56120</v>
      </c>
      <c r="G104" s="365">
        <v>403</v>
      </c>
      <c r="H104" s="387">
        <f t="shared" si="41"/>
        <v>586</v>
      </c>
      <c r="I104" s="366">
        <v>346.50977777777774</v>
      </c>
      <c r="J104" s="366">
        <v>29</v>
      </c>
      <c r="K104"/>
      <c r="L104" s="365">
        <v>11783</v>
      </c>
      <c r="M104" s="365">
        <v>14828</v>
      </c>
      <c r="N104" s="365">
        <v>13731</v>
      </c>
      <c r="O104" s="365">
        <v>8830</v>
      </c>
      <c r="P104" s="365">
        <v>4068</v>
      </c>
      <c r="Q104" s="365">
        <v>1913</v>
      </c>
      <c r="R104" s="365">
        <v>915</v>
      </c>
      <c r="S104" s="365">
        <v>52</v>
      </c>
      <c r="T104" s="365">
        <v>56120</v>
      </c>
      <c r="U104" s="132"/>
      <c r="V104" s="385">
        <f t="shared" si="42"/>
        <v>0.20996079828937991</v>
      </c>
      <c r="W104" s="385">
        <f t="shared" si="26"/>
        <v>0.26421952957947253</v>
      </c>
      <c r="X104" s="385">
        <f t="shared" si="27"/>
        <v>0.24467213114754099</v>
      </c>
      <c r="Y104" s="385">
        <f t="shared" si="28"/>
        <v>0.15734141126158233</v>
      </c>
      <c r="Z104" s="385">
        <f t="shared" si="29"/>
        <v>7.2487526728439056E-2</v>
      </c>
      <c r="AA104" s="385">
        <f t="shared" si="30"/>
        <v>3.4087669280114044E-2</v>
      </c>
      <c r="AB104" s="385">
        <f t="shared" si="31"/>
        <v>1.6304347826086956E-2</v>
      </c>
      <c r="AC104" s="385">
        <f t="shared" si="32"/>
        <v>9.2658588738417673E-4</v>
      </c>
      <c r="AD104" s="135"/>
      <c r="AE104" s="368">
        <v>212</v>
      </c>
      <c r="AF104" s="368">
        <v>74</v>
      </c>
      <c r="AG104" s="368">
        <v>132</v>
      </c>
      <c r="AH104" s="368">
        <v>117</v>
      </c>
      <c r="AI104" s="368">
        <v>41</v>
      </c>
      <c r="AJ104" s="368">
        <v>72</v>
      </c>
      <c r="AK104" s="368">
        <v>16</v>
      </c>
      <c r="AL104" s="368">
        <v>-1</v>
      </c>
      <c r="AM104" s="185">
        <f t="shared" si="43"/>
        <v>663</v>
      </c>
      <c r="AN104" s="132"/>
      <c r="AO104" s="368">
        <v>42</v>
      </c>
      <c r="AP104" s="368">
        <v>14</v>
      </c>
      <c r="AQ104" s="368">
        <v>0</v>
      </c>
      <c r="AR104" s="368">
        <v>5</v>
      </c>
      <c r="AS104" s="368">
        <v>-1</v>
      </c>
      <c r="AT104" s="368">
        <v>8</v>
      </c>
      <c r="AU104" s="368">
        <v>7</v>
      </c>
      <c r="AV104" s="368">
        <v>2</v>
      </c>
      <c r="AW104" s="369">
        <f t="shared" si="44"/>
        <v>77</v>
      </c>
      <c r="AX104" s="388">
        <f t="shared" si="33"/>
        <v>-42</v>
      </c>
      <c r="AY104" s="388">
        <f t="shared" si="33"/>
        <v>-14</v>
      </c>
      <c r="AZ104" s="388">
        <f t="shared" si="33"/>
        <v>0</v>
      </c>
      <c r="BA104" s="388">
        <f t="shared" si="33"/>
        <v>-5</v>
      </c>
      <c r="BB104" s="388">
        <f t="shared" si="33"/>
        <v>1</v>
      </c>
      <c r="BC104" s="388">
        <f t="shared" si="33"/>
        <v>-8</v>
      </c>
      <c r="BD104" s="388">
        <f t="shared" si="33"/>
        <v>-7</v>
      </c>
      <c r="BE104" s="388">
        <f t="shared" si="33"/>
        <v>-2</v>
      </c>
      <c r="BF104" s="388">
        <f t="shared" si="48"/>
        <v>-77</v>
      </c>
      <c r="BH104" s="389">
        <f t="shared" si="45"/>
        <v>0.8</v>
      </c>
      <c r="BI104" s="389">
        <f t="shared" si="46"/>
        <v>0.19999999999999996</v>
      </c>
      <c r="BJ104" s="370">
        <v>389165.08800000011</v>
      </c>
      <c r="BK104" s="137">
        <f t="shared" si="34"/>
        <v>389165.08800000011</v>
      </c>
      <c r="BL104" s="373">
        <v>933499.43911111099</v>
      </c>
      <c r="BM104" s="137">
        <f t="shared" si="35"/>
        <v>933499.43911111099</v>
      </c>
      <c r="BN104" s="372">
        <v>882165.17422222218</v>
      </c>
      <c r="BO104" s="137">
        <f t="shared" si="36"/>
        <v>882165.17422222218</v>
      </c>
      <c r="BP104" s="372">
        <v>573164.69333333336</v>
      </c>
      <c r="BQ104" s="137">
        <f t="shared" si="37"/>
        <v>573164.69333333336</v>
      </c>
      <c r="BR104" s="372">
        <v>750988.33777777792</v>
      </c>
      <c r="BS104" s="137">
        <f t="shared" si="38"/>
        <v>750988.33777777792</v>
      </c>
      <c r="BT104" s="376">
        <v>703508.53688888892</v>
      </c>
      <c r="BU104" s="137">
        <f t="shared" si="39"/>
        <v>703508.53688888892</v>
      </c>
      <c r="BV104" s="377">
        <v>687375.70050844434</v>
      </c>
      <c r="BW104" s="379">
        <f t="shared" si="47"/>
        <v>687375.70050844434</v>
      </c>
      <c r="BX104" s="353"/>
      <c r="BY104" s="138"/>
      <c r="BZ104" s="355"/>
      <c r="CA104" s="352"/>
    </row>
    <row r="105" spans="1:79" x14ac:dyDescent="0.25">
      <c r="A105" s="132" t="s">
        <v>565</v>
      </c>
      <c r="B105" s="55" t="s">
        <v>460</v>
      </c>
      <c r="C105" s="55" t="s">
        <v>434</v>
      </c>
      <c r="D105" s="133" t="s">
        <v>133</v>
      </c>
      <c r="E105" s="364">
        <v>48888.999999999993</v>
      </c>
      <c r="F105" s="382">
        <f t="shared" si="40"/>
        <v>49414</v>
      </c>
      <c r="G105" s="365">
        <v>183</v>
      </c>
      <c r="H105" s="387">
        <f t="shared" si="41"/>
        <v>296</v>
      </c>
      <c r="I105" s="366">
        <v>96.110666666666646</v>
      </c>
      <c r="J105" s="366">
        <v>85</v>
      </c>
      <c r="K105"/>
      <c r="L105" s="365">
        <v>3505</v>
      </c>
      <c r="M105" s="365">
        <v>7088</v>
      </c>
      <c r="N105" s="365">
        <v>15391</v>
      </c>
      <c r="O105" s="365">
        <v>10452</v>
      </c>
      <c r="P105" s="365">
        <v>7927</v>
      </c>
      <c r="Q105" s="365">
        <v>3490</v>
      </c>
      <c r="R105" s="365">
        <v>1448</v>
      </c>
      <c r="S105" s="365">
        <v>113</v>
      </c>
      <c r="T105" s="365">
        <v>49414</v>
      </c>
      <c r="U105" s="132"/>
      <c r="V105" s="385">
        <f t="shared" si="42"/>
        <v>7.093131501193993E-2</v>
      </c>
      <c r="W105" s="385">
        <f t="shared" si="26"/>
        <v>0.14344113004411704</v>
      </c>
      <c r="X105" s="385">
        <f t="shared" si="27"/>
        <v>0.31147043348039016</v>
      </c>
      <c r="Y105" s="385">
        <f t="shared" si="28"/>
        <v>0.21151900271178209</v>
      </c>
      <c r="Z105" s="385">
        <f t="shared" si="29"/>
        <v>0.16042012385154006</v>
      </c>
      <c r="AA105" s="385">
        <f t="shared" si="30"/>
        <v>7.0627757315740475E-2</v>
      </c>
      <c r="AB105" s="385">
        <f t="shared" si="31"/>
        <v>2.9303436273120979E-2</v>
      </c>
      <c r="AC105" s="385">
        <f t="shared" si="32"/>
        <v>2.2868013113692474E-3</v>
      </c>
      <c r="AD105" s="135"/>
      <c r="AE105" s="368">
        <v>37</v>
      </c>
      <c r="AF105" s="368">
        <v>110</v>
      </c>
      <c r="AG105" s="368">
        <v>54</v>
      </c>
      <c r="AH105" s="368">
        <v>46</v>
      </c>
      <c r="AI105" s="368">
        <v>24</v>
      </c>
      <c r="AJ105" s="368">
        <v>26</v>
      </c>
      <c r="AK105" s="368">
        <v>10</v>
      </c>
      <c r="AL105" s="368">
        <v>6</v>
      </c>
      <c r="AM105" s="185">
        <f t="shared" si="43"/>
        <v>313</v>
      </c>
      <c r="AN105" s="132"/>
      <c r="AO105" s="368">
        <v>8</v>
      </c>
      <c r="AP105" s="368">
        <v>11</v>
      </c>
      <c r="AQ105" s="368">
        <v>-1</v>
      </c>
      <c r="AR105" s="368">
        <v>4</v>
      </c>
      <c r="AS105" s="368">
        <v>-1</v>
      </c>
      <c r="AT105" s="368">
        <v>0</v>
      </c>
      <c r="AU105" s="368">
        <v>-1</v>
      </c>
      <c r="AV105" s="368">
        <v>-3</v>
      </c>
      <c r="AW105" s="369">
        <f t="shared" si="44"/>
        <v>17</v>
      </c>
      <c r="AX105" s="388">
        <f t="shared" si="33"/>
        <v>-8</v>
      </c>
      <c r="AY105" s="388">
        <f t="shared" si="33"/>
        <v>-11</v>
      </c>
      <c r="AZ105" s="388">
        <f t="shared" si="33"/>
        <v>1</v>
      </c>
      <c r="BA105" s="388">
        <f t="shared" si="33"/>
        <v>-4</v>
      </c>
      <c r="BB105" s="388">
        <f t="shared" si="33"/>
        <v>1</v>
      </c>
      <c r="BC105" s="388">
        <f t="shared" si="33"/>
        <v>0</v>
      </c>
      <c r="BD105" s="388">
        <f t="shared" si="33"/>
        <v>1</v>
      </c>
      <c r="BE105" s="388">
        <f t="shared" si="33"/>
        <v>3</v>
      </c>
      <c r="BF105" s="388">
        <f t="shared" si="48"/>
        <v>-17</v>
      </c>
      <c r="BH105" s="389">
        <f t="shared" si="45"/>
        <v>0.8</v>
      </c>
      <c r="BI105" s="389">
        <f t="shared" si="46"/>
        <v>0.19999999999999996</v>
      </c>
      <c r="BJ105" s="370">
        <v>226565.21066666665</v>
      </c>
      <c r="BK105" s="137">
        <f t="shared" si="34"/>
        <v>226565.21066666665</v>
      </c>
      <c r="BL105" s="373">
        <v>431133.98844444437</v>
      </c>
      <c r="BM105" s="137">
        <f t="shared" si="35"/>
        <v>431133.98844444437</v>
      </c>
      <c r="BN105" s="372">
        <v>435038.44977777789</v>
      </c>
      <c r="BO105" s="137">
        <f t="shared" si="36"/>
        <v>435038.44977777789</v>
      </c>
      <c r="BP105" s="372">
        <v>323198.72000000003</v>
      </c>
      <c r="BQ105" s="137">
        <f t="shared" si="37"/>
        <v>323198.72000000003</v>
      </c>
      <c r="BR105" s="372">
        <v>232065.68177777782</v>
      </c>
      <c r="BS105" s="137">
        <f t="shared" si="38"/>
        <v>232065.68177777782</v>
      </c>
      <c r="BT105" s="376">
        <v>415782.75199999998</v>
      </c>
      <c r="BU105" s="137">
        <f t="shared" si="39"/>
        <v>415782.75199999998</v>
      </c>
      <c r="BV105" s="377">
        <v>168090.65304177781</v>
      </c>
      <c r="BW105" s="379">
        <f t="shared" si="47"/>
        <v>168090.65304177781</v>
      </c>
      <c r="BX105" s="353"/>
      <c r="BY105" s="138"/>
      <c r="BZ105" s="355"/>
      <c r="CA105" s="352"/>
    </row>
    <row r="106" spans="1:79" x14ac:dyDescent="0.25">
      <c r="A106" s="132" t="s">
        <v>566</v>
      </c>
      <c r="B106" s="55" t="s">
        <v>498</v>
      </c>
      <c r="C106" s="55" t="s">
        <v>450</v>
      </c>
      <c r="D106" s="133" t="s">
        <v>134</v>
      </c>
      <c r="E106" s="364">
        <v>35653.333333333336</v>
      </c>
      <c r="F106" s="382">
        <f t="shared" si="40"/>
        <v>44667</v>
      </c>
      <c r="G106" s="365">
        <v>385</v>
      </c>
      <c r="H106" s="387">
        <f t="shared" si="41"/>
        <v>418</v>
      </c>
      <c r="I106" s="366">
        <v>226.27555555555557</v>
      </c>
      <c r="J106" s="366">
        <v>167</v>
      </c>
      <c r="K106"/>
      <c r="L106" s="365">
        <v>16713</v>
      </c>
      <c r="M106" s="365">
        <v>12088</v>
      </c>
      <c r="N106" s="365">
        <v>8524</v>
      </c>
      <c r="O106" s="365">
        <v>4441</v>
      </c>
      <c r="P106" s="365">
        <v>2142</v>
      </c>
      <c r="Q106" s="365">
        <v>574</v>
      </c>
      <c r="R106" s="365">
        <v>161</v>
      </c>
      <c r="S106" s="365">
        <v>24</v>
      </c>
      <c r="T106" s="365">
        <v>44667</v>
      </c>
      <c r="U106" s="132"/>
      <c r="V106" s="385">
        <f t="shared" si="42"/>
        <v>0.37416884948619789</v>
      </c>
      <c r="W106" s="385">
        <f t="shared" si="26"/>
        <v>0.27062484608323817</v>
      </c>
      <c r="X106" s="385">
        <f t="shared" si="27"/>
        <v>0.19083439675823316</v>
      </c>
      <c r="Y106" s="385">
        <f t="shared" si="28"/>
        <v>9.9424631159468965E-2</v>
      </c>
      <c r="Z106" s="385">
        <f t="shared" si="29"/>
        <v>4.7954866008462625E-2</v>
      </c>
      <c r="AA106" s="385">
        <f t="shared" si="30"/>
        <v>1.2850650368280835E-2</v>
      </c>
      <c r="AB106" s="385">
        <f t="shared" si="31"/>
        <v>3.6044507130543802E-3</v>
      </c>
      <c r="AC106" s="385">
        <f t="shared" si="32"/>
        <v>5.3730942306400703E-4</v>
      </c>
      <c r="AD106" s="135"/>
      <c r="AE106" s="368">
        <v>96</v>
      </c>
      <c r="AF106" s="368">
        <v>175</v>
      </c>
      <c r="AG106" s="368">
        <v>53</v>
      </c>
      <c r="AH106" s="368">
        <v>54</v>
      </c>
      <c r="AI106" s="368">
        <v>43</v>
      </c>
      <c r="AJ106" s="368">
        <v>23</v>
      </c>
      <c r="AK106" s="368">
        <v>1</v>
      </c>
      <c r="AL106" s="368">
        <v>-1</v>
      </c>
      <c r="AM106" s="185">
        <f t="shared" si="43"/>
        <v>444</v>
      </c>
      <c r="AN106" s="132"/>
      <c r="AO106" s="368">
        <v>10</v>
      </c>
      <c r="AP106" s="368">
        <v>7</v>
      </c>
      <c r="AQ106" s="368">
        <v>16</v>
      </c>
      <c r="AR106" s="368">
        <v>-2</v>
      </c>
      <c r="AS106" s="368">
        <v>-4</v>
      </c>
      <c r="AT106" s="368">
        <v>0</v>
      </c>
      <c r="AU106" s="368">
        <v>-1</v>
      </c>
      <c r="AV106" s="368">
        <v>0</v>
      </c>
      <c r="AW106" s="369">
        <f t="shared" si="44"/>
        <v>26</v>
      </c>
      <c r="AX106" s="388">
        <f t="shared" si="33"/>
        <v>-10</v>
      </c>
      <c r="AY106" s="388">
        <f t="shared" si="33"/>
        <v>-7</v>
      </c>
      <c r="AZ106" s="388">
        <f t="shared" si="33"/>
        <v>-16</v>
      </c>
      <c r="BA106" s="388">
        <f t="shared" si="33"/>
        <v>2</v>
      </c>
      <c r="BB106" s="388">
        <f t="shared" si="33"/>
        <v>4</v>
      </c>
      <c r="BC106" s="388">
        <f t="shared" si="33"/>
        <v>0</v>
      </c>
      <c r="BD106" s="388">
        <f t="shared" si="33"/>
        <v>1</v>
      </c>
      <c r="BE106" s="388">
        <f t="shared" si="33"/>
        <v>0</v>
      </c>
      <c r="BF106" s="388">
        <f t="shared" si="48"/>
        <v>-26</v>
      </c>
      <c r="BH106" s="389">
        <f t="shared" si="45"/>
        <v>0.8</v>
      </c>
      <c r="BI106" s="389">
        <f t="shared" si="46"/>
        <v>0.19999999999999996</v>
      </c>
      <c r="BJ106" s="370">
        <v>290146.75200000004</v>
      </c>
      <c r="BK106" s="137">
        <f t="shared" si="34"/>
        <v>290146.75200000004</v>
      </c>
      <c r="BL106" s="373">
        <v>323310.66488888883</v>
      </c>
      <c r="BM106" s="137">
        <f t="shared" si="35"/>
        <v>323310.66488888883</v>
      </c>
      <c r="BN106" s="372">
        <v>246928.54755555556</v>
      </c>
      <c r="BO106" s="137">
        <f t="shared" si="36"/>
        <v>246928.54755555556</v>
      </c>
      <c r="BP106" s="372">
        <v>356098.34666666668</v>
      </c>
      <c r="BQ106" s="137">
        <f t="shared" si="37"/>
        <v>356098.34666666668</v>
      </c>
      <c r="BR106" s="372">
        <v>346573.5946666667</v>
      </c>
      <c r="BS106" s="137">
        <f t="shared" si="38"/>
        <v>346573.5946666667</v>
      </c>
      <c r="BT106" s="376">
        <v>479257.2337777777</v>
      </c>
      <c r="BU106" s="137">
        <f t="shared" si="39"/>
        <v>479257.2337777777</v>
      </c>
      <c r="BV106" s="377">
        <v>220280.07456711109</v>
      </c>
      <c r="BW106" s="379">
        <f t="shared" si="47"/>
        <v>220280.07456711109</v>
      </c>
      <c r="BX106" s="353"/>
      <c r="BY106" s="138"/>
      <c r="BZ106" s="355"/>
      <c r="CA106" s="352"/>
    </row>
    <row r="107" spans="1:79" x14ac:dyDescent="0.25">
      <c r="A107" s="132" t="s">
        <v>567</v>
      </c>
      <c r="B107" s="55" t="s">
        <v>449</v>
      </c>
      <c r="C107" s="55" t="s">
        <v>450</v>
      </c>
      <c r="D107" s="133" t="s">
        <v>135</v>
      </c>
      <c r="E107" s="364">
        <v>25326.666666666664</v>
      </c>
      <c r="F107" s="382">
        <f t="shared" si="40"/>
        <v>29684</v>
      </c>
      <c r="G107" s="365">
        <v>249</v>
      </c>
      <c r="H107" s="387">
        <f t="shared" si="41"/>
        <v>210</v>
      </c>
      <c r="I107" s="366">
        <v>120.58222222222223</v>
      </c>
      <c r="J107" s="366">
        <v>23</v>
      </c>
      <c r="K107"/>
      <c r="L107" s="365">
        <v>6570</v>
      </c>
      <c r="M107" s="365">
        <v>9805</v>
      </c>
      <c r="N107" s="365">
        <v>5989</v>
      </c>
      <c r="O107" s="365">
        <v>4058</v>
      </c>
      <c r="P107" s="365">
        <v>2036</v>
      </c>
      <c r="Q107" s="365">
        <v>722</v>
      </c>
      <c r="R107" s="365">
        <v>450</v>
      </c>
      <c r="S107" s="365">
        <v>54</v>
      </c>
      <c r="T107" s="365">
        <v>29684</v>
      </c>
      <c r="U107" s="132"/>
      <c r="V107" s="385">
        <f t="shared" si="42"/>
        <v>0.22133135695997844</v>
      </c>
      <c r="W107" s="385">
        <f t="shared" si="26"/>
        <v>0.3303126263306832</v>
      </c>
      <c r="X107" s="385">
        <f t="shared" si="27"/>
        <v>0.20175852311009299</v>
      </c>
      <c r="Y107" s="385">
        <f t="shared" si="28"/>
        <v>0.13670664330952703</v>
      </c>
      <c r="Z107" s="385">
        <f t="shared" si="29"/>
        <v>6.858913893006334E-2</v>
      </c>
      <c r="AA107" s="385">
        <f t="shared" si="30"/>
        <v>2.4322867538067647E-2</v>
      </c>
      <c r="AB107" s="385">
        <f t="shared" si="31"/>
        <v>1.5159681983560167E-2</v>
      </c>
      <c r="AC107" s="385">
        <f t="shared" si="32"/>
        <v>1.81916183802722E-3</v>
      </c>
      <c r="AD107" s="135"/>
      <c r="AE107" s="368">
        <v>-11</v>
      </c>
      <c r="AF107" s="368">
        <v>23</v>
      </c>
      <c r="AG107" s="368">
        <v>49</v>
      </c>
      <c r="AH107" s="368">
        <v>46</v>
      </c>
      <c r="AI107" s="368">
        <v>59</v>
      </c>
      <c r="AJ107" s="368">
        <v>19</v>
      </c>
      <c r="AK107" s="368">
        <v>9</v>
      </c>
      <c r="AL107" s="368">
        <v>1</v>
      </c>
      <c r="AM107" s="185">
        <f t="shared" si="43"/>
        <v>195</v>
      </c>
      <c r="AN107" s="132"/>
      <c r="AO107" s="368">
        <v>-20</v>
      </c>
      <c r="AP107" s="368">
        <v>-7</v>
      </c>
      <c r="AQ107" s="368">
        <v>5</v>
      </c>
      <c r="AR107" s="368">
        <v>6</v>
      </c>
      <c r="AS107" s="368">
        <v>-2</v>
      </c>
      <c r="AT107" s="368">
        <v>-1</v>
      </c>
      <c r="AU107" s="368">
        <v>3</v>
      </c>
      <c r="AV107" s="368">
        <v>1</v>
      </c>
      <c r="AW107" s="369">
        <f t="shared" si="44"/>
        <v>-15</v>
      </c>
      <c r="AX107" s="388">
        <f t="shared" si="33"/>
        <v>20</v>
      </c>
      <c r="AY107" s="388">
        <f t="shared" si="33"/>
        <v>7</v>
      </c>
      <c r="AZ107" s="388">
        <f t="shared" si="33"/>
        <v>-5</v>
      </c>
      <c r="BA107" s="388">
        <f t="shared" si="33"/>
        <v>-6</v>
      </c>
      <c r="BB107" s="388">
        <f t="shared" si="33"/>
        <v>2</v>
      </c>
      <c r="BC107" s="388">
        <f t="shared" si="33"/>
        <v>1</v>
      </c>
      <c r="BD107" s="388">
        <f t="shared" si="33"/>
        <v>-3</v>
      </c>
      <c r="BE107" s="388">
        <f t="shared" si="33"/>
        <v>-1</v>
      </c>
      <c r="BF107" s="388">
        <f t="shared" si="48"/>
        <v>15</v>
      </c>
      <c r="BH107" s="389">
        <f t="shared" si="45"/>
        <v>0.8</v>
      </c>
      <c r="BI107" s="389">
        <f t="shared" si="46"/>
        <v>0.19999999999999996</v>
      </c>
      <c r="BJ107" s="370">
        <v>562383.21066666662</v>
      </c>
      <c r="BK107" s="137">
        <f t="shared" si="34"/>
        <v>562383.21066666662</v>
      </c>
      <c r="BL107" s="373">
        <v>873586.68533333321</v>
      </c>
      <c r="BM107" s="137">
        <f t="shared" si="35"/>
        <v>873586.68533333321</v>
      </c>
      <c r="BN107" s="372">
        <v>242783.06400000001</v>
      </c>
      <c r="BO107" s="137">
        <f t="shared" si="36"/>
        <v>242783.06400000001</v>
      </c>
      <c r="BP107" s="372">
        <v>476383.46666666673</v>
      </c>
      <c r="BQ107" s="137">
        <f t="shared" si="37"/>
        <v>476383.46666666673</v>
      </c>
      <c r="BR107" s="372">
        <v>282025.91288888891</v>
      </c>
      <c r="BS107" s="137">
        <f t="shared" si="38"/>
        <v>282025.91288888891</v>
      </c>
      <c r="BT107" s="376">
        <v>206485.10399999996</v>
      </c>
      <c r="BU107" s="137">
        <f t="shared" si="39"/>
        <v>206485.10399999996</v>
      </c>
      <c r="BV107" s="377">
        <v>69907.972693333315</v>
      </c>
      <c r="BW107" s="379">
        <f t="shared" si="47"/>
        <v>69907.972693333315</v>
      </c>
      <c r="BX107" s="353"/>
      <c r="BY107" s="138"/>
      <c r="BZ107" s="355"/>
      <c r="CA107" s="352"/>
    </row>
    <row r="108" spans="1:79" x14ac:dyDescent="0.25">
      <c r="A108" s="132" t="s">
        <v>568</v>
      </c>
      <c r="B108" s="55" t="s">
        <v>509</v>
      </c>
      <c r="C108" s="55" t="s">
        <v>463</v>
      </c>
      <c r="D108" s="133" t="s">
        <v>136</v>
      </c>
      <c r="E108" s="364">
        <v>34540.000000000007</v>
      </c>
      <c r="F108" s="382">
        <f t="shared" si="40"/>
        <v>38114</v>
      </c>
      <c r="G108" s="365">
        <v>395</v>
      </c>
      <c r="H108" s="387">
        <f t="shared" si="41"/>
        <v>358</v>
      </c>
      <c r="I108" s="366">
        <v>199.28444444444432</v>
      </c>
      <c r="J108" s="366">
        <v>40</v>
      </c>
      <c r="K108"/>
      <c r="L108" s="365">
        <v>6875</v>
      </c>
      <c r="M108" s="365">
        <v>9871</v>
      </c>
      <c r="N108" s="365">
        <v>8492</v>
      </c>
      <c r="O108" s="365">
        <v>5667</v>
      </c>
      <c r="P108" s="365">
        <v>4170</v>
      </c>
      <c r="Q108" s="365">
        <v>1978</v>
      </c>
      <c r="R108" s="365">
        <v>986</v>
      </c>
      <c r="S108" s="365">
        <v>75</v>
      </c>
      <c r="T108" s="365">
        <v>38114</v>
      </c>
      <c r="U108" s="132"/>
      <c r="V108" s="385">
        <f t="shared" si="42"/>
        <v>0.18037991289290026</v>
      </c>
      <c r="W108" s="385">
        <f t="shared" si="26"/>
        <v>0.2589861992968463</v>
      </c>
      <c r="X108" s="385">
        <f t="shared" si="27"/>
        <v>0.2228052684053104</v>
      </c>
      <c r="Y108" s="385">
        <f t="shared" si="28"/>
        <v>0.14868552238022772</v>
      </c>
      <c r="Z108" s="385">
        <f t="shared" si="29"/>
        <v>0.10940861625649367</v>
      </c>
      <c r="AA108" s="385">
        <f t="shared" si="30"/>
        <v>5.1896940756677334E-2</v>
      </c>
      <c r="AB108" s="385">
        <f t="shared" si="31"/>
        <v>2.5869759143621766E-2</v>
      </c>
      <c r="AC108" s="385">
        <f t="shared" si="32"/>
        <v>1.9677808679225482E-3</v>
      </c>
      <c r="AD108" s="135"/>
      <c r="AE108" s="368">
        <v>47</v>
      </c>
      <c r="AF108" s="368">
        <v>103</v>
      </c>
      <c r="AG108" s="368">
        <v>2</v>
      </c>
      <c r="AH108" s="368">
        <v>44</v>
      </c>
      <c r="AI108" s="368">
        <v>65</v>
      </c>
      <c r="AJ108" s="368">
        <v>15</v>
      </c>
      <c r="AK108" s="368">
        <v>11</v>
      </c>
      <c r="AL108" s="368">
        <v>1</v>
      </c>
      <c r="AM108" s="185">
        <f t="shared" si="43"/>
        <v>288</v>
      </c>
      <c r="AN108" s="132"/>
      <c r="AO108" s="368">
        <v>-5</v>
      </c>
      <c r="AP108" s="368">
        <v>-29</v>
      </c>
      <c r="AQ108" s="368">
        <v>-18</v>
      </c>
      <c r="AR108" s="368">
        <v>-16</v>
      </c>
      <c r="AS108" s="368">
        <v>-1</v>
      </c>
      <c r="AT108" s="368">
        <v>-6</v>
      </c>
      <c r="AU108" s="368">
        <v>3</v>
      </c>
      <c r="AV108" s="368">
        <v>2</v>
      </c>
      <c r="AW108" s="369">
        <f t="shared" si="44"/>
        <v>-70</v>
      </c>
      <c r="AX108" s="388">
        <f t="shared" si="33"/>
        <v>5</v>
      </c>
      <c r="AY108" s="388">
        <f t="shared" si="33"/>
        <v>29</v>
      </c>
      <c r="AZ108" s="388">
        <f t="shared" si="33"/>
        <v>18</v>
      </c>
      <c r="BA108" s="388">
        <f t="shared" si="33"/>
        <v>16</v>
      </c>
      <c r="BB108" s="388">
        <f t="shared" si="33"/>
        <v>1</v>
      </c>
      <c r="BC108" s="388">
        <f t="shared" si="33"/>
        <v>6</v>
      </c>
      <c r="BD108" s="388">
        <f t="shared" si="33"/>
        <v>-3</v>
      </c>
      <c r="BE108" s="388">
        <f t="shared" si="33"/>
        <v>-2</v>
      </c>
      <c r="BF108" s="388">
        <f t="shared" si="48"/>
        <v>70</v>
      </c>
      <c r="BH108" s="389">
        <f t="shared" si="45"/>
        <v>0.8</v>
      </c>
      <c r="BI108" s="389">
        <f t="shared" si="46"/>
        <v>0.19999999999999996</v>
      </c>
      <c r="BJ108" s="370">
        <v>168356.75733333334</v>
      </c>
      <c r="BK108" s="137">
        <f t="shared" si="34"/>
        <v>168356.75733333334</v>
      </c>
      <c r="BL108" s="373">
        <v>269136.27377777779</v>
      </c>
      <c r="BM108" s="137">
        <f t="shared" si="35"/>
        <v>269136.27377777779</v>
      </c>
      <c r="BN108" s="372">
        <v>372115.29955555557</v>
      </c>
      <c r="BO108" s="137">
        <f t="shared" si="36"/>
        <v>372115.29955555557</v>
      </c>
      <c r="BP108" s="372">
        <v>321163.84000000003</v>
      </c>
      <c r="BQ108" s="137">
        <f t="shared" si="37"/>
        <v>321163.84000000003</v>
      </c>
      <c r="BR108" s="372">
        <v>392801.04533333331</v>
      </c>
      <c r="BS108" s="137">
        <f t="shared" si="38"/>
        <v>392801.04533333331</v>
      </c>
      <c r="BT108" s="376">
        <v>557868.40355555562</v>
      </c>
      <c r="BU108" s="137">
        <f t="shared" si="39"/>
        <v>557868.40355555562</v>
      </c>
      <c r="BV108" s="377">
        <v>279827.2042524445</v>
      </c>
      <c r="BW108" s="379">
        <f t="shared" si="47"/>
        <v>279827.2042524445</v>
      </c>
      <c r="BX108" s="353"/>
      <c r="BY108" s="138"/>
      <c r="BZ108" s="355"/>
      <c r="CA108" s="352"/>
    </row>
    <row r="109" spans="1:79" x14ac:dyDescent="0.25">
      <c r="A109" s="132" t="s">
        <v>569</v>
      </c>
      <c r="B109" s="55" t="s">
        <v>494</v>
      </c>
      <c r="C109" s="55" t="s">
        <v>437</v>
      </c>
      <c r="D109" s="133" t="s">
        <v>137</v>
      </c>
      <c r="E109" s="364">
        <v>36081.000000000007</v>
      </c>
      <c r="F109" s="382">
        <f t="shared" si="40"/>
        <v>38312</v>
      </c>
      <c r="G109" s="365">
        <v>526</v>
      </c>
      <c r="H109" s="387">
        <f t="shared" si="41"/>
        <v>370</v>
      </c>
      <c r="I109" s="366">
        <v>276.89822222222222</v>
      </c>
      <c r="J109" s="366">
        <v>69</v>
      </c>
      <c r="K109"/>
      <c r="L109" s="365">
        <v>6973</v>
      </c>
      <c r="M109" s="365">
        <v>6369</v>
      </c>
      <c r="N109" s="365">
        <v>8820</v>
      </c>
      <c r="O109" s="365">
        <v>7096</v>
      </c>
      <c r="P109" s="365">
        <v>4805</v>
      </c>
      <c r="Q109" s="365">
        <v>2562</v>
      </c>
      <c r="R109" s="365">
        <v>1558</v>
      </c>
      <c r="S109" s="365">
        <v>129</v>
      </c>
      <c r="T109" s="365">
        <v>38312</v>
      </c>
      <c r="U109" s="132"/>
      <c r="V109" s="385">
        <f t="shared" si="42"/>
        <v>0.18200563792023386</v>
      </c>
      <c r="W109" s="385">
        <f t="shared" si="26"/>
        <v>0.16624034245145125</v>
      </c>
      <c r="X109" s="385">
        <f t="shared" si="27"/>
        <v>0.23021507621632908</v>
      </c>
      <c r="Y109" s="385">
        <f t="shared" si="28"/>
        <v>0.18521612027563167</v>
      </c>
      <c r="Z109" s="385">
        <f t="shared" si="29"/>
        <v>0.12541762372102735</v>
      </c>
      <c r="AA109" s="385">
        <f t="shared" si="30"/>
        <v>6.687199832950512E-2</v>
      </c>
      <c r="AB109" s="385">
        <f t="shared" si="31"/>
        <v>4.0666109835038627E-2</v>
      </c>
      <c r="AC109" s="385">
        <f t="shared" si="32"/>
        <v>3.3670912507830445E-3</v>
      </c>
      <c r="AD109" s="135"/>
      <c r="AE109" s="368">
        <v>19</v>
      </c>
      <c r="AF109" s="368">
        <v>37</v>
      </c>
      <c r="AG109" s="368">
        <v>79</v>
      </c>
      <c r="AH109" s="368">
        <v>110</v>
      </c>
      <c r="AI109" s="368">
        <v>111</v>
      </c>
      <c r="AJ109" s="368">
        <v>43</v>
      </c>
      <c r="AK109" s="368">
        <v>23</v>
      </c>
      <c r="AL109" s="368">
        <v>4</v>
      </c>
      <c r="AM109" s="185">
        <f t="shared" si="43"/>
        <v>426</v>
      </c>
      <c r="AN109" s="132"/>
      <c r="AO109" s="368">
        <v>36</v>
      </c>
      <c r="AP109" s="368">
        <v>7</v>
      </c>
      <c r="AQ109" s="368">
        <v>10</v>
      </c>
      <c r="AR109" s="368">
        <v>5</v>
      </c>
      <c r="AS109" s="368">
        <v>-10</v>
      </c>
      <c r="AT109" s="368">
        <v>1</v>
      </c>
      <c r="AU109" s="368">
        <v>6</v>
      </c>
      <c r="AV109" s="368">
        <v>1</v>
      </c>
      <c r="AW109" s="369">
        <f t="shared" si="44"/>
        <v>56</v>
      </c>
      <c r="AX109" s="388">
        <f t="shared" si="33"/>
        <v>-36</v>
      </c>
      <c r="AY109" s="388">
        <f t="shared" si="33"/>
        <v>-7</v>
      </c>
      <c r="AZ109" s="388">
        <f t="shared" si="33"/>
        <v>-10</v>
      </c>
      <c r="BA109" s="388">
        <f t="shared" si="33"/>
        <v>-5</v>
      </c>
      <c r="BB109" s="388">
        <f t="shared" si="33"/>
        <v>10</v>
      </c>
      <c r="BC109" s="388">
        <f t="shared" si="33"/>
        <v>-1</v>
      </c>
      <c r="BD109" s="388">
        <f t="shared" si="33"/>
        <v>-6</v>
      </c>
      <c r="BE109" s="388">
        <f t="shared" si="33"/>
        <v>-1</v>
      </c>
      <c r="BF109" s="388">
        <f t="shared" si="48"/>
        <v>-56</v>
      </c>
      <c r="BH109" s="389">
        <f t="shared" si="45"/>
        <v>0.8</v>
      </c>
      <c r="BI109" s="389">
        <f t="shared" si="46"/>
        <v>0.19999999999999996</v>
      </c>
      <c r="BJ109" s="370">
        <v>278632.99200000003</v>
      </c>
      <c r="BK109" s="137">
        <f t="shared" si="34"/>
        <v>278632.99200000003</v>
      </c>
      <c r="BL109" s="373">
        <v>306617.56355555548</v>
      </c>
      <c r="BM109" s="137">
        <f t="shared" si="35"/>
        <v>306617.56355555548</v>
      </c>
      <c r="BN109" s="372">
        <v>308084.1875555556</v>
      </c>
      <c r="BO109" s="137">
        <f t="shared" si="36"/>
        <v>308084.1875555556</v>
      </c>
      <c r="BP109" s="372">
        <v>375637.76000000001</v>
      </c>
      <c r="BQ109" s="137">
        <f t="shared" si="37"/>
        <v>375637.76000000001</v>
      </c>
      <c r="BR109" s="372">
        <v>384939.49866666668</v>
      </c>
      <c r="BS109" s="137">
        <f t="shared" si="38"/>
        <v>384939.49866666668</v>
      </c>
      <c r="BT109" s="376">
        <v>204884.51199999999</v>
      </c>
      <c r="BU109" s="137">
        <f t="shared" si="39"/>
        <v>204884.51199999999</v>
      </c>
      <c r="BV109" s="377">
        <v>387694.43030755554</v>
      </c>
      <c r="BW109" s="379">
        <f t="shared" si="47"/>
        <v>387694.43030755554</v>
      </c>
      <c r="BX109" s="353"/>
      <c r="BY109" s="138"/>
      <c r="BZ109" s="355"/>
      <c r="CA109" s="352"/>
    </row>
    <row r="110" spans="1:79" x14ac:dyDescent="0.25">
      <c r="A110" s="132" t="s">
        <v>570</v>
      </c>
      <c r="B110" s="55"/>
      <c r="C110" s="55" t="s">
        <v>534</v>
      </c>
      <c r="D110" s="133" t="s">
        <v>138</v>
      </c>
      <c r="E110" s="364">
        <v>70308.222222222219</v>
      </c>
      <c r="F110" s="382">
        <f t="shared" si="40"/>
        <v>93375</v>
      </c>
      <c r="G110" s="365">
        <v>1232</v>
      </c>
      <c r="H110" s="387">
        <f t="shared" si="41"/>
        <v>-34</v>
      </c>
      <c r="I110" s="366">
        <v>0</v>
      </c>
      <c r="J110" s="366">
        <v>85</v>
      </c>
      <c r="K110"/>
      <c r="L110" s="365">
        <v>56442</v>
      </c>
      <c r="M110" s="365">
        <v>12715</v>
      </c>
      <c r="N110" s="365">
        <v>15067</v>
      </c>
      <c r="O110" s="365">
        <v>5615</v>
      </c>
      <c r="P110" s="365">
        <v>2289</v>
      </c>
      <c r="Q110" s="365">
        <v>823</v>
      </c>
      <c r="R110" s="365">
        <v>375</v>
      </c>
      <c r="S110" s="365">
        <v>49</v>
      </c>
      <c r="T110" s="365">
        <v>93375</v>
      </c>
      <c r="U110" s="132"/>
      <c r="V110" s="385">
        <f t="shared" si="42"/>
        <v>0.60446586345381526</v>
      </c>
      <c r="W110" s="385">
        <f t="shared" si="26"/>
        <v>0.13617135207496653</v>
      </c>
      <c r="X110" s="385">
        <f t="shared" si="27"/>
        <v>0.16136010709504686</v>
      </c>
      <c r="Y110" s="385">
        <f t="shared" si="28"/>
        <v>6.0133868808567602E-2</v>
      </c>
      <c r="Z110" s="385">
        <f t="shared" si="29"/>
        <v>2.4514056224899598E-2</v>
      </c>
      <c r="AA110" s="385">
        <f t="shared" si="30"/>
        <v>8.81392235609103E-3</v>
      </c>
      <c r="AB110" s="385">
        <f t="shared" si="31"/>
        <v>4.0160642570281121E-3</v>
      </c>
      <c r="AC110" s="385">
        <f t="shared" si="32"/>
        <v>5.2476572958500673E-4</v>
      </c>
      <c r="AD110" s="135"/>
      <c r="AE110" s="368">
        <v>-29</v>
      </c>
      <c r="AF110" s="368">
        <v>60</v>
      </c>
      <c r="AG110" s="368">
        <v>58</v>
      </c>
      <c r="AH110" s="368">
        <v>39</v>
      </c>
      <c r="AI110" s="368">
        <v>35</v>
      </c>
      <c r="AJ110" s="368">
        <v>6</v>
      </c>
      <c r="AK110" s="368">
        <v>7</v>
      </c>
      <c r="AL110" s="368">
        <v>0</v>
      </c>
      <c r="AM110" s="185">
        <f t="shared" si="43"/>
        <v>176</v>
      </c>
      <c r="AN110" s="132"/>
      <c r="AO110" s="368">
        <v>166</v>
      </c>
      <c r="AP110" s="368">
        <v>26</v>
      </c>
      <c r="AQ110" s="368">
        <v>7</v>
      </c>
      <c r="AR110" s="368">
        <v>17</v>
      </c>
      <c r="AS110" s="368">
        <v>2</v>
      </c>
      <c r="AT110" s="368">
        <v>-4</v>
      </c>
      <c r="AU110" s="368">
        <v>-4</v>
      </c>
      <c r="AV110" s="368">
        <v>0</v>
      </c>
      <c r="AW110" s="369">
        <f t="shared" si="44"/>
        <v>210</v>
      </c>
      <c r="AX110" s="388">
        <f t="shared" si="33"/>
        <v>-166</v>
      </c>
      <c r="AY110" s="388">
        <f t="shared" si="33"/>
        <v>-26</v>
      </c>
      <c r="AZ110" s="388">
        <f t="shared" si="33"/>
        <v>-7</v>
      </c>
      <c r="BA110" s="388">
        <f t="shared" si="33"/>
        <v>-17</v>
      </c>
      <c r="BB110" s="388">
        <f t="shared" si="33"/>
        <v>-2</v>
      </c>
      <c r="BC110" s="388">
        <f t="shared" si="33"/>
        <v>4</v>
      </c>
      <c r="BD110" s="388">
        <f t="shared" si="33"/>
        <v>4</v>
      </c>
      <c r="BE110" s="388">
        <f t="shared" si="33"/>
        <v>0</v>
      </c>
      <c r="BF110" s="388">
        <f t="shared" si="48"/>
        <v>-210</v>
      </c>
      <c r="BH110" s="389">
        <f t="shared" si="45"/>
        <v>1</v>
      </c>
      <c r="BI110" s="389">
        <f t="shared" si="46"/>
        <v>0</v>
      </c>
      <c r="BJ110" s="370">
        <v>68282.993333333317</v>
      </c>
      <c r="BK110" s="137">
        <f t="shared" si="34"/>
        <v>68282.993333333317</v>
      </c>
      <c r="BL110" s="373">
        <v>602068.47666666657</v>
      </c>
      <c r="BM110" s="137">
        <f t="shared" si="35"/>
        <v>602068.47666666657</v>
      </c>
      <c r="BN110" s="372">
        <v>341416.28666666668</v>
      </c>
      <c r="BO110" s="137">
        <f t="shared" si="36"/>
        <v>341416.28666666668</v>
      </c>
      <c r="BP110" s="372">
        <v>380783.33333333343</v>
      </c>
      <c r="BQ110" s="137">
        <f t="shared" si="37"/>
        <v>380783.33333333343</v>
      </c>
      <c r="BR110" s="372">
        <v>937470.95111111109</v>
      </c>
      <c r="BS110" s="137">
        <f t="shared" si="38"/>
        <v>937470.95111111109</v>
      </c>
      <c r="BT110" s="376">
        <v>778331.66444444458</v>
      </c>
      <c r="BU110" s="137">
        <f t="shared" si="39"/>
        <v>778331.66444444458</v>
      </c>
      <c r="BV110" s="377">
        <v>42108.370808888933</v>
      </c>
      <c r="BW110" s="379">
        <f t="shared" si="47"/>
        <v>42108.370808888933</v>
      </c>
      <c r="BX110" s="353"/>
      <c r="BY110" s="138"/>
      <c r="BZ110" s="355"/>
      <c r="CA110" s="352"/>
    </row>
    <row r="111" spans="1:79" x14ac:dyDescent="0.25">
      <c r="A111" s="132" t="s">
        <v>571</v>
      </c>
      <c r="B111" s="55" t="s">
        <v>443</v>
      </c>
      <c r="C111" s="55" t="s">
        <v>440</v>
      </c>
      <c r="D111" s="133" t="s">
        <v>139</v>
      </c>
      <c r="E111" s="364">
        <v>44656.111111111109</v>
      </c>
      <c r="F111" s="382">
        <f t="shared" si="40"/>
        <v>52270</v>
      </c>
      <c r="G111" s="365">
        <v>431</v>
      </c>
      <c r="H111" s="387">
        <f t="shared" si="41"/>
        <v>111</v>
      </c>
      <c r="I111" s="366">
        <v>0</v>
      </c>
      <c r="J111" s="366">
        <v>40</v>
      </c>
      <c r="K111"/>
      <c r="L111" s="365">
        <v>14463</v>
      </c>
      <c r="M111" s="365">
        <v>14997</v>
      </c>
      <c r="N111" s="365">
        <v>10020</v>
      </c>
      <c r="O111" s="365">
        <v>6585</v>
      </c>
      <c r="P111" s="365">
        <v>3878</v>
      </c>
      <c r="Q111" s="365">
        <v>1395</v>
      </c>
      <c r="R111" s="365">
        <v>844</v>
      </c>
      <c r="S111" s="365">
        <v>88</v>
      </c>
      <c r="T111" s="365">
        <v>52270</v>
      </c>
      <c r="U111" s="132"/>
      <c r="V111" s="385">
        <f t="shared" si="42"/>
        <v>0.27669791467380905</v>
      </c>
      <c r="W111" s="385">
        <f t="shared" si="26"/>
        <v>0.28691409986607996</v>
      </c>
      <c r="X111" s="385">
        <f t="shared" si="27"/>
        <v>0.19169695810216186</v>
      </c>
      <c r="Y111" s="385">
        <f t="shared" si="28"/>
        <v>0.12598048593839678</v>
      </c>
      <c r="Z111" s="385">
        <f t="shared" si="29"/>
        <v>7.4191696958102168E-2</v>
      </c>
      <c r="AA111" s="385">
        <f t="shared" si="30"/>
        <v>2.6688348957336905E-2</v>
      </c>
      <c r="AB111" s="385">
        <f t="shared" si="31"/>
        <v>1.6146929405012434E-2</v>
      </c>
      <c r="AC111" s="385">
        <f t="shared" si="32"/>
        <v>1.6835660991008227E-3</v>
      </c>
      <c r="AD111" s="135"/>
      <c r="AE111" s="368">
        <v>23</v>
      </c>
      <c r="AF111" s="368">
        <v>30</v>
      </c>
      <c r="AG111" s="368">
        <v>5</v>
      </c>
      <c r="AH111" s="368">
        <v>19</v>
      </c>
      <c r="AI111" s="368">
        <v>41</v>
      </c>
      <c r="AJ111" s="368">
        <v>8</v>
      </c>
      <c r="AK111" s="368">
        <v>9</v>
      </c>
      <c r="AL111" s="368">
        <v>0</v>
      </c>
      <c r="AM111" s="185">
        <f t="shared" si="43"/>
        <v>135</v>
      </c>
      <c r="AN111" s="132"/>
      <c r="AO111" s="368">
        <v>-12</v>
      </c>
      <c r="AP111" s="368">
        <v>16</v>
      </c>
      <c r="AQ111" s="368">
        <v>21</v>
      </c>
      <c r="AR111" s="368">
        <v>-1</v>
      </c>
      <c r="AS111" s="368">
        <v>3</v>
      </c>
      <c r="AT111" s="368">
        <v>-2</v>
      </c>
      <c r="AU111" s="368">
        <v>-2</v>
      </c>
      <c r="AV111" s="368">
        <v>1</v>
      </c>
      <c r="AW111" s="369">
        <f t="shared" si="44"/>
        <v>24</v>
      </c>
      <c r="AX111" s="388">
        <f t="shared" si="33"/>
        <v>12</v>
      </c>
      <c r="AY111" s="388">
        <f t="shared" si="33"/>
        <v>-16</v>
      </c>
      <c r="AZ111" s="388">
        <f t="shared" si="33"/>
        <v>-21</v>
      </c>
      <c r="BA111" s="388">
        <f t="shared" si="33"/>
        <v>1</v>
      </c>
      <c r="BB111" s="388">
        <f t="shared" si="33"/>
        <v>-3</v>
      </c>
      <c r="BC111" s="388">
        <f t="shared" si="33"/>
        <v>2</v>
      </c>
      <c r="BD111" s="388">
        <f t="shared" si="33"/>
        <v>2</v>
      </c>
      <c r="BE111" s="388">
        <f t="shared" si="33"/>
        <v>-1</v>
      </c>
      <c r="BF111" s="388">
        <f t="shared" si="48"/>
        <v>-24</v>
      </c>
      <c r="BH111" s="389">
        <f t="shared" si="45"/>
        <v>0.8</v>
      </c>
      <c r="BI111" s="389">
        <f t="shared" si="46"/>
        <v>0.19999999999999996</v>
      </c>
      <c r="BJ111" s="370">
        <v>339783.85066666664</v>
      </c>
      <c r="BK111" s="137">
        <f t="shared" si="34"/>
        <v>339783.85066666664</v>
      </c>
      <c r="BL111" s="373">
        <v>409649.52177777776</v>
      </c>
      <c r="BM111" s="137">
        <f t="shared" si="35"/>
        <v>409649.52177777776</v>
      </c>
      <c r="BN111" s="372">
        <v>366296.30133333337</v>
      </c>
      <c r="BO111" s="137">
        <f t="shared" si="36"/>
        <v>366296.30133333337</v>
      </c>
      <c r="BP111" s="372">
        <v>448053.86666666664</v>
      </c>
      <c r="BQ111" s="137">
        <f t="shared" si="37"/>
        <v>448053.86666666664</v>
      </c>
      <c r="BR111" s="372">
        <v>467744.43022222223</v>
      </c>
      <c r="BS111" s="137">
        <f t="shared" si="38"/>
        <v>467744.43022222223</v>
      </c>
      <c r="BT111" s="376">
        <v>368774.82133333333</v>
      </c>
      <c r="BU111" s="137">
        <f t="shared" si="39"/>
        <v>368774.82133333333</v>
      </c>
      <c r="BV111" s="377">
        <v>8960</v>
      </c>
      <c r="BW111" s="379">
        <f t="shared" si="47"/>
        <v>8960</v>
      </c>
      <c r="BX111" s="353"/>
      <c r="BY111" s="138"/>
      <c r="BZ111" s="355"/>
      <c r="CA111" s="352"/>
    </row>
    <row r="112" spans="1:79" x14ac:dyDescent="0.25">
      <c r="A112" s="132" t="s">
        <v>572</v>
      </c>
      <c r="B112" s="55" t="s">
        <v>509</v>
      </c>
      <c r="C112" s="55" t="s">
        <v>463</v>
      </c>
      <c r="D112" s="133" t="s">
        <v>140</v>
      </c>
      <c r="E112" s="364">
        <v>46696.555555555555</v>
      </c>
      <c r="F112" s="382">
        <f t="shared" si="40"/>
        <v>56773</v>
      </c>
      <c r="G112" s="365">
        <v>549</v>
      </c>
      <c r="H112" s="387">
        <f t="shared" si="41"/>
        <v>357</v>
      </c>
      <c r="I112" s="366">
        <v>115.54711111111115</v>
      </c>
      <c r="J112" s="366">
        <v>99</v>
      </c>
      <c r="K112"/>
      <c r="L112" s="365">
        <v>16730</v>
      </c>
      <c r="M112" s="365">
        <v>16040</v>
      </c>
      <c r="N112" s="365">
        <v>13580</v>
      </c>
      <c r="O112" s="365">
        <v>5782</v>
      </c>
      <c r="P112" s="365">
        <v>3609</v>
      </c>
      <c r="Q112" s="365">
        <v>848</v>
      </c>
      <c r="R112" s="365">
        <v>176</v>
      </c>
      <c r="S112" s="365">
        <v>8</v>
      </c>
      <c r="T112" s="365">
        <v>56773</v>
      </c>
      <c r="U112" s="132"/>
      <c r="V112" s="385">
        <f t="shared" si="42"/>
        <v>0.29468233138992128</v>
      </c>
      <c r="W112" s="385">
        <f t="shared" si="26"/>
        <v>0.28252866679583605</v>
      </c>
      <c r="X112" s="385">
        <f t="shared" si="27"/>
        <v>0.23919821041692355</v>
      </c>
      <c r="Y112" s="385">
        <f t="shared" si="28"/>
        <v>0.1018441864971025</v>
      </c>
      <c r="Z112" s="385">
        <f t="shared" si="29"/>
        <v>6.3568950029063112E-2</v>
      </c>
      <c r="AA112" s="385">
        <f t="shared" si="30"/>
        <v>1.4936677646064151E-2</v>
      </c>
      <c r="AB112" s="385">
        <f t="shared" si="31"/>
        <v>3.1000651718246348E-3</v>
      </c>
      <c r="AC112" s="385">
        <f t="shared" si="32"/>
        <v>1.4091205326475614E-4</v>
      </c>
      <c r="AD112" s="135"/>
      <c r="AE112" s="368">
        <v>97</v>
      </c>
      <c r="AF112" s="368">
        <v>99</v>
      </c>
      <c r="AG112" s="368">
        <v>105</v>
      </c>
      <c r="AH112" s="368">
        <v>32</v>
      </c>
      <c r="AI112" s="368">
        <v>14</v>
      </c>
      <c r="AJ112" s="368">
        <v>14</v>
      </c>
      <c r="AK112" s="368">
        <v>1</v>
      </c>
      <c r="AL112" s="368">
        <v>1</v>
      </c>
      <c r="AM112" s="185">
        <f t="shared" si="43"/>
        <v>363</v>
      </c>
      <c r="AN112" s="132"/>
      <c r="AO112" s="368">
        <v>1</v>
      </c>
      <c r="AP112" s="368">
        <v>1</v>
      </c>
      <c r="AQ112" s="368">
        <v>0</v>
      </c>
      <c r="AR112" s="368">
        <v>3</v>
      </c>
      <c r="AS112" s="368">
        <v>1</v>
      </c>
      <c r="AT112" s="368">
        <v>0</v>
      </c>
      <c r="AU112" s="368">
        <v>0</v>
      </c>
      <c r="AV112" s="368">
        <v>0</v>
      </c>
      <c r="AW112" s="369">
        <f t="shared" si="44"/>
        <v>6</v>
      </c>
      <c r="AX112" s="388">
        <f t="shared" si="33"/>
        <v>-1</v>
      </c>
      <c r="AY112" s="388">
        <f t="shared" si="33"/>
        <v>-1</v>
      </c>
      <c r="AZ112" s="388">
        <f t="shared" si="33"/>
        <v>0</v>
      </c>
      <c r="BA112" s="388">
        <f t="shared" si="33"/>
        <v>-3</v>
      </c>
      <c r="BB112" s="388">
        <f t="shared" si="33"/>
        <v>-1</v>
      </c>
      <c r="BC112" s="388">
        <f t="shared" si="33"/>
        <v>0</v>
      </c>
      <c r="BD112" s="388">
        <f t="shared" si="33"/>
        <v>0</v>
      </c>
      <c r="BE112" s="388">
        <f t="shared" si="33"/>
        <v>0</v>
      </c>
      <c r="BF112" s="388">
        <f t="shared" si="48"/>
        <v>-6</v>
      </c>
      <c r="BH112" s="389">
        <f t="shared" si="45"/>
        <v>0.8</v>
      </c>
      <c r="BI112" s="389">
        <f t="shared" si="46"/>
        <v>0.19999999999999996</v>
      </c>
      <c r="BJ112" s="370">
        <v>781912.23466666671</v>
      </c>
      <c r="BK112" s="137">
        <f t="shared" si="34"/>
        <v>781912.23466666671</v>
      </c>
      <c r="BL112" s="373">
        <v>632535.17688888893</v>
      </c>
      <c r="BM112" s="137">
        <f t="shared" si="35"/>
        <v>632535.17688888893</v>
      </c>
      <c r="BN112" s="372">
        <v>612176.95644444448</v>
      </c>
      <c r="BO112" s="137">
        <f t="shared" si="36"/>
        <v>612176.95644444448</v>
      </c>
      <c r="BP112" s="372">
        <v>505653.11999999994</v>
      </c>
      <c r="BQ112" s="137">
        <f t="shared" si="37"/>
        <v>505653.11999999994</v>
      </c>
      <c r="BR112" s="372">
        <v>552593.54488888883</v>
      </c>
      <c r="BS112" s="137">
        <f t="shared" si="38"/>
        <v>552593.54488888883</v>
      </c>
      <c r="BT112" s="376">
        <v>738085.53777777776</v>
      </c>
      <c r="BU112" s="137">
        <f t="shared" si="39"/>
        <v>738085.53777777776</v>
      </c>
      <c r="BV112" s="377">
        <v>279124.41169066657</v>
      </c>
      <c r="BW112" s="379">
        <f t="shared" si="47"/>
        <v>279124.41169066657</v>
      </c>
      <c r="BX112" s="353"/>
      <c r="BY112" s="138"/>
      <c r="BZ112" s="355"/>
      <c r="CA112" s="352"/>
    </row>
    <row r="113" spans="1:79" x14ac:dyDescent="0.25">
      <c r="A113" s="132" t="s">
        <v>573</v>
      </c>
      <c r="B113" s="55" t="s">
        <v>460</v>
      </c>
      <c r="C113" s="55" t="s">
        <v>434</v>
      </c>
      <c r="D113" s="133" t="s">
        <v>141</v>
      </c>
      <c r="E113" s="364">
        <v>32147.222222222223</v>
      </c>
      <c r="F113" s="382">
        <f t="shared" si="40"/>
        <v>37049</v>
      </c>
      <c r="G113" s="365">
        <v>187</v>
      </c>
      <c r="H113" s="387">
        <f t="shared" si="41"/>
        <v>185</v>
      </c>
      <c r="I113" s="366">
        <v>31.522222222222211</v>
      </c>
      <c r="J113" s="366">
        <v>52</v>
      </c>
      <c r="K113"/>
      <c r="L113" s="365">
        <v>6046</v>
      </c>
      <c r="M113" s="365">
        <v>13147</v>
      </c>
      <c r="N113" s="365">
        <v>9012</v>
      </c>
      <c r="O113" s="365">
        <v>4997</v>
      </c>
      <c r="P113" s="365">
        <v>1978</v>
      </c>
      <c r="Q113" s="365">
        <v>1522</v>
      </c>
      <c r="R113" s="365">
        <v>319</v>
      </c>
      <c r="S113" s="365">
        <v>28</v>
      </c>
      <c r="T113" s="365">
        <v>37049</v>
      </c>
      <c r="U113" s="132"/>
      <c r="V113" s="385">
        <f t="shared" si="42"/>
        <v>0.16318928985937542</v>
      </c>
      <c r="W113" s="385">
        <f t="shared" si="26"/>
        <v>0.35485438203460284</v>
      </c>
      <c r="X113" s="385">
        <f t="shared" si="27"/>
        <v>0.24324543172555266</v>
      </c>
      <c r="Y113" s="385">
        <f t="shared" si="28"/>
        <v>0.13487543523441928</v>
      </c>
      <c r="Z113" s="385">
        <f t="shared" si="29"/>
        <v>5.3388755431995463E-2</v>
      </c>
      <c r="AA113" s="385">
        <f t="shared" si="30"/>
        <v>4.1080730923911575E-2</v>
      </c>
      <c r="AB113" s="385">
        <f t="shared" si="31"/>
        <v>8.610218899295528E-3</v>
      </c>
      <c r="AC113" s="385">
        <f t="shared" si="32"/>
        <v>7.557558908472563E-4</v>
      </c>
      <c r="AD113" s="135"/>
      <c r="AE113" s="368">
        <v>30</v>
      </c>
      <c r="AF113" s="368">
        <v>33</v>
      </c>
      <c r="AG113" s="368">
        <v>86</v>
      </c>
      <c r="AH113" s="368">
        <v>29</v>
      </c>
      <c r="AI113" s="368">
        <v>4</v>
      </c>
      <c r="AJ113" s="368">
        <v>3</v>
      </c>
      <c r="AK113" s="368">
        <v>1</v>
      </c>
      <c r="AL113" s="368">
        <v>-1</v>
      </c>
      <c r="AM113" s="185">
        <f t="shared" si="43"/>
        <v>185</v>
      </c>
      <c r="AN113" s="132"/>
      <c r="AO113" s="368">
        <v>4</v>
      </c>
      <c r="AP113" s="368">
        <v>-7</v>
      </c>
      <c r="AQ113" s="368">
        <v>11</v>
      </c>
      <c r="AR113" s="368">
        <v>-12</v>
      </c>
      <c r="AS113" s="368">
        <v>4</v>
      </c>
      <c r="AT113" s="368">
        <v>0</v>
      </c>
      <c r="AU113" s="368">
        <v>0</v>
      </c>
      <c r="AV113" s="368">
        <v>0</v>
      </c>
      <c r="AW113" s="369">
        <f t="shared" si="44"/>
        <v>0</v>
      </c>
      <c r="AX113" s="388">
        <f t="shared" si="33"/>
        <v>-4</v>
      </c>
      <c r="AY113" s="388">
        <f t="shared" si="33"/>
        <v>7</v>
      </c>
      <c r="AZ113" s="388">
        <f t="shared" si="33"/>
        <v>-11</v>
      </c>
      <c r="BA113" s="388">
        <f t="shared" si="33"/>
        <v>12</v>
      </c>
      <c r="BB113" s="388">
        <f t="shared" si="33"/>
        <v>-4</v>
      </c>
      <c r="BC113" s="388">
        <f t="shared" si="33"/>
        <v>0</v>
      </c>
      <c r="BD113" s="388">
        <f t="shared" si="33"/>
        <v>0</v>
      </c>
      <c r="BE113" s="388">
        <f t="shared" ref="BE113:BF176" si="49">AV113*$AW$3</f>
        <v>0</v>
      </c>
      <c r="BF113" s="388">
        <f t="shared" si="48"/>
        <v>0</v>
      </c>
      <c r="BH113" s="389">
        <f t="shared" si="45"/>
        <v>0.8</v>
      </c>
      <c r="BI113" s="389">
        <f t="shared" si="46"/>
        <v>0.19999999999999996</v>
      </c>
      <c r="BJ113" s="370">
        <v>0</v>
      </c>
      <c r="BK113" s="137">
        <f t="shared" si="34"/>
        <v>0</v>
      </c>
      <c r="BL113" s="373">
        <v>227052.20533333335</v>
      </c>
      <c r="BM113" s="137">
        <f t="shared" si="35"/>
        <v>227052.20533333335</v>
      </c>
      <c r="BN113" s="372">
        <v>271309.38133333338</v>
      </c>
      <c r="BO113" s="137">
        <f t="shared" si="36"/>
        <v>271309.38133333338</v>
      </c>
      <c r="BP113" s="372">
        <v>165757.33333333337</v>
      </c>
      <c r="BQ113" s="137">
        <f t="shared" si="37"/>
        <v>165757.33333333337</v>
      </c>
      <c r="BR113" s="372">
        <v>131919.60355555554</v>
      </c>
      <c r="BS113" s="137">
        <f t="shared" si="38"/>
        <v>131919.60355555554</v>
      </c>
      <c r="BT113" s="376">
        <v>189413.50400000002</v>
      </c>
      <c r="BU113" s="137">
        <f t="shared" si="39"/>
        <v>189413.50400000002</v>
      </c>
      <c r="BV113" s="377">
        <v>15400</v>
      </c>
      <c r="BW113" s="379">
        <f t="shared" si="47"/>
        <v>15400</v>
      </c>
      <c r="BX113" s="353"/>
      <c r="BY113" s="138"/>
      <c r="BZ113" s="355"/>
      <c r="CA113" s="352"/>
    </row>
    <row r="114" spans="1:79" x14ac:dyDescent="0.25">
      <c r="A114" s="132" t="s">
        <v>574</v>
      </c>
      <c r="B114" s="55" t="s">
        <v>445</v>
      </c>
      <c r="C114" s="55" t="s">
        <v>434</v>
      </c>
      <c r="D114" s="133" t="s">
        <v>142</v>
      </c>
      <c r="E114" s="364">
        <v>40828.555555555562</v>
      </c>
      <c r="F114" s="382">
        <f t="shared" si="40"/>
        <v>42795</v>
      </c>
      <c r="G114" s="365">
        <v>255</v>
      </c>
      <c r="H114" s="387">
        <f t="shared" si="41"/>
        <v>48</v>
      </c>
      <c r="I114" s="366">
        <v>0</v>
      </c>
      <c r="J114" s="366">
        <v>12</v>
      </c>
      <c r="K114"/>
      <c r="L114" s="365">
        <v>3665</v>
      </c>
      <c r="M114" s="365">
        <v>6913</v>
      </c>
      <c r="N114" s="365">
        <v>14684</v>
      </c>
      <c r="O114" s="365">
        <v>9815</v>
      </c>
      <c r="P114" s="365">
        <v>4532</v>
      </c>
      <c r="Q114" s="365">
        <v>2037</v>
      </c>
      <c r="R114" s="365">
        <v>1048</v>
      </c>
      <c r="S114" s="365">
        <v>101</v>
      </c>
      <c r="T114" s="365">
        <v>42795</v>
      </c>
      <c r="U114" s="132"/>
      <c r="V114" s="385">
        <f t="shared" si="42"/>
        <v>8.5640845893211817E-2</v>
      </c>
      <c r="W114" s="385">
        <f t="shared" si="26"/>
        <v>0.16153756279939246</v>
      </c>
      <c r="X114" s="385">
        <f t="shared" si="27"/>
        <v>0.34312419675195699</v>
      </c>
      <c r="Y114" s="385">
        <f t="shared" si="28"/>
        <v>0.22934922304007477</v>
      </c>
      <c r="Z114" s="385">
        <f t="shared" si="29"/>
        <v>0.10590022198855006</v>
      </c>
      <c r="AA114" s="385">
        <f t="shared" si="30"/>
        <v>4.7599018576936561E-2</v>
      </c>
      <c r="AB114" s="385">
        <f t="shared" si="31"/>
        <v>2.4488842154457298E-2</v>
      </c>
      <c r="AC114" s="385">
        <f t="shared" si="32"/>
        <v>2.3600887954200256E-3</v>
      </c>
      <c r="AD114" s="135"/>
      <c r="AE114" s="368">
        <v>8</v>
      </c>
      <c r="AF114" s="368">
        <v>38</v>
      </c>
      <c r="AG114" s="368">
        <v>12</v>
      </c>
      <c r="AH114" s="368">
        <v>20</v>
      </c>
      <c r="AI114" s="368">
        <v>-6</v>
      </c>
      <c r="AJ114" s="368">
        <v>13</v>
      </c>
      <c r="AK114" s="368">
        <v>12</v>
      </c>
      <c r="AL114" s="368">
        <v>2</v>
      </c>
      <c r="AM114" s="185">
        <f t="shared" si="43"/>
        <v>99</v>
      </c>
      <c r="AN114" s="132"/>
      <c r="AO114" s="368">
        <v>5</v>
      </c>
      <c r="AP114" s="368">
        <v>16</v>
      </c>
      <c r="AQ114" s="368">
        <v>-5</v>
      </c>
      <c r="AR114" s="368">
        <v>20</v>
      </c>
      <c r="AS114" s="368">
        <v>6</v>
      </c>
      <c r="AT114" s="368">
        <v>7</v>
      </c>
      <c r="AU114" s="368">
        <v>2</v>
      </c>
      <c r="AV114" s="368">
        <v>0</v>
      </c>
      <c r="AW114" s="369">
        <f t="shared" si="44"/>
        <v>51</v>
      </c>
      <c r="AX114" s="388">
        <f t="shared" ref="AX114:BD150" si="50">AO114*$AW$3</f>
        <v>-5</v>
      </c>
      <c r="AY114" s="388">
        <f t="shared" si="50"/>
        <v>-16</v>
      </c>
      <c r="AZ114" s="388">
        <f t="shared" si="50"/>
        <v>5</v>
      </c>
      <c r="BA114" s="388">
        <f t="shared" si="50"/>
        <v>-20</v>
      </c>
      <c r="BB114" s="388">
        <f t="shared" si="50"/>
        <v>-6</v>
      </c>
      <c r="BC114" s="388">
        <f t="shared" si="50"/>
        <v>-7</v>
      </c>
      <c r="BD114" s="388">
        <f t="shared" si="50"/>
        <v>-2</v>
      </c>
      <c r="BE114" s="388">
        <f t="shared" si="49"/>
        <v>0</v>
      </c>
      <c r="BF114" s="388">
        <f t="shared" si="48"/>
        <v>-51</v>
      </c>
      <c r="BH114" s="389">
        <f t="shared" si="45"/>
        <v>0.8</v>
      </c>
      <c r="BI114" s="389">
        <f t="shared" si="46"/>
        <v>0.19999999999999996</v>
      </c>
      <c r="BJ114" s="370">
        <v>207503.54133333336</v>
      </c>
      <c r="BK114" s="137">
        <f t="shared" si="34"/>
        <v>207503.54133333336</v>
      </c>
      <c r="BL114" s="373">
        <v>316184.80888888892</v>
      </c>
      <c r="BM114" s="137">
        <f t="shared" si="35"/>
        <v>316184.80888888892</v>
      </c>
      <c r="BN114" s="372">
        <v>413896.30133333337</v>
      </c>
      <c r="BO114" s="137">
        <f t="shared" si="36"/>
        <v>413896.30133333337</v>
      </c>
      <c r="BP114" s="372">
        <v>428207.04</v>
      </c>
      <c r="BQ114" s="137">
        <f t="shared" si="37"/>
        <v>428207.04</v>
      </c>
      <c r="BR114" s="372">
        <v>262295.25333333336</v>
      </c>
      <c r="BS114" s="137">
        <f t="shared" si="38"/>
        <v>262295.25333333336</v>
      </c>
      <c r="BT114" s="376">
        <v>213867.74577777777</v>
      </c>
      <c r="BU114" s="137">
        <f t="shared" si="39"/>
        <v>213867.74577777777</v>
      </c>
      <c r="BV114" s="377">
        <v>107232.47600355554</v>
      </c>
      <c r="BW114" s="379">
        <f t="shared" si="47"/>
        <v>107232.47600355554</v>
      </c>
      <c r="BX114" s="353"/>
      <c r="BY114" s="138"/>
      <c r="BZ114" s="355"/>
      <c r="CA114" s="352"/>
    </row>
    <row r="115" spans="1:79" x14ac:dyDescent="0.25">
      <c r="A115" s="132" t="s">
        <v>575</v>
      </c>
      <c r="B115" s="55" t="s">
        <v>481</v>
      </c>
      <c r="C115" s="55" t="s">
        <v>450</v>
      </c>
      <c r="D115" s="133" t="s">
        <v>143</v>
      </c>
      <c r="E115" s="364">
        <v>37612.111111111109</v>
      </c>
      <c r="F115" s="382">
        <f t="shared" si="40"/>
        <v>47672</v>
      </c>
      <c r="G115" s="365">
        <v>534</v>
      </c>
      <c r="H115" s="387">
        <f t="shared" si="41"/>
        <v>87</v>
      </c>
      <c r="I115" s="366">
        <v>0</v>
      </c>
      <c r="J115" s="366">
        <v>18</v>
      </c>
      <c r="K115"/>
      <c r="L115" s="365">
        <v>20317</v>
      </c>
      <c r="M115" s="365">
        <v>12174</v>
      </c>
      <c r="N115" s="365">
        <v>8429</v>
      </c>
      <c r="O115" s="365">
        <v>4032</v>
      </c>
      <c r="P115" s="365">
        <v>1868</v>
      </c>
      <c r="Q115" s="365">
        <v>585</v>
      </c>
      <c r="R115" s="365">
        <v>251</v>
      </c>
      <c r="S115" s="365">
        <v>16</v>
      </c>
      <c r="T115" s="365">
        <v>47672</v>
      </c>
      <c r="U115" s="132"/>
      <c r="V115" s="385">
        <f t="shared" si="42"/>
        <v>0.42618308441013592</v>
      </c>
      <c r="W115" s="385">
        <f t="shared" si="26"/>
        <v>0.25537002852827656</v>
      </c>
      <c r="X115" s="385">
        <f t="shared" si="27"/>
        <v>0.17681238462829335</v>
      </c>
      <c r="Y115" s="385">
        <f t="shared" si="28"/>
        <v>8.4577949320355769E-2</v>
      </c>
      <c r="Z115" s="385">
        <f t="shared" si="29"/>
        <v>3.9184426917267999E-2</v>
      </c>
      <c r="AA115" s="385">
        <f t="shared" si="30"/>
        <v>1.2271354254069475E-2</v>
      </c>
      <c r="AB115" s="385">
        <f t="shared" si="31"/>
        <v>5.2651451585836546E-3</v>
      </c>
      <c r="AC115" s="385">
        <f t="shared" si="32"/>
        <v>3.356267830172848E-4</v>
      </c>
      <c r="AD115" s="135"/>
      <c r="AE115" s="368">
        <v>-9</v>
      </c>
      <c r="AF115" s="368">
        <v>47</v>
      </c>
      <c r="AG115" s="368">
        <v>26</v>
      </c>
      <c r="AH115" s="368">
        <v>25</v>
      </c>
      <c r="AI115" s="368">
        <v>23</v>
      </c>
      <c r="AJ115" s="368">
        <v>6</v>
      </c>
      <c r="AK115" s="368">
        <v>0</v>
      </c>
      <c r="AL115" s="368">
        <v>0</v>
      </c>
      <c r="AM115" s="185">
        <f t="shared" si="43"/>
        <v>118</v>
      </c>
      <c r="AN115" s="132"/>
      <c r="AO115" s="368">
        <v>3</v>
      </c>
      <c r="AP115" s="368">
        <v>15</v>
      </c>
      <c r="AQ115" s="368">
        <v>17</v>
      </c>
      <c r="AR115" s="368">
        <v>-2</v>
      </c>
      <c r="AS115" s="368">
        <v>2</v>
      </c>
      <c r="AT115" s="368">
        <v>-4</v>
      </c>
      <c r="AU115" s="368">
        <v>-1</v>
      </c>
      <c r="AV115" s="368">
        <v>1</v>
      </c>
      <c r="AW115" s="369">
        <f t="shared" si="44"/>
        <v>31</v>
      </c>
      <c r="AX115" s="388">
        <f t="shared" si="50"/>
        <v>-3</v>
      </c>
      <c r="AY115" s="388">
        <f t="shared" si="50"/>
        <v>-15</v>
      </c>
      <c r="AZ115" s="388">
        <f t="shared" si="50"/>
        <v>-17</v>
      </c>
      <c r="BA115" s="388">
        <f t="shared" si="50"/>
        <v>2</v>
      </c>
      <c r="BB115" s="388">
        <f t="shared" si="50"/>
        <v>-2</v>
      </c>
      <c r="BC115" s="388">
        <f t="shared" si="50"/>
        <v>4</v>
      </c>
      <c r="BD115" s="388">
        <f t="shared" si="50"/>
        <v>1</v>
      </c>
      <c r="BE115" s="388">
        <f t="shared" si="49"/>
        <v>-1</v>
      </c>
      <c r="BF115" s="388">
        <f t="shared" si="48"/>
        <v>-31</v>
      </c>
      <c r="BH115" s="389">
        <f t="shared" si="45"/>
        <v>0.8</v>
      </c>
      <c r="BI115" s="389">
        <f t="shared" si="46"/>
        <v>0.19999999999999996</v>
      </c>
      <c r="BJ115" s="370">
        <v>274155.41866666666</v>
      </c>
      <c r="BK115" s="137">
        <f t="shared" si="34"/>
        <v>274155.41866666666</v>
      </c>
      <c r="BL115" s="373">
        <v>233675.82755555553</v>
      </c>
      <c r="BM115" s="137">
        <f t="shared" si="35"/>
        <v>233675.82755555553</v>
      </c>
      <c r="BN115" s="372">
        <v>321342.92533333338</v>
      </c>
      <c r="BO115" s="137">
        <f t="shared" si="36"/>
        <v>321342.92533333338</v>
      </c>
      <c r="BP115" s="372">
        <v>119413.76000000001</v>
      </c>
      <c r="BQ115" s="137">
        <f t="shared" si="37"/>
        <v>119413.76000000001</v>
      </c>
      <c r="BR115" s="372">
        <v>208058.91911111111</v>
      </c>
      <c r="BS115" s="137">
        <f t="shared" si="38"/>
        <v>208058.91911111111</v>
      </c>
      <c r="BT115" s="376">
        <v>220396.86044444444</v>
      </c>
      <c r="BU115" s="137">
        <f t="shared" si="39"/>
        <v>220396.86044444444</v>
      </c>
      <c r="BV115" s="377">
        <v>194203.92463644443</v>
      </c>
      <c r="BW115" s="379">
        <f t="shared" si="47"/>
        <v>194203.92463644443</v>
      </c>
      <c r="BX115" s="353"/>
      <c r="BY115" s="138"/>
      <c r="BZ115" s="355"/>
      <c r="CA115" s="352"/>
    </row>
    <row r="116" spans="1:79" x14ac:dyDescent="0.25">
      <c r="A116" s="132" t="s">
        <v>576</v>
      </c>
      <c r="B116" s="55"/>
      <c r="C116" s="55" t="s">
        <v>452</v>
      </c>
      <c r="D116" s="133" t="s">
        <v>144</v>
      </c>
      <c r="E116" s="364">
        <v>104768.55555555555</v>
      </c>
      <c r="F116" s="382">
        <f t="shared" si="40"/>
        <v>114676</v>
      </c>
      <c r="G116" s="365">
        <v>600</v>
      </c>
      <c r="H116" s="387">
        <f t="shared" si="41"/>
        <v>1977</v>
      </c>
      <c r="I116" s="366">
        <v>1571.259111111111</v>
      </c>
      <c r="J116" s="366">
        <v>474</v>
      </c>
      <c r="K116"/>
      <c r="L116" s="365">
        <v>11039</v>
      </c>
      <c r="M116" s="365">
        <v>21544</v>
      </c>
      <c r="N116" s="365">
        <v>42045</v>
      </c>
      <c r="O116" s="365">
        <v>22912</v>
      </c>
      <c r="P116" s="365">
        <v>11276</v>
      </c>
      <c r="Q116" s="365">
        <v>3372</v>
      </c>
      <c r="R116" s="365">
        <v>2147</v>
      </c>
      <c r="S116" s="365">
        <v>341</v>
      </c>
      <c r="T116" s="365">
        <v>114676</v>
      </c>
      <c r="U116" s="132"/>
      <c r="V116" s="385">
        <f t="shared" si="42"/>
        <v>9.62625135163417E-2</v>
      </c>
      <c r="W116" s="385">
        <f t="shared" si="26"/>
        <v>0.18786842931389305</v>
      </c>
      <c r="X116" s="385">
        <f t="shared" si="27"/>
        <v>0.36664166870138476</v>
      </c>
      <c r="Y116" s="385">
        <f t="shared" si="28"/>
        <v>0.1997976908856256</v>
      </c>
      <c r="Z116" s="385">
        <f t="shared" si="29"/>
        <v>9.8329205762321667E-2</v>
      </c>
      <c r="AA116" s="385">
        <f t="shared" si="30"/>
        <v>2.9404583347867035E-2</v>
      </c>
      <c r="AB116" s="385">
        <f t="shared" si="31"/>
        <v>1.8722313300080225E-2</v>
      </c>
      <c r="AC116" s="385">
        <f t="shared" si="32"/>
        <v>2.9735951724859603E-3</v>
      </c>
      <c r="AD116" s="135"/>
      <c r="AE116" s="368">
        <v>214</v>
      </c>
      <c r="AF116" s="368">
        <v>131</v>
      </c>
      <c r="AG116" s="368">
        <v>609</v>
      </c>
      <c r="AH116" s="368">
        <v>544</v>
      </c>
      <c r="AI116" s="368">
        <v>418</v>
      </c>
      <c r="AJ116" s="368">
        <v>141</v>
      </c>
      <c r="AK116" s="368">
        <v>57</v>
      </c>
      <c r="AL116" s="368">
        <v>0</v>
      </c>
      <c r="AM116" s="185">
        <f t="shared" si="43"/>
        <v>2114</v>
      </c>
      <c r="AN116" s="132"/>
      <c r="AO116" s="368">
        <v>-5</v>
      </c>
      <c r="AP116" s="368">
        <v>28</v>
      </c>
      <c r="AQ116" s="368">
        <v>35</v>
      </c>
      <c r="AR116" s="368">
        <v>22</v>
      </c>
      <c r="AS116" s="368">
        <v>34</v>
      </c>
      <c r="AT116" s="368">
        <v>12</v>
      </c>
      <c r="AU116" s="368">
        <v>10</v>
      </c>
      <c r="AV116" s="368">
        <v>1</v>
      </c>
      <c r="AW116" s="369">
        <f t="shared" si="44"/>
        <v>137</v>
      </c>
      <c r="AX116" s="388">
        <f t="shared" si="50"/>
        <v>5</v>
      </c>
      <c r="AY116" s="388">
        <f t="shared" si="50"/>
        <v>-28</v>
      </c>
      <c r="AZ116" s="388">
        <f t="shared" si="50"/>
        <v>-35</v>
      </c>
      <c r="BA116" s="388">
        <f t="shared" si="50"/>
        <v>-22</v>
      </c>
      <c r="BB116" s="388">
        <f t="shared" si="50"/>
        <v>-34</v>
      </c>
      <c r="BC116" s="388">
        <f t="shared" si="50"/>
        <v>-12</v>
      </c>
      <c r="BD116" s="388">
        <f t="shared" si="50"/>
        <v>-10</v>
      </c>
      <c r="BE116" s="388">
        <f t="shared" si="49"/>
        <v>-1</v>
      </c>
      <c r="BF116" s="388">
        <f t="shared" si="48"/>
        <v>-137</v>
      </c>
      <c r="BH116" s="389">
        <f t="shared" si="45"/>
        <v>1</v>
      </c>
      <c r="BI116" s="389">
        <f t="shared" si="46"/>
        <v>0</v>
      </c>
      <c r="BJ116" s="370">
        <v>923819.32666666654</v>
      </c>
      <c r="BK116" s="137">
        <f t="shared" si="34"/>
        <v>923819.32666666654</v>
      </c>
      <c r="BL116" s="373">
        <v>2227022.3022222221</v>
      </c>
      <c r="BM116" s="137">
        <f t="shared" si="35"/>
        <v>2227022.3022222221</v>
      </c>
      <c r="BN116" s="372">
        <v>2033027.7</v>
      </c>
      <c r="BO116" s="137">
        <f t="shared" si="36"/>
        <v>2033027.7</v>
      </c>
      <c r="BP116" s="372">
        <v>2158970.4</v>
      </c>
      <c r="BQ116" s="137">
        <f t="shared" si="37"/>
        <v>2158970.4</v>
      </c>
      <c r="BR116" s="372">
        <v>3208133.5262222225</v>
      </c>
      <c r="BS116" s="137">
        <f t="shared" si="38"/>
        <v>3208133.5262222225</v>
      </c>
      <c r="BT116" s="376">
        <v>2724243.3866666667</v>
      </c>
      <c r="BU116" s="137">
        <f t="shared" si="39"/>
        <v>2724243.3866666667</v>
      </c>
      <c r="BV116" s="377">
        <v>3593347.9791288888</v>
      </c>
      <c r="BW116" s="379">
        <f t="shared" si="47"/>
        <v>3593347.9791288888</v>
      </c>
      <c r="BX116" s="353"/>
      <c r="BY116" s="138"/>
      <c r="BZ116" s="355"/>
      <c r="CA116" s="352"/>
    </row>
    <row r="117" spans="1:79" x14ac:dyDescent="0.25">
      <c r="A117" s="132" t="s">
        <v>577</v>
      </c>
      <c r="B117" s="55" t="s">
        <v>559</v>
      </c>
      <c r="C117" s="55" t="s">
        <v>434</v>
      </c>
      <c r="D117" s="133" t="s">
        <v>145</v>
      </c>
      <c r="E117" s="364">
        <v>66436.888888888891</v>
      </c>
      <c r="F117" s="382">
        <f t="shared" si="40"/>
        <v>58019</v>
      </c>
      <c r="G117" s="365">
        <v>484</v>
      </c>
      <c r="H117" s="387">
        <f t="shared" si="41"/>
        <v>305</v>
      </c>
      <c r="I117" s="366">
        <v>39.69688888888885</v>
      </c>
      <c r="J117" s="366">
        <v>51</v>
      </c>
      <c r="K117"/>
      <c r="L117" s="365">
        <v>1087</v>
      </c>
      <c r="M117" s="365">
        <v>3402</v>
      </c>
      <c r="N117" s="365">
        <v>12000</v>
      </c>
      <c r="O117" s="365">
        <v>16001</v>
      </c>
      <c r="P117" s="365">
        <v>9967</v>
      </c>
      <c r="Q117" s="365">
        <v>6472</v>
      </c>
      <c r="R117" s="365">
        <v>7349</v>
      </c>
      <c r="S117" s="365">
        <v>1741</v>
      </c>
      <c r="T117" s="365">
        <v>58019</v>
      </c>
      <c r="U117" s="132"/>
      <c r="V117" s="385">
        <f t="shared" si="42"/>
        <v>1.8735241903514367E-2</v>
      </c>
      <c r="W117" s="385">
        <f t="shared" si="26"/>
        <v>5.8635964080732177E-2</v>
      </c>
      <c r="X117" s="385">
        <f t="shared" si="27"/>
        <v>0.20682879746290009</v>
      </c>
      <c r="Y117" s="385">
        <f t="shared" si="28"/>
        <v>0.27578896568365535</v>
      </c>
      <c r="Z117" s="385">
        <f t="shared" si="29"/>
        <v>0.17178855202606041</v>
      </c>
      <c r="AA117" s="385">
        <f t="shared" si="30"/>
        <v>0.11154966476499079</v>
      </c>
      <c r="AB117" s="385">
        <f t="shared" si="31"/>
        <v>0.12666540271290438</v>
      </c>
      <c r="AC117" s="385">
        <f t="shared" si="32"/>
        <v>3.0007411365242421E-2</v>
      </c>
      <c r="AD117" s="135"/>
      <c r="AE117" s="368">
        <v>1</v>
      </c>
      <c r="AF117" s="368">
        <v>9</v>
      </c>
      <c r="AG117" s="368">
        <v>187</v>
      </c>
      <c r="AH117" s="368">
        <v>117</v>
      </c>
      <c r="AI117" s="368">
        <v>36</v>
      </c>
      <c r="AJ117" s="368">
        <v>16</v>
      </c>
      <c r="AK117" s="368">
        <v>-7</v>
      </c>
      <c r="AL117" s="368">
        <v>20</v>
      </c>
      <c r="AM117" s="185">
        <f t="shared" si="43"/>
        <v>379</v>
      </c>
      <c r="AN117" s="132"/>
      <c r="AO117" s="368">
        <v>-1</v>
      </c>
      <c r="AP117" s="368">
        <v>1</v>
      </c>
      <c r="AQ117" s="368">
        <v>24</v>
      </c>
      <c r="AR117" s="368">
        <v>18</v>
      </c>
      <c r="AS117" s="368">
        <v>24</v>
      </c>
      <c r="AT117" s="368">
        <v>4</v>
      </c>
      <c r="AU117" s="368">
        <v>5</v>
      </c>
      <c r="AV117" s="368">
        <v>-1</v>
      </c>
      <c r="AW117" s="369">
        <f t="shared" si="44"/>
        <v>74</v>
      </c>
      <c r="AX117" s="388">
        <f t="shared" si="50"/>
        <v>1</v>
      </c>
      <c r="AY117" s="388">
        <f t="shared" si="50"/>
        <v>-1</v>
      </c>
      <c r="AZ117" s="388">
        <f t="shared" si="50"/>
        <v>-24</v>
      </c>
      <c r="BA117" s="388">
        <f t="shared" si="50"/>
        <v>-18</v>
      </c>
      <c r="BB117" s="388">
        <f t="shared" si="50"/>
        <v>-24</v>
      </c>
      <c r="BC117" s="388">
        <f t="shared" si="50"/>
        <v>-4</v>
      </c>
      <c r="BD117" s="388">
        <f t="shared" si="50"/>
        <v>-5</v>
      </c>
      <c r="BE117" s="388">
        <f t="shared" si="49"/>
        <v>1</v>
      </c>
      <c r="BF117" s="388">
        <f t="shared" si="48"/>
        <v>-74</v>
      </c>
      <c r="BH117" s="389">
        <f t="shared" si="45"/>
        <v>0.8</v>
      </c>
      <c r="BI117" s="389">
        <f t="shared" si="46"/>
        <v>0.19999999999999996</v>
      </c>
      <c r="BJ117" s="370">
        <v>137525.4666666667</v>
      </c>
      <c r="BK117" s="137">
        <f t="shared" si="34"/>
        <v>137525.4666666667</v>
      </c>
      <c r="BL117" s="373">
        <v>446387.28799999994</v>
      </c>
      <c r="BM117" s="137">
        <f t="shared" si="35"/>
        <v>446387.28799999994</v>
      </c>
      <c r="BN117" s="372">
        <v>630673.98044444458</v>
      </c>
      <c r="BO117" s="137">
        <f t="shared" si="36"/>
        <v>630673.98044444458</v>
      </c>
      <c r="BP117" s="372">
        <v>296374.29333333339</v>
      </c>
      <c r="BQ117" s="137">
        <f t="shared" si="37"/>
        <v>296374.29333333339</v>
      </c>
      <c r="BR117" s="372">
        <v>268403.73511111113</v>
      </c>
      <c r="BS117" s="137">
        <f t="shared" si="38"/>
        <v>268403.73511111113</v>
      </c>
      <c r="BT117" s="376">
        <v>588849.90577777789</v>
      </c>
      <c r="BU117" s="137">
        <f t="shared" si="39"/>
        <v>588849.90577777789</v>
      </c>
      <c r="BV117" s="377">
        <v>278539.95090488892</v>
      </c>
      <c r="BW117" s="379">
        <f t="shared" si="47"/>
        <v>278539.95090488892</v>
      </c>
      <c r="BX117" s="353"/>
      <c r="BY117" s="138"/>
      <c r="BZ117" s="355"/>
      <c r="CA117" s="352"/>
    </row>
    <row r="118" spans="1:79" x14ac:dyDescent="0.25">
      <c r="A118" s="132" t="s">
        <v>578</v>
      </c>
      <c r="B118" s="55"/>
      <c r="C118" s="55" t="s">
        <v>452</v>
      </c>
      <c r="D118" s="133" t="s">
        <v>146</v>
      </c>
      <c r="E118" s="364">
        <v>102661.33333333334</v>
      </c>
      <c r="F118" s="382">
        <f t="shared" si="40"/>
        <v>112916</v>
      </c>
      <c r="G118" s="365">
        <v>925</v>
      </c>
      <c r="H118" s="387">
        <f t="shared" si="41"/>
        <v>1378</v>
      </c>
      <c r="I118" s="366">
        <v>955.35466666666662</v>
      </c>
      <c r="J118" s="366">
        <v>165</v>
      </c>
      <c r="K118"/>
      <c r="L118" s="365">
        <v>7637</v>
      </c>
      <c r="M118" s="365">
        <v>31655</v>
      </c>
      <c r="N118" s="365">
        <v>34049</v>
      </c>
      <c r="O118" s="365">
        <v>22563</v>
      </c>
      <c r="P118" s="365">
        <v>11523</v>
      </c>
      <c r="Q118" s="365">
        <v>4303</v>
      </c>
      <c r="R118" s="365">
        <v>1138</v>
      </c>
      <c r="S118" s="365">
        <v>48</v>
      </c>
      <c r="T118" s="365">
        <v>112916</v>
      </c>
      <c r="U118" s="132"/>
      <c r="V118" s="385">
        <f t="shared" si="42"/>
        <v>6.7634347656665136E-2</v>
      </c>
      <c r="W118" s="385">
        <f t="shared" si="26"/>
        <v>0.28034113854546744</v>
      </c>
      <c r="X118" s="385">
        <f t="shared" si="27"/>
        <v>0.30154273973573276</v>
      </c>
      <c r="Y118" s="385">
        <f t="shared" si="28"/>
        <v>0.1998211059548691</v>
      </c>
      <c r="Z118" s="385">
        <f t="shared" si="29"/>
        <v>0.10204931099224201</v>
      </c>
      <c r="AA118" s="385">
        <f t="shared" si="30"/>
        <v>3.8107974069219598E-2</v>
      </c>
      <c r="AB118" s="385">
        <f t="shared" si="31"/>
        <v>1.0078288285096887E-2</v>
      </c>
      <c r="AC118" s="385">
        <f t="shared" si="32"/>
        <v>4.2509476070707431E-4</v>
      </c>
      <c r="AD118" s="135"/>
      <c r="AE118" s="368">
        <v>129</v>
      </c>
      <c r="AF118" s="368">
        <v>-1</v>
      </c>
      <c r="AG118" s="368">
        <v>352</v>
      </c>
      <c r="AH118" s="368">
        <v>525</v>
      </c>
      <c r="AI118" s="368">
        <v>230</v>
      </c>
      <c r="AJ118" s="368">
        <v>24</v>
      </c>
      <c r="AK118" s="368">
        <v>-2</v>
      </c>
      <c r="AL118" s="368">
        <v>0</v>
      </c>
      <c r="AM118" s="185">
        <f t="shared" si="43"/>
        <v>1257</v>
      </c>
      <c r="AN118" s="132"/>
      <c r="AO118" s="368">
        <v>-31</v>
      </c>
      <c r="AP118" s="368">
        <v>-1</v>
      </c>
      <c r="AQ118" s="368">
        <v>3</v>
      </c>
      <c r="AR118" s="368">
        <v>-26</v>
      </c>
      <c r="AS118" s="368">
        <v>-44</v>
      </c>
      <c r="AT118" s="368">
        <v>-23</v>
      </c>
      <c r="AU118" s="368">
        <v>2</v>
      </c>
      <c r="AV118" s="368">
        <v>-1</v>
      </c>
      <c r="AW118" s="369">
        <f t="shared" si="44"/>
        <v>-121</v>
      </c>
      <c r="AX118" s="388">
        <f t="shared" si="50"/>
        <v>31</v>
      </c>
      <c r="AY118" s="388">
        <f t="shared" si="50"/>
        <v>1</v>
      </c>
      <c r="AZ118" s="388">
        <f t="shared" si="50"/>
        <v>-3</v>
      </c>
      <c r="BA118" s="388">
        <f t="shared" si="50"/>
        <v>26</v>
      </c>
      <c r="BB118" s="388">
        <f t="shared" si="50"/>
        <v>44</v>
      </c>
      <c r="BC118" s="388">
        <f t="shared" si="50"/>
        <v>23</v>
      </c>
      <c r="BD118" s="388">
        <f t="shared" si="50"/>
        <v>-2</v>
      </c>
      <c r="BE118" s="388">
        <f t="shared" si="49"/>
        <v>1</v>
      </c>
      <c r="BF118" s="388">
        <f t="shared" si="48"/>
        <v>121</v>
      </c>
      <c r="BH118" s="389">
        <f t="shared" si="45"/>
        <v>1</v>
      </c>
      <c r="BI118" s="389">
        <f t="shared" si="46"/>
        <v>0</v>
      </c>
      <c r="BJ118" s="370">
        <v>2331376.4866666663</v>
      </c>
      <c r="BK118" s="137">
        <f t="shared" si="34"/>
        <v>2331376.4866666663</v>
      </c>
      <c r="BL118" s="373">
        <v>2073776.2711111109</v>
      </c>
      <c r="BM118" s="137">
        <f t="shared" si="35"/>
        <v>2073776.2711111109</v>
      </c>
      <c r="BN118" s="372">
        <v>4486525.8344444446</v>
      </c>
      <c r="BO118" s="137">
        <f t="shared" si="36"/>
        <v>4486525.8344444446</v>
      </c>
      <c r="BP118" s="372">
        <v>4249509.8666666672</v>
      </c>
      <c r="BQ118" s="137">
        <f t="shared" si="37"/>
        <v>4249509.8666666672</v>
      </c>
      <c r="BR118" s="372">
        <v>1678119.5422222223</v>
      </c>
      <c r="BS118" s="137">
        <f t="shared" si="38"/>
        <v>1678119.5422222223</v>
      </c>
      <c r="BT118" s="376">
        <v>3223333.9599999995</v>
      </c>
      <c r="BU118" s="137">
        <f t="shared" si="39"/>
        <v>3223333.9599999995</v>
      </c>
      <c r="BV118" s="377">
        <v>2099033.3985244446</v>
      </c>
      <c r="BW118" s="379">
        <f t="shared" si="47"/>
        <v>2099033.3985244446</v>
      </c>
      <c r="BX118" s="353"/>
      <c r="BY118" s="138"/>
      <c r="BZ118" s="355"/>
      <c r="CA118" s="352"/>
    </row>
    <row r="119" spans="1:79" x14ac:dyDescent="0.25">
      <c r="A119" s="132" t="s">
        <v>579</v>
      </c>
      <c r="B119" s="55"/>
      <c r="C119" s="55" t="s">
        <v>437</v>
      </c>
      <c r="D119" s="133" t="s">
        <v>147</v>
      </c>
      <c r="E119" s="364">
        <v>45007.444444444445</v>
      </c>
      <c r="F119" s="382">
        <f t="shared" si="40"/>
        <v>56736</v>
      </c>
      <c r="G119" s="365">
        <v>418</v>
      </c>
      <c r="H119" s="387">
        <f t="shared" si="41"/>
        <v>639</v>
      </c>
      <c r="I119" s="366">
        <v>368.41466666666668</v>
      </c>
      <c r="J119" s="366">
        <v>289</v>
      </c>
      <c r="K119"/>
      <c r="L119" s="365">
        <v>26589</v>
      </c>
      <c r="M119" s="365">
        <v>12190</v>
      </c>
      <c r="N119" s="365">
        <v>7931</v>
      </c>
      <c r="O119" s="365">
        <v>4885</v>
      </c>
      <c r="P119" s="365">
        <v>3589</v>
      </c>
      <c r="Q119" s="365">
        <v>1126</v>
      </c>
      <c r="R119" s="365">
        <v>387</v>
      </c>
      <c r="S119" s="365">
        <v>39</v>
      </c>
      <c r="T119" s="365">
        <v>56736</v>
      </c>
      <c r="U119" s="132"/>
      <c r="V119" s="385">
        <f t="shared" si="42"/>
        <v>0.46864424703891711</v>
      </c>
      <c r="W119" s="385">
        <f t="shared" si="26"/>
        <v>0.21485476593344613</v>
      </c>
      <c r="X119" s="385">
        <f t="shared" si="27"/>
        <v>0.13978778905809364</v>
      </c>
      <c r="Y119" s="385">
        <f t="shared" si="28"/>
        <v>8.6100535815002821E-2</v>
      </c>
      <c r="Z119" s="385">
        <f t="shared" si="29"/>
        <v>6.3257896221094193E-2</v>
      </c>
      <c r="AA119" s="385">
        <f t="shared" si="30"/>
        <v>1.9846305696559503E-2</v>
      </c>
      <c r="AB119" s="385">
        <f t="shared" si="31"/>
        <v>6.8210659898477154E-3</v>
      </c>
      <c r="AC119" s="385">
        <f t="shared" si="32"/>
        <v>6.8739424703891713E-4</v>
      </c>
      <c r="AD119" s="135"/>
      <c r="AE119" s="368">
        <v>222</v>
      </c>
      <c r="AF119" s="368">
        <v>138</v>
      </c>
      <c r="AG119" s="368">
        <v>102</v>
      </c>
      <c r="AH119" s="368">
        <v>51</v>
      </c>
      <c r="AI119" s="368">
        <v>70</v>
      </c>
      <c r="AJ119" s="368">
        <v>25</v>
      </c>
      <c r="AK119" s="368">
        <v>5</v>
      </c>
      <c r="AL119" s="368">
        <v>-1</v>
      </c>
      <c r="AM119" s="185">
        <f t="shared" si="43"/>
        <v>612</v>
      </c>
      <c r="AN119" s="132"/>
      <c r="AO119" s="368">
        <v>0</v>
      </c>
      <c r="AP119" s="368">
        <v>-20</v>
      </c>
      <c r="AQ119" s="368">
        <v>-8</v>
      </c>
      <c r="AR119" s="368">
        <v>1</v>
      </c>
      <c r="AS119" s="368">
        <v>2</v>
      </c>
      <c r="AT119" s="368">
        <v>1</v>
      </c>
      <c r="AU119" s="368">
        <v>-1</v>
      </c>
      <c r="AV119" s="368">
        <v>-2</v>
      </c>
      <c r="AW119" s="369">
        <f t="shared" si="44"/>
        <v>-27</v>
      </c>
      <c r="AX119" s="388">
        <f t="shared" si="50"/>
        <v>0</v>
      </c>
      <c r="AY119" s="388">
        <f t="shared" si="50"/>
        <v>20</v>
      </c>
      <c r="AZ119" s="388">
        <f t="shared" si="50"/>
        <v>8</v>
      </c>
      <c r="BA119" s="388">
        <f t="shared" si="50"/>
        <v>-1</v>
      </c>
      <c r="BB119" s="388">
        <f t="shared" si="50"/>
        <v>-2</v>
      </c>
      <c r="BC119" s="388">
        <f t="shared" si="50"/>
        <v>-1</v>
      </c>
      <c r="BD119" s="388">
        <f t="shared" si="50"/>
        <v>1</v>
      </c>
      <c r="BE119" s="388">
        <f t="shared" si="49"/>
        <v>2</v>
      </c>
      <c r="BF119" s="388">
        <f t="shared" si="48"/>
        <v>27</v>
      </c>
      <c r="BH119" s="389">
        <f t="shared" si="45"/>
        <v>1</v>
      </c>
      <c r="BI119" s="389">
        <f t="shared" si="46"/>
        <v>0</v>
      </c>
      <c r="BJ119" s="370">
        <v>347331.76</v>
      </c>
      <c r="BK119" s="137">
        <f t="shared" si="34"/>
        <v>347331.76</v>
      </c>
      <c r="BL119" s="373">
        <v>509539.69444444438</v>
      </c>
      <c r="BM119" s="137">
        <f t="shared" si="35"/>
        <v>509539.69444444438</v>
      </c>
      <c r="BN119" s="372">
        <v>195246.19333333336</v>
      </c>
      <c r="BO119" s="137">
        <f t="shared" si="36"/>
        <v>195246.19333333336</v>
      </c>
      <c r="BP119" s="372">
        <v>672790.2666666666</v>
      </c>
      <c r="BQ119" s="137">
        <f t="shared" si="37"/>
        <v>672790.2666666666</v>
      </c>
      <c r="BR119" s="372">
        <v>440427.66666666663</v>
      </c>
      <c r="BS119" s="137">
        <f t="shared" si="38"/>
        <v>440427.66666666663</v>
      </c>
      <c r="BT119" s="376">
        <v>512120.74666666664</v>
      </c>
      <c r="BU119" s="137">
        <f t="shared" si="39"/>
        <v>512120.74666666664</v>
      </c>
      <c r="BV119" s="377">
        <v>512229.11365333333</v>
      </c>
      <c r="BW119" s="379">
        <f t="shared" si="47"/>
        <v>512229.11365333333</v>
      </c>
      <c r="BX119" s="353"/>
      <c r="BY119" s="138"/>
      <c r="BZ119" s="355"/>
      <c r="CA119" s="352"/>
    </row>
    <row r="120" spans="1:79" x14ac:dyDescent="0.25">
      <c r="A120" s="132" t="s">
        <v>580</v>
      </c>
      <c r="B120" s="55" t="s">
        <v>529</v>
      </c>
      <c r="C120" s="55" t="s">
        <v>455</v>
      </c>
      <c r="D120" s="133" t="s">
        <v>148</v>
      </c>
      <c r="E120" s="364">
        <v>41203.111111111109</v>
      </c>
      <c r="F120" s="382">
        <f t="shared" si="40"/>
        <v>41418</v>
      </c>
      <c r="G120" s="365">
        <v>468</v>
      </c>
      <c r="H120" s="387">
        <f t="shared" si="41"/>
        <v>507</v>
      </c>
      <c r="I120" s="366">
        <v>369.07644444444446</v>
      </c>
      <c r="J120" s="366">
        <v>106</v>
      </c>
      <c r="K120"/>
      <c r="L120" s="365">
        <v>3685</v>
      </c>
      <c r="M120" s="365">
        <v>8581</v>
      </c>
      <c r="N120" s="365">
        <v>9445</v>
      </c>
      <c r="O120" s="365">
        <v>6927</v>
      </c>
      <c r="P120" s="365">
        <v>6158</v>
      </c>
      <c r="Q120" s="365">
        <v>4005</v>
      </c>
      <c r="R120" s="365">
        <v>2449</v>
      </c>
      <c r="S120" s="365">
        <v>168</v>
      </c>
      <c r="T120" s="365">
        <v>41418</v>
      </c>
      <c r="U120" s="132"/>
      <c r="V120" s="385">
        <f t="shared" si="42"/>
        <v>8.8970978801487272E-2</v>
      </c>
      <c r="W120" s="385">
        <f t="shared" si="26"/>
        <v>0.20718045294316481</v>
      </c>
      <c r="X120" s="385">
        <f t="shared" si="27"/>
        <v>0.22804094837993144</v>
      </c>
      <c r="Y120" s="385">
        <f t="shared" si="28"/>
        <v>0.16724612487324353</v>
      </c>
      <c r="Z120" s="385">
        <f t="shared" si="29"/>
        <v>0.14867931817084359</v>
      </c>
      <c r="AA120" s="385">
        <f t="shared" si="30"/>
        <v>9.6697088222511954E-2</v>
      </c>
      <c r="AB120" s="385">
        <f t="shared" si="31"/>
        <v>5.9128881162779465E-2</v>
      </c>
      <c r="AC120" s="385">
        <f t="shared" si="32"/>
        <v>4.0562074460379549E-3</v>
      </c>
      <c r="AD120" s="135"/>
      <c r="AE120" s="368">
        <v>22</v>
      </c>
      <c r="AF120" s="368">
        <v>31</v>
      </c>
      <c r="AG120" s="368">
        <v>259</v>
      </c>
      <c r="AH120" s="368">
        <v>104</v>
      </c>
      <c r="AI120" s="368">
        <v>131</v>
      </c>
      <c r="AJ120" s="368">
        <v>43</v>
      </c>
      <c r="AK120" s="368">
        <v>23</v>
      </c>
      <c r="AL120" s="368">
        <v>1</v>
      </c>
      <c r="AM120" s="185">
        <f t="shared" si="43"/>
        <v>614</v>
      </c>
      <c r="AN120" s="132"/>
      <c r="AO120" s="368">
        <v>14</v>
      </c>
      <c r="AP120" s="368">
        <v>15</v>
      </c>
      <c r="AQ120" s="368">
        <v>56</v>
      </c>
      <c r="AR120" s="368">
        <v>3</v>
      </c>
      <c r="AS120" s="368">
        <v>5</v>
      </c>
      <c r="AT120" s="368">
        <v>7</v>
      </c>
      <c r="AU120" s="368">
        <v>7</v>
      </c>
      <c r="AV120" s="368">
        <v>0</v>
      </c>
      <c r="AW120" s="369">
        <f t="shared" si="44"/>
        <v>107</v>
      </c>
      <c r="AX120" s="388">
        <f t="shared" si="50"/>
        <v>-14</v>
      </c>
      <c r="AY120" s="388">
        <f t="shared" si="50"/>
        <v>-15</v>
      </c>
      <c r="AZ120" s="388">
        <f t="shared" si="50"/>
        <v>-56</v>
      </c>
      <c r="BA120" s="388">
        <f t="shared" si="50"/>
        <v>-3</v>
      </c>
      <c r="BB120" s="388">
        <f t="shared" si="50"/>
        <v>-5</v>
      </c>
      <c r="BC120" s="388">
        <f t="shared" si="50"/>
        <v>-7</v>
      </c>
      <c r="BD120" s="388">
        <f t="shared" si="50"/>
        <v>-7</v>
      </c>
      <c r="BE120" s="388">
        <f t="shared" si="49"/>
        <v>0</v>
      </c>
      <c r="BF120" s="388">
        <f t="shared" si="48"/>
        <v>-107</v>
      </c>
      <c r="BH120" s="389">
        <f t="shared" si="45"/>
        <v>0.8</v>
      </c>
      <c r="BI120" s="389">
        <f t="shared" si="46"/>
        <v>0.19999999999999996</v>
      </c>
      <c r="BJ120" s="370">
        <v>315221.16266666667</v>
      </c>
      <c r="BK120" s="137">
        <f t="shared" si="34"/>
        <v>315221.16266666667</v>
      </c>
      <c r="BL120" s="373">
        <v>256793.1475555556</v>
      </c>
      <c r="BM120" s="137">
        <f t="shared" si="35"/>
        <v>256793.1475555556</v>
      </c>
      <c r="BN120" s="372">
        <v>202954.76622222224</v>
      </c>
      <c r="BO120" s="137">
        <f t="shared" si="36"/>
        <v>202954.76622222224</v>
      </c>
      <c r="BP120" s="372">
        <v>288147.09333333332</v>
      </c>
      <c r="BQ120" s="137">
        <f t="shared" si="37"/>
        <v>288147.09333333332</v>
      </c>
      <c r="BR120" s="372">
        <v>277948.14755555557</v>
      </c>
      <c r="BS120" s="137">
        <f t="shared" si="38"/>
        <v>277948.14755555557</v>
      </c>
      <c r="BT120" s="376">
        <v>486422.48355555558</v>
      </c>
      <c r="BU120" s="137">
        <f t="shared" si="39"/>
        <v>486422.48355555558</v>
      </c>
      <c r="BV120" s="377">
        <v>278148.32846222224</v>
      </c>
      <c r="BW120" s="379">
        <f t="shared" si="47"/>
        <v>278148.32846222224</v>
      </c>
      <c r="BX120" s="353"/>
      <c r="BY120" s="138"/>
      <c r="BZ120" s="355"/>
      <c r="CA120" s="352"/>
    </row>
    <row r="121" spans="1:79" x14ac:dyDescent="0.25">
      <c r="A121" s="132" t="s">
        <v>581</v>
      </c>
      <c r="B121" s="55"/>
      <c r="C121" s="55" t="s">
        <v>452</v>
      </c>
      <c r="D121" s="133" t="s">
        <v>149</v>
      </c>
      <c r="E121" s="364">
        <v>99178.111111111124</v>
      </c>
      <c r="F121" s="382">
        <f t="shared" si="40"/>
        <v>87986</v>
      </c>
      <c r="G121" s="365">
        <v>329</v>
      </c>
      <c r="H121" s="387">
        <f t="shared" si="41"/>
        <v>1190</v>
      </c>
      <c r="I121" s="366">
        <v>1165.8431111111108</v>
      </c>
      <c r="J121" s="366">
        <v>49</v>
      </c>
      <c r="K121"/>
      <c r="L121" s="365">
        <v>3800</v>
      </c>
      <c r="M121" s="365">
        <v>6402</v>
      </c>
      <c r="N121" s="365">
        <v>14301</v>
      </c>
      <c r="O121" s="365">
        <v>24687</v>
      </c>
      <c r="P121" s="365">
        <v>15782</v>
      </c>
      <c r="Q121" s="365">
        <v>9501</v>
      </c>
      <c r="R121" s="365">
        <v>11108</v>
      </c>
      <c r="S121" s="365">
        <v>2405</v>
      </c>
      <c r="T121" s="365">
        <v>87986</v>
      </c>
      <c r="U121" s="132"/>
      <c r="V121" s="385">
        <f t="shared" si="42"/>
        <v>4.3188689109631077E-2</v>
      </c>
      <c r="W121" s="385">
        <f t="shared" si="26"/>
        <v>7.2761575705225831E-2</v>
      </c>
      <c r="X121" s="385">
        <f t="shared" si="27"/>
        <v>0.16253722183074579</v>
      </c>
      <c r="Y121" s="385">
        <f t="shared" si="28"/>
        <v>0.28057872843406906</v>
      </c>
      <c r="Z121" s="385">
        <f t="shared" si="29"/>
        <v>0.17936944513899938</v>
      </c>
      <c r="AA121" s="385">
        <f t="shared" si="30"/>
        <v>0.10798308821858023</v>
      </c>
      <c r="AB121" s="385">
        <f t="shared" si="31"/>
        <v>0.12624735753415317</v>
      </c>
      <c r="AC121" s="385">
        <f t="shared" si="32"/>
        <v>2.7333894028595457E-2</v>
      </c>
      <c r="AD121" s="135"/>
      <c r="AE121" s="368">
        <v>-4</v>
      </c>
      <c r="AF121" s="368">
        <v>41</v>
      </c>
      <c r="AG121" s="368">
        <v>63</v>
      </c>
      <c r="AH121" s="368">
        <v>155</v>
      </c>
      <c r="AI121" s="368">
        <v>387</v>
      </c>
      <c r="AJ121" s="368">
        <v>261</v>
      </c>
      <c r="AK121" s="368">
        <v>143</v>
      </c>
      <c r="AL121" s="368">
        <v>92</v>
      </c>
      <c r="AM121" s="185">
        <f t="shared" si="43"/>
        <v>1138</v>
      </c>
      <c r="AN121" s="132"/>
      <c r="AO121" s="368">
        <v>-5</v>
      </c>
      <c r="AP121" s="368">
        <v>-3</v>
      </c>
      <c r="AQ121" s="368">
        <v>-11</v>
      </c>
      <c r="AR121" s="368">
        <v>-31</v>
      </c>
      <c r="AS121" s="368">
        <v>-17</v>
      </c>
      <c r="AT121" s="368">
        <v>20</v>
      </c>
      <c r="AU121" s="368">
        <v>5</v>
      </c>
      <c r="AV121" s="368">
        <v>-10</v>
      </c>
      <c r="AW121" s="369">
        <f t="shared" si="44"/>
        <v>-52</v>
      </c>
      <c r="AX121" s="388">
        <f t="shared" si="50"/>
        <v>5</v>
      </c>
      <c r="AY121" s="388">
        <f t="shared" si="50"/>
        <v>3</v>
      </c>
      <c r="AZ121" s="388">
        <f t="shared" si="50"/>
        <v>11</v>
      </c>
      <c r="BA121" s="388">
        <f t="shared" si="50"/>
        <v>31</v>
      </c>
      <c r="BB121" s="388">
        <f t="shared" si="50"/>
        <v>17</v>
      </c>
      <c r="BC121" s="388">
        <f t="shared" si="50"/>
        <v>-20</v>
      </c>
      <c r="BD121" s="388">
        <f t="shared" si="50"/>
        <v>-5</v>
      </c>
      <c r="BE121" s="388">
        <f t="shared" si="49"/>
        <v>10</v>
      </c>
      <c r="BF121" s="388">
        <f t="shared" si="48"/>
        <v>52</v>
      </c>
      <c r="BH121" s="389">
        <f t="shared" si="45"/>
        <v>1</v>
      </c>
      <c r="BI121" s="389">
        <f t="shared" si="46"/>
        <v>0</v>
      </c>
      <c r="BJ121" s="370">
        <v>909107.3</v>
      </c>
      <c r="BK121" s="137">
        <f t="shared" si="34"/>
        <v>909107.3</v>
      </c>
      <c r="BL121" s="373">
        <v>912934.97222222225</v>
      </c>
      <c r="BM121" s="137">
        <f t="shared" si="35"/>
        <v>912934.97222222225</v>
      </c>
      <c r="BN121" s="372">
        <v>1140727.1177777778</v>
      </c>
      <c r="BO121" s="137">
        <f t="shared" si="36"/>
        <v>1140727.1177777778</v>
      </c>
      <c r="BP121" s="372">
        <v>1674893.8666666667</v>
      </c>
      <c r="BQ121" s="137">
        <f t="shared" si="37"/>
        <v>1674893.8666666667</v>
      </c>
      <c r="BR121" s="372">
        <v>1085597.6044444446</v>
      </c>
      <c r="BS121" s="137">
        <f t="shared" si="38"/>
        <v>1085597.6044444446</v>
      </c>
      <c r="BT121" s="376">
        <v>2237539.9666666663</v>
      </c>
      <c r="BU121" s="137">
        <f t="shared" si="39"/>
        <v>2237539.9666666663</v>
      </c>
      <c r="BV121" s="377">
        <v>1552607.7086933334</v>
      </c>
      <c r="BW121" s="379">
        <f t="shared" si="47"/>
        <v>1552607.7086933334</v>
      </c>
      <c r="BX121" s="353"/>
      <c r="BY121" s="138"/>
      <c r="BZ121" s="355"/>
      <c r="CA121" s="352"/>
    </row>
    <row r="122" spans="1:79" x14ac:dyDescent="0.25">
      <c r="A122" s="132" t="s">
        <v>582</v>
      </c>
      <c r="B122" s="55" t="s">
        <v>469</v>
      </c>
      <c r="C122" s="55" t="s">
        <v>440</v>
      </c>
      <c r="D122" s="133" t="s">
        <v>150</v>
      </c>
      <c r="E122" s="364">
        <v>38412.222222222226</v>
      </c>
      <c r="F122" s="382">
        <f t="shared" si="40"/>
        <v>38716</v>
      </c>
      <c r="G122" s="365">
        <v>302</v>
      </c>
      <c r="H122" s="387">
        <f t="shared" si="41"/>
        <v>548</v>
      </c>
      <c r="I122" s="366">
        <v>418.57333333333327</v>
      </c>
      <c r="J122" s="366">
        <v>130</v>
      </c>
      <c r="K122"/>
      <c r="L122" s="365">
        <v>4400</v>
      </c>
      <c r="M122" s="365">
        <v>8364</v>
      </c>
      <c r="N122" s="365">
        <v>7652</v>
      </c>
      <c r="O122" s="365">
        <v>6166</v>
      </c>
      <c r="P122" s="365">
        <v>6019</v>
      </c>
      <c r="Q122" s="365">
        <v>3407</v>
      </c>
      <c r="R122" s="365">
        <v>2482</v>
      </c>
      <c r="S122" s="365">
        <v>226</v>
      </c>
      <c r="T122" s="365">
        <v>38716</v>
      </c>
      <c r="U122" s="132"/>
      <c r="V122" s="385">
        <f t="shared" si="42"/>
        <v>0.11364810414298998</v>
      </c>
      <c r="W122" s="385">
        <f t="shared" si="26"/>
        <v>0.21603471432999277</v>
      </c>
      <c r="X122" s="385">
        <f t="shared" si="27"/>
        <v>0.19764438475049076</v>
      </c>
      <c r="Y122" s="385">
        <f t="shared" si="28"/>
        <v>0.15926232048765368</v>
      </c>
      <c r="Z122" s="385">
        <f t="shared" si="29"/>
        <v>0.1554654406446947</v>
      </c>
      <c r="AA122" s="385">
        <f t="shared" si="30"/>
        <v>8.799979336708337E-2</v>
      </c>
      <c r="AB122" s="385">
        <f t="shared" si="31"/>
        <v>6.4107862382477523E-2</v>
      </c>
      <c r="AC122" s="385">
        <f t="shared" si="32"/>
        <v>5.837379894617213E-3</v>
      </c>
      <c r="AD122" s="135"/>
      <c r="AE122" s="368">
        <v>33</v>
      </c>
      <c r="AF122" s="368">
        <v>136</v>
      </c>
      <c r="AG122" s="368">
        <v>51</v>
      </c>
      <c r="AH122" s="368">
        <v>82</v>
      </c>
      <c r="AI122" s="368">
        <v>135</v>
      </c>
      <c r="AJ122" s="368">
        <v>71</v>
      </c>
      <c r="AK122" s="368">
        <v>28</v>
      </c>
      <c r="AL122" s="368">
        <v>0</v>
      </c>
      <c r="AM122" s="185">
        <f t="shared" si="43"/>
        <v>536</v>
      </c>
      <c r="AN122" s="132"/>
      <c r="AO122" s="368">
        <v>-4</v>
      </c>
      <c r="AP122" s="368">
        <v>-8</v>
      </c>
      <c r="AQ122" s="368">
        <v>-13</v>
      </c>
      <c r="AR122" s="368">
        <v>-3</v>
      </c>
      <c r="AS122" s="368">
        <v>9</v>
      </c>
      <c r="AT122" s="368">
        <v>8</v>
      </c>
      <c r="AU122" s="368">
        <v>0</v>
      </c>
      <c r="AV122" s="368">
        <v>-1</v>
      </c>
      <c r="AW122" s="369">
        <f t="shared" si="44"/>
        <v>-12</v>
      </c>
      <c r="AX122" s="388">
        <f t="shared" si="50"/>
        <v>4</v>
      </c>
      <c r="AY122" s="388">
        <f t="shared" si="50"/>
        <v>8</v>
      </c>
      <c r="AZ122" s="388">
        <f t="shared" si="50"/>
        <v>13</v>
      </c>
      <c r="BA122" s="388">
        <f t="shared" si="50"/>
        <v>3</v>
      </c>
      <c r="BB122" s="388">
        <f t="shared" si="50"/>
        <v>-9</v>
      </c>
      <c r="BC122" s="388">
        <f t="shared" si="50"/>
        <v>-8</v>
      </c>
      <c r="BD122" s="388">
        <f t="shared" si="50"/>
        <v>0</v>
      </c>
      <c r="BE122" s="388">
        <f t="shared" si="49"/>
        <v>1</v>
      </c>
      <c r="BF122" s="388">
        <f t="shared" si="48"/>
        <v>12</v>
      </c>
      <c r="BH122" s="389">
        <f t="shared" si="45"/>
        <v>0.8</v>
      </c>
      <c r="BI122" s="389">
        <f t="shared" si="46"/>
        <v>0.19999999999999996</v>
      </c>
      <c r="BJ122" s="370">
        <v>507756.81599999993</v>
      </c>
      <c r="BK122" s="137">
        <f t="shared" si="34"/>
        <v>507756.81599999993</v>
      </c>
      <c r="BL122" s="373">
        <v>340620.34222222224</v>
      </c>
      <c r="BM122" s="137">
        <f t="shared" si="35"/>
        <v>340620.34222222224</v>
      </c>
      <c r="BN122" s="372">
        <v>254362.61244444447</v>
      </c>
      <c r="BO122" s="137">
        <f t="shared" si="36"/>
        <v>254362.61244444447</v>
      </c>
      <c r="BP122" s="372">
        <v>535895.2533333333</v>
      </c>
      <c r="BQ122" s="137">
        <f t="shared" si="37"/>
        <v>535895.2533333333</v>
      </c>
      <c r="BR122" s="372">
        <v>543522.08355555567</v>
      </c>
      <c r="BS122" s="137">
        <f t="shared" si="38"/>
        <v>543522.08355555567</v>
      </c>
      <c r="BT122" s="376">
        <v>802476.59022222226</v>
      </c>
      <c r="BU122" s="137">
        <f t="shared" si="39"/>
        <v>802476.59022222226</v>
      </c>
      <c r="BV122" s="377">
        <v>545265.85373866663</v>
      </c>
      <c r="BW122" s="379">
        <f t="shared" si="47"/>
        <v>545265.85373866663</v>
      </c>
      <c r="BX122" s="353"/>
      <c r="BY122" s="138"/>
      <c r="BZ122" s="355"/>
      <c r="CA122" s="352"/>
    </row>
    <row r="123" spans="1:79" x14ac:dyDescent="0.25">
      <c r="A123" s="132" t="s">
        <v>583</v>
      </c>
      <c r="B123" s="55"/>
      <c r="C123" s="55" t="s">
        <v>452</v>
      </c>
      <c r="D123" s="133" t="s">
        <v>151</v>
      </c>
      <c r="E123" s="364">
        <v>105110.11111111112</v>
      </c>
      <c r="F123" s="382">
        <f t="shared" si="40"/>
        <v>108507</v>
      </c>
      <c r="G123" s="365">
        <v>654</v>
      </c>
      <c r="H123" s="387">
        <f t="shared" si="41"/>
        <v>770</v>
      </c>
      <c r="I123" s="366">
        <v>305.11511111111105</v>
      </c>
      <c r="J123" s="366">
        <v>186</v>
      </c>
      <c r="K123"/>
      <c r="L123" s="365">
        <v>7953</v>
      </c>
      <c r="M123" s="365">
        <v>18943</v>
      </c>
      <c r="N123" s="365">
        <v>33804</v>
      </c>
      <c r="O123" s="365">
        <v>26224</v>
      </c>
      <c r="P123" s="365">
        <v>10865</v>
      </c>
      <c r="Q123" s="365">
        <v>5373</v>
      </c>
      <c r="R123" s="365">
        <v>4640</v>
      </c>
      <c r="S123" s="365">
        <v>705</v>
      </c>
      <c r="T123" s="365">
        <v>108507</v>
      </c>
      <c r="U123" s="132"/>
      <c r="V123" s="385">
        <f t="shared" si="42"/>
        <v>7.329481047305704E-2</v>
      </c>
      <c r="W123" s="385">
        <f t="shared" si="26"/>
        <v>0.1745785986157575</v>
      </c>
      <c r="X123" s="385">
        <f t="shared" si="27"/>
        <v>0.31153750449279771</v>
      </c>
      <c r="Y123" s="385">
        <f t="shared" si="28"/>
        <v>0.24168026025970674</v>
      </c>
      <c r="Z123" s="385">
        <f t="shared" si="29"/>
        <v>0.10013178873252417</v>
      </c>
      <c r="AA123" s="385">
        <f t="shared" si="30"/>
        <v>4.9517542647018166E-2</v>
      </c>
      <c r="AB123" s="385">
        <f t="shared" si="31"/>
        <v>4.2762218105744328E-2</v>
      </c>
      <c r="AC123" s="385">
        <f t="shared" si="32"/>
        <v>6.4972766733943435E-3</v>
      </c>
      <c r="AD123" s="135"/>
      <c r="AE123" s="368">
        <v>122</v>
      </c>
      <c r="AF123" s="368">
        <v>173</v>
      </c>
      <c r="AG123" s="368">
        <v>171</v>
      </c>
      <c r="AH123" s="368">
        <v>79</v>
      </c>
      <c r="AI123" s="368">
        <v>123</v>
      </c>
      <c r="AJ123" s="368">
        <v>4</v>
      </c>
      <c r="AK123" s="368">
        <v>16</v>
      </c>
      <c r="AL123" s="368">
        <v>4</v>
      </c>
      <c r="AM123" s="185">
        <f t="shared" si="43"/>
        <v>692</v>
      </c>
      <c r="AN123" s="132"/>
      <c r="AO123" s="368">
        <v>22</v>
      </c>
      <c r="AP123" s="368">
        <v>-26</v>
      </c>
      <c r="AQ123" s="368">
        <v>-17</v>
      </c>
      <c r="AR123" s="368">
        <v>-32</v>
      </c>
      <c r="AS123" s="368">
        <v>-3</v>
      </c>
      <c r="AT123" s="368">
        <v>-20</v>
      </c>
      <c r="AU123" s="368">
        <v>-4</v>
      </c>
      <c r="AV123" s="368">
        <v>2</v>
      </c>
      <c r="AW123" s="369">
        <f t="shared" si="44"/>
        <v>-78</v>
      </c>
      <c r="AX123" s="388">
        <f t="shared" si="50"/>
        <v>-22</v>
      </c>
      <c r="AY123" s="388">
        <f t="shared" si="50"/>
        <v>26</v>
      </c>
      <c r="AZ123" s="388">
        <f t="shared" si="50"/>
        <v>17</v>
      </c>
      <c r="BA123" s="388">
        <f t="shared" si="50"/>
        <v>32</v>
      </c>
      <c r="BB123" s="388">
        <f t="shared" si="50"/>
        <v>3</v>
      </c>
      <c r="BC123" s="388">
        <f t="shared" si="50"/>
        <v>20</v>
      </c>
      <c r="BD123" s="388">
        <f t="shared" si="50"/>
        <v>4</v>
      </c>
      <c r="BE123" s="388">
        <f t="shared" si="49"/>
        <v>-2</v>
      </c>
      <c r="BF123" s="388">
        <f t="shared" si="48"/>
        <v>78</v>
      </c>
      <c r="BH123" s="389">
        <f t="shared" si="45"/>
        <v>1</v>
      </c>
      <c r="BI123" s="389">
        <f t="shared" si="46"/>
        <v>0</v>
      </c>
      <c r="BJ123" s="370">
        <v>955961.90666666673</v>
      </c>
      <c r="BK123" s="137">
        <f t="shared" si="34"/>
        <v>955961.90666666673</v>
      </c>
      <c r="BL123" s="373">
        <v>774063.01555555558</v>
      </c>
      <c r="BM123" s="137">
        <f t="shared" si="35"/>
        <v>774063.01555555558</v>
      </c>
      <c r="BN123" s="372">
        <v>1364746.5233333332</v>
      </c>
      <c r="BO123" s="137">
        <f t="shared" si="36"/>
        <v>1364746.5233333332</v>
      </c>
      <c r="BP123" s="372">
        <v>1986302.2666666666</v>
      </c>
      <c r="BQ123" s="137">
        <f t="shared" si="37"/>
        <v>1986302.2666666666</v>
      </c>
      <c r="BR123" s="372">
        <v>853412.20888888882</v>
      </c>
      <c r="BS123" s="137">
        <f t="shared" si="38"/>
        <v>853412.20888888882</v>
      </c>
      <c r="BT123" s="376">
        <v>790584.66666666663</v>
      </c>
      <c r="BU123" s="137">
        <f t="shared" si="39"/>
        <v>790584.66666666663</v>
      </c>
      <c r="BV123" s="377">
        <v>542909.57310222217</v>
      </c>
      <c r="BW123" s="379">
        <f t="shared" si="47"/>
        <v>542909.57310222217</v>
      </c>
      <c r="BX123" s="353"/>
      <c r="BY123" s="138"/>
      <c r="BZ123" s="355"/>
      <c r="CA123" s="352"/>
    </row>
    <row r="124" spans="1:79" x14ac:dyDescent="0.25">
      <c r="A124" s="132" t="s">
        <v>584</v>
      </c>
      <c r="B124" s="55" t="s">
        <v>458</v>
      </c>
      <c r="C124" s="55" t="s">
        <v>450</v>
      </c>
      <c r="D124" s="133" t="s">
        <v>152</v>
      </c>
      <c r="E124" s="364">
        <v>33170.222222222219</v>
      </c>
      <c r="F124" s="382">
        <f t="shared" si="40"/>
        <v>36983</v>
      </c>
      <c r="G124" s="365">
        <v>225</v>
      </c>
      <c r="H124" s="387">
        <f t="shared" si="41"/>
        <v>272</v>
      </c>
      <c r="I124" s="366">
        <v>151.43022222222226</v>
      </c>
      <c r="J124" s="366">
        <v>12</v>
      </c>
      <c r="K124"/>
      <c r="L124" s="365">
        <v>2283</v>
      </c>
      <c r="M124" s="365">
        <v>7826</v>
      </c>
      <c r="N124" s="365">
        <v>18816</v>
      </c>
      <c r="O124" s="365">
        <v>4308</v>
      </c>
      <c r="P124" s="365">
        <v>2356</v>
      </c>
      <c r="Q124" s="365">
        <v>962</v>
      </c>
      <c r="R124" s="365">
        <v>416</v>
      </c>
      <c r="S124" s="365">
        <v>16</v>
      </c>
      <c r="T124" s="365">
        <v>36983</v>
      </c>
      <c r="U124" s="132"/>
      <c r="V124" s="385">
        <f t="shared" si="42"/>
        <v>6.1731065624746506E-2</v>
      </c>
      <c r="W124" s="385">
        <f t="shared" si="26"/>
        <v>0.21161074006976177</v>
      </c>
      <c r="X124" s="385">
        <f t="shared" si="27"/>
        <v>0.50877430170618931</v>
      </c>
      <c r="Y124" s="385">
        <f t="shared" si="28"/>
        <v>0.11648595300543493</v>
      </c>
      <c r="Z124" s="385">
        <f t="shared" si="29"/>
        <v>6.3704945515507122E-2</v>
      </c>
      <c r="AA124" s="385">
        <f t="shared" si="30"/>
        <v>2.6011951437146796E-2</v>
      </c>
      <c r="AB124" s="385">
        <f t="shared" si="31"/>
        <v>1.1248411432279696E-2</v>
      </c>
      <c r="AC124" s="385">
        <f t="shared" si="32"/>
        <v>4.3263120893383448E-4</v>
      </c>
      <c r="AD124" s="135"/>
      <c r="AE124" s="368">
        <v>80</v>
      </c>
      <c r="AF124" s="368">
        <v>126</v>
      </c>
      <c r="AG124" s="368">
        <v>25</v>
      </c>
      <c r="AH124" s="368">
        <v>33</v>
      </c>
      <c r="AI124" s="368">
        <v>61</v>
      </c>
      <c r="AJ124" s="368">
        <v>35</v>
      </c>
      <c r="AK124" s="368">
        <v>16</v>
      </c>
      <c r="AL124" s="368">
        <v>1</v>
      </c>
      <c r="AM124" s="185">
        <f t="shared" si="43"/>
        <v>377</v>
      </c>
      <c r="AN124" s="132"/>
      <c r="AO124" s="368">
        <v>57</v>
      </c>
      <c r="AP124" s="368">
        <v>36</v>
      </c>
      <c r="AQ124" s="368">
        <v>10</v>
      </c>
      <c r="AR124" s="368">
        <v>3</v>
      </c>
      <c r="AS124" s="368">
        <v>1</v>
      </c>
      <c r="AT124" s="368">
        <v>-2</v>
      </c>
      <c r="AU124" s="368">
        <v>0</v>
      </c>
      <c r="AV124" s="368">
        <v>0</v>
      </c>
      <c r="AW124" s="369">
        <f t="shared" si="44"/>
        <v>105</v>
      </c>
      <c r="AX124" s="388">
        <f t="shared" si="50"/>
        <v>-57</v>
      </c>
      <c r="AY124" s="388">
        <f t="shared" si="50"/>
        <v>-36</v>
      </c>
      <c r="AZ124" s="388">
        <f t="shared" si="50"/>
        <v>-10</v>
      </c>
      <c r="BA124" s="388">
        <f t="shared" si="50"/>
        <v>-3</v>
      </c>
      <c r="BB124" s="388">
        <f t="shared" si="50"/>
        <v>-1</v>
      </c>
      <c r="BC124" s="388">
        <f t="shared" si="50"/>
        <v>2</v>
      </c>
      <c r="BD124" s="388">
        <f t="shared" si="50"/>
        <v>0</v>
      </c>
      <c r="BE124" s="388">
        <f t="shared" si="49"/>
        <v>0</v>
      </c>
      <c r="BF124" s="388">
        <f t="shared" si="48"/>
        <v>-105</v>
      </c>
      <c r="BH124" s="389">
        <f t="shared" si="45"/>
        <v>0.8</v>
      </c>
      <c r="BI124" s="389">
        <f t="shared" si="46"/>
        <v>0.19999999999999996</v>
      </c>
      <c r="BJ124" s="370">
        <v>231938.2986666667</v>
      </c>
      <c r="BK124" s="137">
        <f t="shared" si="34"/>
        <v>231938.2986666667</v>
      </c>
      <c r="BL124" s="373">
        <v>210534.28977777777</v>
      </c>
      <c r="BM124" s="137">
        <f t="shared" si="35"/>
        <v>210534.28977777777</v>
      </c>
      <c r="BN124" s="372">
        <v>82991.708444444448</v>
      </c>
      <c r="BO124" s="137">
        <f t="shared" si="36"/>
        <v>82991.708444444448</v>
      </c>
      <c r="BP124" s="372">
        <v>178537.38666666669</v>
      </c>
      <c r="BQ124" s="137">
        <f t="shared" si="37"/>
        <v>178537.38666666669</v>
      </c>
      <c r="BR124" s="372">
        <v>278396.85866666673</v>
      </c>
      <c r="BS124" s="137">
        <f t="shared" si="38"/>
        <v>278396.85866666673</v>
      </c>
      <c r="BT124" s="376">
        <v>220907.66755555558</v>
      </c>
      <c r="BU124" s="137">
        <f t="shared" si="39"/>
        <v>220907.66755555558</v>
      </c>
      <c r="BV124" s="377">
        <v>128662.71014399995</v>
      </c>
      <c r="BW124" s="379">
        <f t="shared" si="47"/>
        <v>128662.71014399995</v>
      </c>
      <c r="BX124" s="353"/>
      <c r="BY124" s="138"/>
      <c r="BZ124" s="355"/>
      <c r="CA124" s="352"/>
    </row>
    <row r="125" spans="1:79" x14ac:dyDescent="0.25">
      <c r="A125" s="132" t="s">
        <v>585</v>
      </c>
      <c r="B125" s="55" t="s">
        <v>529</v>
      </c>
      <c r="C125" s="55" t="s">
        <v>455</v>
      </c>
      <c r="D125" s="133" t="s">
        <v>153</v>
      </c>
      <c r="E125" s="364">
        <v>71880.111111111109</v>
      </c>
      <c r="F125" s="382">
        <f t="shared" si="40"/>
        <v>71591</v>
      </c>
      <c r="G125" s="365">
        <v>698</v>
      </c>
      <c r="H125" s="387">
        <f t="shared" si="41"/>
        <v>519</v>
      </c>
      <c r="I125" s="366">
        <v>304.70177777777775</v>
      </c>
      <c r="J125" s="366">
        <v>54</v>
      </c>
      <c r="K125"/>
      <c r="L125" s="365">
        <v>8505</v>
      </c>
      <c r="M125" s="365">
        <v>13940</v>
      </c>
      <c r="N125" s="365">
        <v>16413</v>
      </c>
      <c r="O125" s="365">
        <v>10688</v>
      </c>
      <c r="P125" s="365">
        <v>9408</v>
      </c>
      <c r="Q125" s="365">
        <v>6363</v>
      </c>
      <c r="R125" s="365">
        <v>5619</v>
      </c>
      <c r="S125" s="365">
        <v>655</v>
      </c>
      <c r="T125" s="365">
        <v>71591</v>
      </c>
      <c r="U125" s="132"/>
      <c r="V125" s="385">
        <f t="shared" si="42"/>
        <v>0.11879984914304871</v>
      </c>
      <c r="W125" s="385">
        <f t="shared" si="26"/>
        <v>0.19471721305750722</v>
      </c>
      <c r="X125" s="385">
        <f t="shared" si="27"/>
        <v>0.22926066125630318</v>
      </c>
      <c r="Y125" s="385">
        <f t="shared" si="28"/>
        <v>0.14929250883490941</v>
      </c>
      <c r="Z125" s="385">
        <f t="shared" si="29"/>
        <v>0.13141316645947115</v>
      </c>
      <c r="AA125" s="385">
        <f t="shared" si="30"/>
        <v>8.8879887136651251E-2</v>
      </c>
      <c r="AB125" s="385">
        <f t="shared" si="31"/>
        <v>7.8487519380927767E-2</v>
      </c>
      <c r="AC125" s="385">
        <f t="shared" si="32"/>
        <v>9.1491947311812937E-3</v>
      </c>
      <c r="AD125" s="135"/>
      <c r="AE125" s="368">
        <v>76</v>
      </c>
      <c r="AF125" s="368">
        <v>27</v>
      </c>
      <c r="AG125" s="368">
        <v>15</v>
      </c>
      <c r="AH125" s="368">
        <v>51</v>
      </c>
      <c r="AI125" s="368">
        <v>98</v>
      </c>
      <c r="AJ125" s="368">
        <v>60</v>
      </c>
      <c r="AK125" s="368">
        <v>75</v>
      </c>
      <c r="AL125" s="368">
        <v>9</v>
      </c>
      <c r="AM125" s="185">
        <f t="shared" si="43"/>
        <v>411</v>
      </c>
      <c r="AN125" s="132"/>
      <c r="AO125" s="368">
        <v>-77</v>
      </c>
      <c r="AP125" s="368">
        <v>4</v>
      </c>
      <c r="AQ125" s="368">
        <v>13</v>
      </c>
      <c r="AR125" s="368">
        <v>-2</v>
      </c>
      <c r="AS125" s="368">
        <v>-11</v>
      </c>
      <c r="AT125" s="368">
        <v>-27</v>
      </c>
      <c r="AU125" s="368">
        <v>-1</v>
      </c>
      <c r="AV125" s="368">
        <v>-7</v>
      </c>
      <c r="AW125" s="369">
        <f t="shared" si="44"/>
        <v>-108</v>
      </c>
      <c r="AX125" s="388">
        <f t="shared" si="50"/>
        <v>77</v>
      </c>
      <c r="AY125" s="388">
        <f t="shared" si="50"/>
        <v>-4</v>
      </c>
      <c r="AZ125" s="388">
        <f t="shared" si="50"/>
        <v>-13</v>
      </c>
      <c r="BA125" s="388">
        <f t="shared" si="50"/>
        <v>2</v>
      </c>
      <c r="BB125" s="388">
        <f t="shared" si="50"/>
        <v>11</v>
      </c>
      <c r="BC125" s="388">
        <f t="shared" si="50"/>
        <v>27</v>
      </c>
      <c r="BD125" s="388">
        <f t="shared" si="50"/>
        <v>1</v>
      </c>
      <c r="BE125" s="388">
        <f t="shared" si="49"/>
        <v>7</v>
      </c>
      <c r="BF125" s="388">
        <f t="shared" si="48"/>
        <v>108</v>
      </c>
      <c r="BH125" s="389">
        <f t="shared" si="45"/>
        <v>0.8</v>
      </c>
      <c r="BI125" s="389">
        <f t="shared" si="46"/>
        <v>0.19999999999999996</v>
      </c>
      <c r="BJ125" s="370">
        <v>272620.25066666672</v>
      </c>
      <c r="BK125" s="137">
        <f t="shared" si="34"/>
        <v>272620.25066666672</v>
      </c>
      <c r="BL125" s="373">
        <v>352735.97422222228</v>
      </c>
      <c r="BM125" s="137">
        <f t="shared" si="35"/>
        <v>352735.97422222228</v>
      </c>
      <c r="BN125" s="372">
        <v>172135.43200000003</v>
      </c>
      <c r="BO125" s="137">
        <f t="shared" si="36"/>
        <v>172135.43200000003</v>
      </c>
      <c r="BP125" s="372">
        <v>291884.15999999997</v>
      </c>
      <c r="BQ125" s="137">
        <f t="shared" si="37"/>
        <v>291884.15999999997</v>
      </c>
      <c r="BR125" s="372">
        <v>393815.31555555551</v>
      </c>
      <c r="BS125" s="137">
        <f t="shared" si="38"/>
        <v>393815.31555555551</v>
      </c>
      <c r="BT125" s="376">
        <v>162137.44711111111</v>
      </c>
      <c r="BU125" s="137">
        <f t="shared" si="39"/>
        <v>162137.44711111111</v>
      </c>
      <c r="BV125" s="377">
        <v>199028.32429511112</v>
      </c>
      <c r="BW125" s="379">
        <f t="shared" si="47"/>
        <v>199028.32429511112</v>
      </c>
      <c r="BX125" s="353"/>
      <c r="BY125" s="138"/>
      <c r="BZ125" s="355"/>
      <c r="CA125" s="352"/>
    </row>
    <row r="126" spans="1:79" x14ac:dyDescent="0.25">
      <c r="A126" s="132" t="s">
        <v>586</v>
      </c>
      <c r="B126" s="55"/>
      <c r="C126" s="55" t="s">
        <v>452</v>
      </c>
      <c r="D126" s="133" t="s">
        <v>154</v>
      </c>
      <c r="E126" s="364">
        <v>99703.888888888876</v>
      </c>
      <c r="F126" s="382">
        <f t="shared" si="40"/>
        <v>90849</v>
      </c>
      <c r="G126" s="365">
        <v>673</v>
      </c>
      <c r="H126" s="387">
        <f t="shared" si="41"/>
        <v>846</v>
      </c>
      <c r="I126" s="366">
        <v>440.96222222222229</v>
      </c>
      <c r="J126" s="366">
        <v>75</v>
      </c>
      <c r="K126"/>
      <c r="L126" s="365">
        <v>703</v>
      </c>
      <c r="M126" s="365">
        <v>3733</v>
      </c>
      <c r="N126" s="365">
        <v>20352</v>
      </c>
      <c r="O126" s="365">
        <v>28747</v>
      </c>
      <c r="P126" s="365">
        <v>21961</v>
      </c>
      <c r="Q126" s="365">
        <v>7983</v>
      </c>
      <c r="R126" s="365">
        <v>6154</v>
      </c>
      <c r="S126" s="365">
        <v>1216</v>
      </c>
      <c r="T126" s="365">
        <v>90849</v>
      </c>
      <c r="U126" s="132"/>
      <c r="V126" s="385">
        <f t="shared" si="42"/>
        <v>7.7381148939448972E-3</v>
      </c>
      <c r="W126" s="385">
        <f t="shared" si="26"/>
        <v>4.1090160596154057E-2</v>
      </c>
      <c r="X126" s="385">
        <f t="shared" si="27"/>
        <v>0.22402007727107617</v>
      </c>
      <c r="Y126" s="385">
        <f t="shared" si="28"/>
        <v>0.31642615769023325</v>
      </c>
      <c r="Z126" s="385">
        <f t="shared" si="29"/>
        <v>0.2417307840482559</v>
      </c>
      <c r="AA126" s="385">
        <f t="shared" si="30"/>
        <v>8.7871082785721366E-2</v>
      </c>
      <c r="AB126" s="385">
        <f t="shared" si="31"/>
        <v>6.7738775330493453E-2</v>
      </c>
      <c r="AC126" s="385">
        <f t="shared" si="32"/>
        <v>1.3384847384120904E-2</v>
      </c>
      <c r="AD126" s="135"/>
      <c r="AE126" s="368">
        <v>44</v>
      </c>
      <c r="AF126" s="368">
        <v>142</v>
      </c>
      <c r="AG126" s="368">
        <v>311</v>
      </c>
      <c r="AH126" s="368">
        <v>157</v>
      </c>
      <c r="AI126" s="368">
        <v>93</v>
      </c>
      <c r="AJ126" s="368">
        <v>102</v>
      </c>
      <c r="AK126" s="368">
        <v>12</v>
      </c>
      <c r="AL126" s="368">
        <v>7</v>
      </c>
      <c r="AM126" s="185">
        <f t="shared" si="43"/>
        <v>868</v>
      </c>
      <c r="AN126" s="132"/>
      <c r="AO126" s="368">
        <v>2</v>
      </c>
      <c r="AP126" s="368">
        <v>48</v>
      </c>
      <c r="AQ126" s="368">
        <v>-28</v>
      </c>
      <c r="AR126" s="368">
        <v>-40</v>
      </c>
      <c r="AS126" s="368">
        <v>15</v>
      </c>
      <c r="AT126" s="368">
        <v>27</v>
      </c>
      <c r="AU126" s="368">
        <v>-4</v>
      </c>
      <c r="AV126" s="368">
        <v>2</v>
      </c>
      <c r="AW126" s="369">
        <f t="shared" si="44"/>
        <v>22</v>
      </c>
      <c r="AX126" s="388">
        <f t="shared" si="50"/>
        <v>-2</v>
      </c>
      <c r="AY126" s="388">
        <f t="shared" si="50"/>
        <v>-48</v>
      </c>
      <c r="AZ126" s="388">
        <f t="shared" si="50"/>
        <v>28</v>
      </c>
      <c r="BA126" s="388">
        <f t="shared" si="50"/>
        <v>40</v>
      </c>
      <c r="BB126" s="388">
        <f t="shared" si="50"/>
        <v>-15</v>
      </c>
      <c r="BC126" s="388">
        <f t="shared" si="50"/>
        <v>-27</v>
      </c>
      <c r="BD126" s="388">
        <f t="shared" si="50"/>
        <v>4</v>
      </c>
      <c r="BE126" s="388">
        <f t="shared" si="49"/>
        <v>-2</v>
      </c>
      <c r="BF126" s="388">
        <f t="shared" si="48"/>
        <v>-22</v>
      </c>
      <c r="BH126" s="389">
        <f t="shared" si="45"/>
        <v>1</v>
      </c>
      <c r="BI126" s="389">
        <f t="shared" si="46"/>
        <v>0</v>
      </c>
      <c r="BJ126" s="370">
        <v>678832.1</v>
      </c>
      <c r="BK126" s="137">
        <f t="shared" si="34"/>
        <v>678832.1</v>
      </c>
      <c r="BL126" s="373">
        <v>1041955.3188888889</v>
      </c>
      <c r="BM126" s="137">
        <f t="shared" si="35"/>
        <v>1041955.3188888889</v>
      </c>
      <c r="BN126" s="372">
        <v>1010387.1777777778</v>
      </c>
      <c r="BO126" s="137">
        <f t="shared" si="36"/>
        <v>1010387.1777777778</v>
      </c>
      <c r="BP126" s="372">
        <v>214413.86666666664</v>
      </c>
      <c r="BQ126" s="137">
        <f t="shared" si="37"/>
        <v>214413.86666666664</v>
      </c>
      <c r="BR126" s="372">
        <v>805370.23111111112</v>
      </c>
      <c r="BS126" s="137">
        <f t="shared" si="38"/>
        <v>805370.23111111112</v>
      </c>
      <c r="BT126" s="376">
        <v>1415936.2</v>
      </c>
      <c r="BU126" s="137">
        <f t="shared" si="39"/>
        <v>1415936.2</v>
      </c>
      <c r="BV126" s="377">
        <v>533580.869671111</v>
      </c>
      <c r="BW126" s="379">
        <f t="shared" si="47"/>
        <v>533580.869671111</v>
      </c>
      <c r="BX126" s="353"/>
      <c r="BY126" s="138"/>
      <c r="BZ126" s="355"/>
      <c r="CA126" s="352"/>
    </row>
    <row r="127" spans="1:79" x14ac:dyDescent="0.25">
      <c r="A127" s="132" t="s">
        <v>587</v>
      </c>
      <c r="B127" s="55" t="s">
        <v>460</v>
      </c>
      <c r="C127" s="55" t="s">
        <v>434</v>
      </c>
      <c r="D127" s="133" t="s">
        <v>155</v>
      </c>
      <c r="E127" s="364">
        <v>43887.333333333336</v>
      </c>
      <c r="F127" s="382">
        <f t="shared" si="40"/>
        <v>39011</v>
      </c>
      <c r="G127" s="365">
        <v>263</v>
      </c>
      <c r="H127" s="387">
        <f t="shared" si="41"/>
        <v>542</v>
      </c>
      <c r="I127" s="366">
        <v>469.11733333333325</v>
      </c>
      <c r="J127" s="366">
        <v>246</v>
      </c>
      <c r="K127"/>
      <c r="L127" s="365">
        <v>714</v>
      </c>
      <c r="M127" s="365">
        <v>2001</v>
      </c>
      <c r="N127" s="365">
        <v>8993</v>
      </c>
      <c r="O127" s="365">
        <v>8783</v>
      </c>
      <c r="P127" s="365">
        <v>7776</v>
      </c>
      <c r="Q127" s="365">
        <v>6758</v>
      </c>
      <c r="R127" s="365">
        <v>3745</v>
      </c>
      <c r="S127" s="365">
        <v>241</v>
      </c>
      <c r="T127" s="365">
        <v>39011</v>
      </c>
      <c r="U127" s="132"/>
      <c r="V127" s="385">
        <f t="shared" si="42"/>
        <v>1.8302530055625335E-2</v>
      </c>
      <c r="W127" s="385">
        <f t="shared" si="26"/>
        <v>5.1293224987823946E-2</v>
      </c>
      <c r="X127" s="385">
        <f t="shared" si="27"/>
        <v>0.23052472379585245</v>
      </c>
      <c r="Y127" s="385">
        <f t="shared" si="28"/>
        <v>0.22514162672066854</v>
      </c>
      <c r="Z127" s="385">
        <f t="shared" si="29"/>
        <v>0.19932839455538182</v>
      </c>
      <c r="AA127" s="385">
        <f t="shared" si="30"/>
        <v>0.17323319063853784</v>
      </c>
      <c r="AB127" s="385">
        <f t="shared" si="31"/>
        <v>9.5998564507446621E-2</v>
      </c>
      <c r="AC127" s="385">
        <f t="shared" si="32"/>
        <v>6.177744738663454E-3</v>
      </c>
      <c r="AD127" s="135"/>
      <c r="AE127" s="368">
        <v>13</v>
      </c>
      <c r="AF127" s="368">
        <v>35</v>
      </c>
      <c r="AG127" s="368">
        <v>117</v>
      </c>
      <c r="AH127" s="368">
        <v>119</v>
      </c>
      <c r="AI127" s="368">
        <v>123</v>
      </c>
      <c r="AJ127" s="368">
        <v>107</v>
      </c>
      <c r="AK127" s="368">
        <v>69</v>
      </c>
      <c r="AL127" s="368">
        <v>2</v>
      </c>
      <c r="AM127" s="185">
        <f t="shared" si="43"/>
        <v>585</v>
      </c>
      <c r="AN127" s="132"/>
      <c r="AO127" s="368">
        <v>10</v>
      </c>
      <c r="AP127" s="368">
        <v>12</v>
      </c>
      <c r="AQ127" s="368">
        <v>13</v>
      </c>
      <c r="AR127" s="368">
        <v>1</v>
      </c>
      <c r="AS127" s="368">
        <v>6</v>
      </c>
      <c r="AT127" s="368">
        <v>2</v>
      </c>
      <c r="AU127" s="368">
        <v>-4</v>
      </c>
      <c r="AV127" s="368">
        <v>3</v>
      </c>
      <c r="AW127" s="369">
        <f t="shared" si="44"/>
        <v>43</v>
      </c>
      <c r="AX127" s="388">
        <f t="shared" si="50"/>
        <v>-10</v>
      </c>
      <c r="AY127" s="388">
        <f t="shared" si="50"/>
        <v>-12</v>
      </c>
      <c r="AZ127" s="388">
        <f t="shared" si="50"/>
        <v>-13</v>
      </c>
      <c r="BA127" s="388">
        <f t="shared" si="50"/>
        <v>-1</v>
      </c>
      <c r="BB127" s="388">
        <f t="shared" si="50"/>
        <v>-6</v>
      </c>
      <c r="BC127" s="388">
        <f t="shared" si="50"/>
        <v>-2</v>
      </c>
      <c r="BD127" s="388">
        <f t="shared" si="50"/>
        <v>4</v>
      </c>
      <c r="BE127" s="388">
        <f t="shared" si="49"/>
        <v>-3</v>
      </c>
      <c r="BF127" s="388">
        <f t="shared" si="48"/>
        <v>-43</v>
      </c>
      <c r="BH127" s="389">
        <f t="shared" si="45"/>
        <v>0.8</v>
      </c>
      <c r="BI127" s="389">
        <f t="shared" si="46"/>
        <v>0.19999999999999996</v>
      </c>
      <c r="BJ127" s="370">
        <v>0</v>
      </c>
      <c r="BK127" s="137">
        <f t="shared" si="34"/>
        <v>0</v>
      </c>
      <c r="BL127" s="373">
        <v>421060.3404444445</v>
      </c>
      <c r="BM127" s="137">
        <f t="shared" si="35"/>
        <v>421060.3404444445</v>
      </c>
      <c r="BN127" s="372">
        <v>341135.41511111119</v>
      </c>
      <c r="BO127" s="137">
        <f t="shared" si="36"/>
        <v>341135.41511111119</v>
      </c>
      <c r="BP127" s="372">
        <v>449693.43999999994</v>
      </c>
      <c r="BQ127" s="137">
        <f t="shared" si="37"/>
        <v>449693.43999999994</v>
      </c>
      <c r="BR127" s="372">
        <v>371091.70488888893</v>
      </c>
      <c r="BS127" s="137">
        <f t="shared" si="38"/>
        <v>371091.70488888893</v>
      </c>
      <c r="BT127" s="376">
        <v>493581.29955555557</v>
      </c>
      <c r="BU127" s="137">
        <f t="shared" si="39"/>
        <v>493581.29955555557</v>
      </c>
      <c r="BV127" s="377">
        <v>617863.83551999996</v>
      </c>
      <c r="BW127" s="379">
        <f t="shared" si="47"/>
        <v>617863.83551999996</v>
      </c>
      <c r="BX127" s="353"/>
      <c r="BY127" s="138"/>
      <c r="BZ127" s="355"/>
      <c r="CA127" s="352"/>
    </row>
    <row r="128" spans="1:79" x14ac:dyDescent="0.25">
      <c r="A128" s="132" t="s">
        <v>588</v>
      </c>
      <c r="B128" s="55"/>
      <c r="C128" s="55" t="s">
        <v>534</v>
      </c>
      <c r="D128" s="133" t="s">
        <v>156</v>
      </c>
      <c r="E128" s="364">
        <v>33569.111111111109</v>
      </c>
      <c r="F128" s="382">
        <f t="shared" si="40"/>
        <v>43474</v>
      </c>
      <c r="G128" s="365">
        <v>472</v>
      </c>
      <c r="H128" s="387">
        <f t="shared" si="41"/>
        <v>315</v>
      </c>
      <c r="I128" s="366">
        <v>165.94577777777772</v>
      </c>
      <c r="J128" s="366">
        <v>49</v>
      </c>
      <c r="K128"/>
      <c r="L128" s="365">
        <v>23942</v>
      </c>
      <c r="M128" s="365">
        <v>7325</v>
      </c>
      <c r="N128" s="365">
        <v>6167</v>
      </c>
      <c r="O128" s="365">
        <v>3210</v>
      </c>
      <c r="P128" s="365">
        <v>1651</v>
      </c>
      <c r="Q128" s="365">
        <v>670</v>
      </c>
      <c r="R128" s="365">
        <v>451</v>
      </c>
      <c r="S128" s="365">
        <v>58</v>
      </c>
      <c r="T128" s="365">
        <v>43474</v>
      </c>
      <c r="U128" s="132"/>
      <c r="V128" s="385">
        <f t="shared" si="42"/>
        <v>0.55071997055711464</v>
      </c>
      <c r="W128" s="385">
        <f t="shared" si="26"/>
        <v>0.16849151216819247</v>
      </c>
      <c r="X128" s="385">
        <f t="shared" si="27"/>
        <v>0.14185490178037446</v>
      </c>
      <c r="Y128" s="385">
        <f t="shared" si="28"/>
        <v>7.3837236049132809E-2</v>
      </c>
      <c r="Z128" s="385">
        <f t="shared" si="29"/>
        <v>3.7976721718728436E-2</v>
      </c>
      <c r="AA128" s="385">
        <f t="shared" si="30"/>
        <v>1.5411510328012145E-2</v>
      </c>
      <c r="AB128" s="385">
        <f t="shared" si="31"/>
        <v>1.0374016653632056E-2</v>
      </c>
      <c r="AC128" s="385">
        <f t="shared" si="32"/>
        <v>1.3341307448129917E-3</v>
      </c>
      <c r="AD128" s="135"/>
      <c r="AE128" s="368">
        <v>-125</v>
      </c>
      <c r="AF128" s="368">
        <v>23</v>
      </c>
      <c r="AG128" s="368">
        <v>48</v>
      </c>
      <c r="AH128" s="368">
        <v>38</v>
      </c>
      <c r="AI128" s="368">
        <v>31</v>
      </c>
      <c r="AJ128" s="368">
        <v>32</v>
      </c>
      <c r="AK128" s="368">
        <v>9</v>
      </c>
      <c r="AL128" s="368">
        <v>-1</v>
      </c>
      <c r="AM128" s="185">
        <f t="shared" si="43"/>
        <v>55</v>
      </c>
      <c r="AN128" s="132"/>
      <c r="AO128" s="368">
        <v>-203</v>
      </c>
      <c r="AP128" s="368">
        <v>-30</v>
      </c>
      <c r="AQ128" s="368">
        <v>-7</v>
      </c>
      <c r="AR128" s="368">
        <v>-12</v>
      </c>
      <c r="AS128" s="368">
        <v>-7</v>
      </c>
      <c r="AT128" s="368">
        <v>2</v>
      </c>
      <c r="AU128" s="368">
        <v>-2</v>
      </c>
      <c r="AV128" s="368">
        <v>-1</v>
      </c>
      <c r="AW128" s="369">
        <f t="shared" si="44"/>
        <v>-260</v>
      </c>
      <c r="AX128" s="388">
        <f t="shared" si="50"/>
        <v>203</v>
      </c>
      <c r="AY128" s="388">
        <f t="shared" si="50"/>
        <v>30</v>
      </c>
      <c r="AZ128" s="388">
        <f t="shared" si="50"/>
        <v>7</v>
      </c>
      <c r="BA128" s="388">
        <f t="shared" si="50"/>
        <v>12</v>
      </c>
      <c r="BB128" s="388">
        <f t="shared" si="50"/>
        <v>7</v>
      </c>
      <c r="BC128" s="388">
        <f t="shared" si="50"/>
        <v>-2</v>
      </c>
      <c r="BD128" s="388">
        <f t="shared" si="50"/>
        <v>2</v>
      </c>
      <c r="BE128" s="388">
        <f t="shared" si="49"/>
        <v>1</v>
      </c>
      <c r="BF128" s="388">
        <f t="shared" si="48"/>
        <v>260</v>
      </c>
      <c r="BH128" s="389">
        <f t="shared" si="45"/>
        <v>1</v>
      </c>
      <c r="BI128" s="389">
        <f t="shared" si="46"/>
        <v>0</v>
      </c>
      <c r="BJ128" s="370">
        <v>277129.80666666658</v>
      </c>
      <c r="BK128" s="137">
        <f t="shared" si="34"/>
        <v>277129.80666666658</v>
      </c>
      <c r="BL128" s="373">
        <v>491257.06444444443</v>
      </c>
      <c r="BM128" s="137">
        <f t="shared" si="35"/>
        <v>491257.06444444443</v>
      </c>
      <c r="BN128" s="372">
        <v>419498.56111111114</v>
      </c>
      <c r="BO128" s="137">
        <f t="shared" si="36"/>
        <v>419498.56111111114</v>
      </c>
      <c r="BP128" s="372">
        <v>144674.1333333333</v>
      </c>
      <c r="BQ128" s="137">
        <f t="shared" si="37"/>
        <v>144674.1333333333</v>
      </c>
      <c r="BR128" s="372">
        <v>350785.75777777779</v>
      </c>
      <c r="BS128" s="137">
        <f t="shared" si="38"/>
        <v>350785.75777777779</v>
      </c>
      <c r="BT128" s="376">
        <v>595948.81111111096</v>
      </c>
      <c r="BU128" s="137">
        <f t="shared" si="39"/>
        <v>595948.81111111096</v>
      </c>
      <c r="BV128" s="377">
        <v>383698.39528888889</v>
      </c>
      <c r="BW128" s="379">
        <f t="shared" si="47"/>
        <v>383698.39528888889</v>
      </c>
      <c r="BX128" s="353"/>
      <c r="BY128" s="138"/>
      <c r="BZ128" s="355"/>
      <c r="CA128" s="352"/>
    </row>
    <row r="129" spans="1:79" x14ac:dyDescent="0.25">
      <c r="A129" s="132" t="s">
        <v>589</v>
      </c>
      <c r="B129" s="55" t="s">
        <v>555</v>
      </c>
      <c r="C129" s="55" t="s">
        <v>434</v>
      </c>
      <c r="D129" s="133" t="s">
        <v>157</v>
      </c>
      <c r="E129" s="364">
        <v>35362</v>
      </c>
      <c r="F129" s="382">
        <f t="shared" si="40"/>
        <v>43384</v>
      </c>
      <c r="G129" s="365">
        <v>474</v>
      </c>
      <c r="H129" s="387">
        <f t="shared" si="41"/>
        <v>292</v>
      </c>
      <c r="I129" s="366">
        <v>111.44088888888888</v>
      </c>
      <c r="J129" s="366">
        <v>2</v>
      </c>
      <c r="K129"/>
      <c r="L129" s="365">
        <v>14631</v>
      </c>
      <c r="M129" s="365">
        <v>12282</v>
      </c>
      <c r="N129" s="365">
        <v>7548</v>
      </c>
      <c r="O129" s="365">
        <v>5619</v>
      </c>
      <c r="P129" s="365">
        <v>2253</v>
      </c>
      <c r="Q129" s="365">
        <v>816</v>
      </c>
      <c r="R129" s="365">
        <v>196</v>
      </c>
      <c r="S129" s="365">
        <v>39</v>
      </c>
      <c r="T129" s="365">
        <v>43384</v>
      </c>
      <c r="U129" s="132"/>
      <c r="V129" s="385">
        <f t="shared" si="42"/>
        <v>0.33724414530702562</v>
      </c>
      <c r="W129" s="385">
        <f t="shared" si="26"/>
        <v>0.28309976028028766</v>
      </c>
      <c r="X129" s="385">
        <f t="shared" si="27"/>
        <v>0.17398119122257052</v>
      </c>
      <c r="Y129" s="385">
        <f t="shared" si="28"/>
        <v>0.12951779457864651</v>
      </c>
      <c r="Z129" s="385">
        <f t="shared" si="29"/>
        <v>5.1931587682094785E-2</v>
      </c>
      <c r="AA129" s="385">
        <f t="shared" si="30"/>
        <v>1.8808777429467086E-2</v>
      </c>
      <c r="AB129" s="385">
        <f t="shared" si="31"/>
        <v>4.517794578646506E-3</v>
      </c>
      <c r="AC129" s="385">
        <f t="shared" si="32"/>
        <v>8.9894892126129446E-4</v>
      </c>
      <c r="AD129" s="135"/>
      <c r="AE129" s="368">
        <v>24</v>
      </c>
      <c r="AF129" s="368">
        <v>121</v>
      </c>
      <c r="AG129" s="368">
        <v>46</v>
      </c>
      <c r="AH129" s="368">
        <v>11</v>
      </c>
      <c r="AI129" s="368">
        <v>25</v>
      </c>
      <c r="AJ129" s="368">
        <v>15</v>
      </c>
      <c r="AK129" s="368">
        <v>1</v>
      </c>
      <c r="AL129" s="368">
        <v>0</v>
      </c>
      <c r="AM129" s="185">
        <f t="shared" si="43"/>
        <v>243</v>
      </c>
      <c r="AN129" s="132"/>
      <c r="AO129" s="368">
        <v>-51</v>
      </c>
      <c r="AP129" s="368">
        <v>6</v>
      </c>
      <c r="AQ129" s="368">
        <v>1</v>
      </c>
      <c r="AR129" s="368">
        <v>-3</v>
      </c>
      <c r="AS129" s="368">
        <v>6</v>
      </c>
      <c r="AT129" s="368">
        <v>-2</v>
      </c>
      <c r="AU129" s="368">
        <v>-6</v>
      </c>
      <c r="AV129" s="368">
        <v>0</v>
      </c>
      <c r="AW129" s="369">
        <f t="shared" si="44"/>
        <v>-49</v>
      </c>
      <c r="AX129" s="388">
        <f t="shared" si="50"/>
        <v>51</v>
      </c>
      <c r="AY129" s="388">
        <f t="shared" si="50"/>
        <v>-6</v>
      </c>
      <c r="AZ129" s="388">
        <f t="shared" si="50"/>
        <v>-1</v>
      </c>
      <c r="BA129" s="388">
        <f t="shared" si="50"/>
        <v>3</v>
      </c>
      <c r="BB129" s="388">
        <f t="shared" si="50"/>
        <v>-6</v>
      </c>
      <c r="BC129" s="388">
        <f t="shared" si="50"/>
        <v>2</v>
      </c>
      <c r="BD129" s="388">
        <f t="shared" si="50"/>
        <v>6</v>
      </c>
      <c r="BE129" s="388">
        <f t="shared" si="49"/>
        <v>0</v>
      </c>
      <c r="BF129" s="388">
        <f t="shared" si="48"/>
        <v>49</v>
      </c>
      <c r="BH129" s="389">
        <f t="shared" si="45"/>
        <v>0.8</v>
      </c>
      <c r="BI129" s="389">
        <f t="shared" si="46"/>
        <v>0.19999999999999996</v>
      </c>
      <c r="BJ129" s="370">
        <v>194710.47466666671</v>
      </c>
      <c r="BK129" s="137">
        <f t="shared" si="34"/>
        <v>194710.47466666671</v>
      </c>
      <c r="BL129" s="373">
        <v>189838.40888888889</v>
      </c>
      <c r="BM129" s="137">
        <f t="shared" si="35"/>
        <v>189838.40888888889</v>
      </c>
      <c r="BN129" s="372">
        <v>119096.54933333337</v>
      </c>
      <c r="BO129" s="137">
        <f t="shared" si="36"/>
        <v>119096.54933333337</v>
      </c>
      <c r="BP129" s="372">
        <v>382669.12</v>
      </c>
      <c r="BQ129" s="137">
        <f t="shared" si="37"/>
        <v>382669.12</v>
      </c>
      <c r="BR129" s="372">
        <v>119542.18133333336</v>
      </c>
      <c r="BS129" s="137">
        <f t="shared" si="38"/>
        <v>119542.18133333336</v>
      </c>
      <c r="BT129" s="376">
        <v>382055.1342222222</v>
      </c>
      <c r="BU129" s="137">
        <f t="shared" si="39"/>
        <v>382055.1342222222</v>
      </c>
      <c r="BV129" s="377">
        <v>5600</v>
      </c>
      <c r="BW129" s="379">
        <f t="shared" si="47"/>
        <v>5600</v>
      </c>
      <c r="BX129" s="353"/>
      <c r="BY129" s="138"/>
      <c r="BZ129" s="355"/>
      <c r="CA129" s="352"/>
    </row>
    <row r="130" spans="1:79" x14ac:dyDescent="0.25">
      <c r="A130" s="132" t="s">
        <v>590</v>
      </c>
      <c r="B130" s="55" t="s">
        <v>460</v>
      </c>
      <c r="C130" s="55" t="s">
        <v>434</v>
      </c>
      <c r="D130" s="133" t="s">
        <v>158</v>
      </c>
      <c r="E130" s="364">
        <v>49909.888888888891</v>
      </c>
      <c r="F130" s="382">
        <f t="shared" si="40"/>
        <v>54902</v>
      </c>
      <c r="G130" s="365">
        <v>270</v>
      </c>
      <c r="H130" s="387">
        <f t="shared" si="41"/>
        <v>408</v>
      </c>
      <c r="I130" s="366">
        <v>163.80488888888888</v>
      </c>
      <c r="J130" s="366">
        <v>130</v>
      </c>
      <c r="K130"/>
      <c r="L130" s="365">
        <v>8431</v>
      </c>
      <c r="M130" s="365">
        <v>14339</v>
      </c>
      <c r="N130" s="365">
        <v>12961</v>
      </c>
      <c r="O130" s="365">
        <v>9980</v>
      </c>
      <c r="P130" s="365">
        <v>5702</v>
      </c>
      <c r="Q130" s="365">
        <v>2486</v>
      </c>
      <c r="R130" s="365">
        <v>962</v>
      </c>
      <c r="S130" s="365">
        <v>41</v>
      </c>
      <c r="T130" s="365">
        <v>54902</v>
      </c>
      <c r="U130" s="132"/>
      <c r="V130" s="385">
        <f t="shared" si="42"/>
        <v>0.1535645331681906</v>
      </c>
      <c r="W130" s="385">
        <f t="shared" si="26"/>
        <v>0.2611744563039598</v>
      </c>
      <c r="X130" s="385">
        <f t="shared" si="27"/>
        <v>0.2360751885177225</v>
      </c>
      <c r="Y130" s="385">
        <f t="shared" si="28"/>
        <v>0.18177844158682743</v>
      </c>
      <c r="Z130" s="385">
        <f t="shared" si="29"/>
        <v>0.10385778295872646</v>
      </c>
      <c r="AA130" s="385">
        <f t="shared" si="30"/>
        <v>4.5280681942370039E-2</v>
      </c>
      <c r="AB130" s="385">
        <f t="shared" si="31"/>
        <v>1.7522130341335471E-2</v>
      </c>
      <c r="AC130" s="385">
        <f t="shared" si="32"/>
        <v>7.4678518086772794E-4</v>
      </c>
      <c r="AD130" s="135"/>
      <c r="AE130" s="368">
        <v>88</v>
      </c>
      <c r="AF130" s="368">
        <v>143</v>
      </c>
      <c r="AG130" s="368">
        <v>129</v>
      </c>
      <c r="AH130" s="368">
        <v>76</v>
      </c>
      <c r="AI130" s="368">
        <v>38</v>
      </c>
      <c r="AJ130" s="368">
        <v>7</v>
      </c>
      <c r="AK130" s="368">
        <v>20</v>
      </c>
      <c r="AL130" s="368">
        <v>0</v>
      </c>
      <c r="AM130" s="185">
        <f t="shared" si="43"/>
        <v>501</v>
      </c>
      <c r="AN130" s="132"/>
      <c r="AO130" s="368">
        <v>9</v>
      </c>
      <c r="AP130" s="368">
        <v>38</v>
      </c>
      <c r="AQ130" s="368">
        <v>15</v>
      </c>
      <c r="AR130" s="368">
        <v>14</v>
      </c>
      <c r="AS130" s="368">
        <v>9</v>
      </c>
      <c r="AT130" s="368">
        <v>1</v>
      </c>
      <c r="AU130" s="368">
        <v>7</v>
      </c>
      <c r="AV130" s="368">
        <v>0</v>
      </c>
      <c r="AW130" s="369">
        <f t="shared" si="44"/>
        <v>93</v>
      </c>
      <c r="AX130" s="388">
        <f t="shared" si="50"/>
        <v>-9</v>
      </c>
      <c r="AY130" s="388">
        <f t="shared" si="50"/>
        <v>-38</v>
      </c>
      <c r="AZ130" s="388">
        <f t="shared" si="50"/>
        <v>-15</v>
      </c>
      <c r="BA130" s="388">
        <f t="shared" si="50"/>
        <v>-14</v>
      </c>
      <c r="BB130" s="388">
        <f t="shared" si="50"/>
        <v>-9</v>
      </c>
      <c r="BC130" s="388">
        <f t="shared" si="50"/>
        <v>-1</v>
      </c>
      <c r="BD130" s="388">
        <f t="shared" si="50"/>
        <v>-7</v>
      </c>
      <c r="BE130" s="388">
        <f t="shared" si="49"/>
        <v>0</v>
      </c>
      <c r="BF130" s="388">
        <f t="shared" si="48"/>
        <v>-93</v>
      </c>
      <c r="BH130" s="389">
        <f t="shared" si="45"/>
        <v>0.8</v>
      </c>
      <c r="BI130" s="389">
        <f t="shared" si="46"/>
        <v>0.19999999999999996</v>
      </c>
      <c r="BJ130" s="370">
        <v>124476.53866666666</v>
      </c>
      <c r="BK130" s="137">
        <f t="shared" si="34"/>
        <v>124476.53866666666</v>
      </c>
      <c r="BL130" s="373">
        <v>187809.1288888889</v>
      </c>
      <c r="BM130" s="137">
        <f t="shared" si="35"/>
        <v>187809.1288888889</v>
      </c>
      <c r="BN130" s="372">
        <v>139891.21066666665</v>
      </c>
      <c r="BO130" s="137">
        <f t="shared" si="36"/>
        <v>139891.21066666665</v>
      </c>
      <c r="BP130" s="372">
        <v>331449.17333333334</v>
      </c>
      <c r="BQ130" s="137">
        <f t="shared" si="37"/>
        <v>331449.17333333334</v>
      </c>
      <c r="BR130" s="372">
        <v>293359.26577777776</v>
      </c>
      <c r="BS130" s="137">
        <f t="shared" si="38"/>
        <v>293359.26577777776</v>
      </c>
      <c r="BT130" s="376">
        <v>738901.86844444461</v>
      </c>
      <c r="BU130" s="137">
        <f t="shared" si="39"/>
        <v>738901.86844444461</v>
      </c>
      <c r="BV130" s="377">
        <v>511215.08167111111</v>
      </c>
      <c r="BW130" s="379">
        <f t="shared" si="47"/>
        <v>511215.08167111111</v>
      </c>
      <c r="BX130" s="353"/>
      <c r="BY130" s="138"/>
      <c r="BZ130" s="355"/>
      <c r="CA130" s="352"/>
    </row>
    <row r="131" spans="1:79" x14ac:dyDescent="0.25">
      <c r="A131" s="132" t="s">
        <v>591</v>
      </c>
      <c r="B131" s="55"/>
      <c r="C131" s="55" t="s">
        <v>452</v>
      </c>
      <c r="D131" s="133" t="s">
        <v>159</v>
      </c>
      <c r="E131" s="364">
        <v>105140.7777777778</v>
      </c>
      <c r="F131" s="382">
        <f t="shared" si="40"/>
        <v>104697</v>
      </c>
      <c r="G131" s="365">
        <v>494</v>
      </c>
      <c r="H131" s="387">
        <f t="shared" si="41"/>
        <v>361</v>
      </c>
      <c r="I131" s="366">
        <v>0</v>
      </c>
      <c r="J131" s="366">
        <v>40</v>
      </c>
      <c r="K131"/>
      <c r="L131" s="365">
        <v>5430</v>
      </c>
      <c r="M131" s="365">
        <v>10889</v>
      </c>
      <c r="N131" s="365">
        <v>27553</v>
      </c>
      <c r="O131" s="365">
        <v>35871</v>
      </c>
      <c r="P131" s="365">
        <v>15203</v>
      </c>
      <c r="Q131" s="365">
        <v>6393</v>
      </c>
      <c r="R131" s="365">
        <v>3039</v>
      </c>
      <c r="S131" s="365">
        <v>319</v>
      </c>
      <c r="T131" s="365">
        <v>104697</v>
      </c>
      <c r="U131" s="132"/>
      <c r="V131" s="385">
        <f t="shared" si="42"/>
        <v>5.1863950256454343E-2</v>
      </c>
      <c r="W131" s="385">
        <f t="shared" si="26"/>
        <v>0.10400489030249195</v>
      </c>
      <c r="X131" s="385">
        <f t="shared" si="27"/>
        <v>0.26316895422027375</v>
      </c>
      <c r="Y131" s="385">
        <f t="shared" si="28"/>
        <v>0.34261726697040029</v>
      </c>
      <c r="Z131" s="385">
        <f t="shared" si="29"/>
        <v>0.14520950934601756</v>
      </c>
      <c r="AA131" s="385">
        <f t="shared" si="30"/>
        <v>6.1061921545029943E-2</v>
      </c>
      <c r="AB131" s="385">
        <f t="shared" si="31"/>
        <v>2.9026619673916159E-2</v>
      </c>
      <c r="AC131" s="385">
        <f t="shared" si="32"/>
        <v>3.0468876854160098E-3</v>
      </c>
      <c r="AD131" s="135"/>
      <c r="AE131" s="368">
        <v>13</v>
      </c>
      <c r="AF131" s="368">
        <v>16</v>
      </c>
      <c r="AG131" s="368">
        <v>154</v>
      </c>
      <c r="AH131" s="368">
        <v>154</v>
      </c>
      <c r="AI131" s="368">
        <v>44</v>
      </c>
      <c r="AJ131" s="368">
        <v>33</v>
      </c>
      <c r="AK131" s="368">
        <v>6</v>
      </c>
      <c r="AL131" s="368">
        <v>6</v>
      </c>
      <c r="AM131" s="185">
        <f t="shared" si="43"/>
        <v>426</v>
      </c>
      <c r="AN131" s="132"/>
      <c r="AO131" s="368">
        <v>-26</v>
      </c>
      <c r="AP131" s="368">
        <v>20</v>
      </c>
      <c r="AQ131" s="368">
        <v>22</v>
      </c>
      <c r="AR131" s="368">
        <v>31</v>
      </c>
      <c r="AS131" s="368">
        <v>2</v>
      </c>
      <c r="AT131" s="368">
        <v>6</v>
      </c>
      <c r="AU131" s="368">
        <v>8</v>
      </c>
      <c r="AV131" s="368">
        <v>2</v>
      </c>
      <c r="AW131" s="369">
        <f t="shared" si="44"/>
        <v>65</v>
      </c>
      <c r="AX131" s="388">
        <f t="shared" si="50"/>
        <v>26</v>
      </c>
      <c r="AY131" s="388">
        <f t="shared" si="50"/>
        <v>-20</v>
      </c>
      <c r="AZ131" s="388">
        <f t="shared" si="50"/>
        <v>-22</v>
      </c>
      <c r="BA131" s="388">
        <f t="shared" si="50"/>
        <v>-31</v>
      </c>
      <c r="BB131" s="388">
        <f t="shared" si="50"/>
        <v>-2</v>
      </c>
      <c r="BC131" s="388">
        <f t="shared" si="50"/>
        <v>-6</v>
      </c>
      <c r="BD131" s="388">
        <f t="shared" si="50"/>
        <v>-8</v>
      </c>
      <c r="BE131" s="388">
        <f t="shared" si="49"/>
        <v>-2</v>
      </c>
      <c r="BF131" s="388">
        <f t="shared" si="48"/>
        <v>-65</v>
      </c>
      <c r="BH131" s="389">
        <f t="shared" si="45"/>
        <v>1</v>
      </c>
      <c r="BI131" s="389">
        <f t="shared" si="46"/>
        <v>0</v>
      </c>
      <c r="BJ131" s="370">
        <v>396744.98</v>
      </c>
      <c r="BK131" s="137">
        <f t="shared" si="34"/>
        <v>396744.98</v>
      </c>
      <c r="BL131" s="373">
        <v>439993.04555555555</v>
      </c>
      <c r="BM131" s="137">
        <f t="shared" si="35"/>
        <v>439993.04555555555</v>
      </c>
      <c r="BN131" s="372">
        <v>960610.77333333355</v>
      </c>
      <c r="BO131" s="137">
        <f t="shared" si="36"/>
        <v>960610.77333333355</v>
      </c>
      <c r="BP131" s="372">
        <v>1616414.2666666666</v>
      </c>
      <c r="BQ131" s="137">
        <f t="shared" si="37"/>
        <v>1616414.2666666666</v>
      </c>
      <c r="BR131" s="372">
        <v>1428516.6711111113</v>
      </c>
      <c r="BS131" s="137">
        <f t="shared" si="38"/>
        <v>1428516.6711111113</v>
      </c>
      <c r="BT131" s="376">
        <v>2116676.6755555551</v>
      </c>
      <c r="BU131" s="137">
        <f t="shared" si="39"/>
        <v>2116676.6755555551</v>
      </c>
      <c r="BV131" s="377">
        <v>816579.4875911111</v>
      </c>
      <c r="BW131" s="379">
        <f t="shared" si="47"/>
        <v>816579.4875911111</v>
      </c>
      <c r="BX131" s="353"/>
      <c r="BY131" s="138"/>
      <c r="BZ131" s="355"/>
      <c r="CA131" s="352"/>
    </row>
    <row r="132" spans="1:79" x14ac:dyDescent="0.25">
      <c r="A132" s="132" t="s">
        <v>592</v>
      </c>
      <c r="B132" s="55"/>
      <c r="C132" s="55" t="s">
        <v>467</v>
      </c>
      <c r="D132" s="133" t="s">
        <v>160</v>
      </c>
      <c r="E132" s="364">
        <v>81271.888888888876</v>
      </c>
      <c r="F132" s="382">
        <f t="shared" si="40"/>
        <v>84490</v>
      </c>
      <c r="G132" s="365">
        <v>250</v>
      </c>
      <c r="H132" s="387">
        <f t="shared" si="41"/>
        <v>546</v>
      </c>
      <c r="I132" s="366">
        <v>217.13466666666665</v>
      </c>
      <c r="J132" s="366">
        <v>110</v>
      </c>
      <c r="K132"/>
      <c r="L132" s="365">
        <v>13127</v>
      </c>
      <c r="M132" s="365">
        <v>19671</v>
      </c>
      <c r="N132" s="365">
        <v>16500</v>
      </c>
      <c r="O132" s="365">
        <v>13128</v>
      </c>
      <c r="P132" s="365">
        <v>11535</v>
      </c>
      <c r="Q132" s="365">
        <v>6789</v>
      </c>
      <c r="R132" s="365">
        <v>3554</v>
      </c>
      <c r="S132" s="365">
        <v>186</v>
      </c>
      <c r="T132" s="365">
        <v>84490</v>
      </c>
      <c r="U132" s="132"/>
      <c r="V132" s="385">
        <f t="shared" si="42"/>
        <v>0.15536749911232098</v>
      </c>
      <c r="W132" s="385">
        <f t="shared" si="26"/>
        <v>0.23282045212451177</v>
      </c>
      <c r="X132" s="385">
        <f t="shared" si="27"/>
        <v>0.19528938335897739</v>
      </c>
      <c r="Y132" s="385">
        <f t="shared" si="28"/>
        <v>0.15537933483252456</v>
      </c>
      <c r="Z132" s="385">
        <f t="shared" si="29"/>
        <v>0.13652503254823056</v>
      </c>
      <c r="AA132" s="385">
        <f t="shared" si="30"/>
        <v>8.0352704462066521E-2</v>
      </c>
      <c r="AB132" s="385">
        <f t="shared" si="31"/>
        <v>4.2064149603503374E-2</v>
      </c>
      <c r="AC132" s="385">
        <f t="shared" si="32"/>
        <v>2.201443957864836E-3</v>
      </c>
      <c r="AD132" s="135"/>
      <c r="AE132" s="368">
        <v>97</v>
      </c>
      <c r="AF132" s="368">
        <v>89</v>
      </c>
      <c r="AG132" s="368">
        <v>82</v>
      </c>
      <c r="AH132" s="368">
        <v>38</v>
      </c>
      <c r="AI132" s="368">
        <v>97</v>
      </c>
      <c r="AJ132" s="368">
        <v>48</v>
      </c>
      <c r="AK132" s="368">
        <v>19</v>
      </c>
      <c r="AL132" s="368">
        <v>2</v>
      </c>
      <c r="AM132" s="185">
        <f t="shared" si="43"/>
        <v>472</v>
      </c>
      <c r="AN132" s="132"/>
      <c r="AO132" s="368">
        <v>-26</v>
      </c>
      <c r="AP132" s="368">
        <v>-7</v>
      </c>
      <c r="AQ132" s="368">
        <v>-4</v>
      </c>
      <c r="AR132" s="368">
        <v>-8</v>
      </c>
      <c r="AS132" s="368">
        <v>-17</v>
      </c>
      <c r="AT132" s="368">
        <v>-7</v>
      </c>
      <c r="AU132" s="368">
        <v>-4</v>
      </c>
      <c r="AV132" s="368">
        <v>-1</v>
      </c>
      <c r="AW132" s="369">
        <f t="shared" si="44"/>
        <v>-74</v>
      </c>
      <c r="AX132" s="388">
        <f t="shared" si="50"/>
        <v>26</v>
      </c>
      <c r="AY132" s="388">
        <f t="shared" si="50"/>
        <v>7</v>
      </c>
      <c r="AZ132" s="388">
        <f t="shared" si="50"/>
        <v>4</v>
      </c>
      <c r="BA132" s="388">
        <f t="shared" si="50"/>
        <v>8</v>
      </c>
      <c r="BB132" s="388">
        <f t="shared" si="50"/>
        <v>17</v>
      </c>
      <c r="BC132" s="388">
        <f t="shared" si="50"/>
        <v>7</v>
      </c>
      <c r="BD132" s="388">
        <f t="shared" si="50"/>
        <v>4</v>
      </c>
      <c r="BE132" s="388">
        <f t="shared" si="49"/>
        <v>1</v>
      </c>
      <c r="BF132" s="388">
        <f t="shared" si="48"/>
        <v>74</v>
      </c>
      <c r="BH132" s="389">
        <f t="shared" si="45"/>
        <v>1</v>
      </c>
      <c r="BI132" s="389">
        <f t="shared" si="46"/>
        <v>0</v>
      </c>
      <c r="BJ132" s="370">
        <v>590719.85333333351</v>
      </c>
      <c r="BK132" s="137">
        <f t="shared" si="34"/>
        <v>590719.85333333351</v>
      </c>
      <c r="BL132" s="373">
        <v>824210.28444444435</v>
      </c>
      <c r="BM132" s="137">
        <f t="shared" si="35"/>
        <v>824210.28444444435</v>
      </c>
      <c r="BN132" s="372">
        <v>654545.8044444446</v>
      </c>
      <c r="BO132" s="137">
        <f t="shared" si="36"/>
        <v>654545.8044444446</v>
      </c>
      <c r="BP132" s="372">
        <v>737502.66666666663</v>
      </c>
      <c r="BQ132" s="137">
        <f t="shared" si="37"/>
        <v>737502.66666666663</v>
      </c>
      <c r="BR132" s="372">
        <v>784403.68222222233</v>
      </c>
      <c r="BS132" s="137">
        <f t="shared" si="38"/>
        <v>784403.68222222233</v>
      </c>
      <c r="BT132" s="376">
        <v>966254.11555555556</v>
      </c>
      <c r="BU132" s="137">
        <f t="shared" si="39"/>
        <v>966254.11555555556</v>
      </c>
      <c r="BV132" s="377">
        <v>442138.35688888893</v>
      </c>
      <c r="BW132" s="379">
        <f t="shared" si="47"/>
        <v>442138.35688888893</v>
      </c>
      <c r="BX132" s="353"/>
      <c r="BY132" s="138"/>
      <c r="BZ132" s="355"/>
      <c r="CA132" s="352"/>
    </row>
    <row r="133" spans="1:79" x14ac:dyDescent="0.25">
      <c r="A133" s="132" t="s">
        <v>593</v>
      </c>
      <c r="B133" s="55" t="s">
        <v>491</v>
      </c>
      <c r="C133" s="55" t="s">
        <v>450</v>
      </c>
      <c r="D133" s="133" t="s">
        <v>161</v>
      </c>
      <c r="E133" s="364">
        <v>48715.444444444445</v>
      </c>
      <c r="F133" s="382">
        <f t="shared" si="40"/>
        <v>43154</v>
      </c>
      <c r="G133" s="365">
        <v>401</v>
      </c>
      <c r="H133" s="387">
        <f t="shared" si="41"/>
        <v>231</v>
      </c>
      <c r="I133" s="366">
        <v>70.471555555555597</v>
      </c>
      <c r="J133" s="366">
        <v>8</v>
      </c>
      <c r="K133"/>
      <c r="L133" s="365">
        <v>627</v>
      </c>
      <c r="M133" s="365">
        <v>2937</v>
      </c>
      <c r="N133" s="365">
        <v>6814</v>
      </c>
      <c r="O133" s="365">
        <v>14165</v>
      </c>
      <c r="P133" s="365">
        <v>8752</v>
      </c>
      <c r="Q133" s="365">
        <v>4339</v>
      </c>
      <c r="R133" s="365">
        <v>4459</v>
      </c>
      <c r="S133" s="365">
        <v>1061</v>
      </c>
      <c r="T133" s="365">
        <v>43154</v>
      </c>
      <c r="U133" s="132"/>
      <c r="V133" s="385">
        <f t="shared" si="42"/>
        <v>1.4529359966631135E-2</v>
      </c>
      <c r="W133" s="385">
        <f t="shared" si="26"/>
        <v>6.8058580896324786E-2</v>
      </c>
      <c r="X133" s="385">
        <f t="shared" si="27"/>
        <v>0.15789961533113964</v>
      </c>
      <c r="Y133" s="385">
        <f t="shared" si="28"/>
        <v>0.32824303656671455</v>
      </c>
      <c r="Z133" s="385">
        <f t="shared" si="29"/>
        <v>0.20280854613709043</v>
      </c>
      <c r="AA133" s="385">
        <f t="shared" si="30"/>
        <v>0.10054687862075358</v>
      </c>
      <c r="AB133" s="385">
        <f t="shared" si="31"/>
        <v>0.10332761737034805</v>
      </c>
      <c r="AC133" s="385">
        <f t="shared" si="32"/>
        <v>2.4586365110997821E-2</v>
      </c>
      <c r="AD133" s="135"/>
      <c r="AE133" s="368">
        <v>20</v>
      </c>
      <c r="AF133" s="368">
        <v>4</v>
      </c>
      <c r="AG133" s="368">
        <v>79</v>
      </c>
      <c r="AH133" s="368">
        <v>91</v>
      </c>
      <c r="AI133" s="368">
        <v>52</v>
      </c>
      <c r="AJ133" s="368">
        <v>52</v>
      </c>
      <c r="AK133" s="368">
        <v>20</v>
      </c>
      <c r="AL133" s="368">
        <v>17</v>
      </c>
      <c r="AM133" s="185">
        <f t="shared" si="43"/>
        <v>335</v>
      </c>
      <c r="AN133" s="132"/>
      <c r="AO133" s="368">
        <v>3</v>
      </c>
      <c r="AP133" s="368">
        <v>14</v>
      </c>
      <c r="AQ133" s="368">
        <v>16</v>
      </c>
      <c r="AR133" s="368">
        <v>24</v>
      </c>
      <c r="AS133" s="368">
        <v>13</v>
      </c>
      <c r="AT133" s="368">
        <v>18</v>
      </c>
      <c r="AU133" s="368">
        <v>20</v>
      </c>
      <c r="AV133" s="368">
        <v>-4</v>
      </c>
      <c r="AW133" s="369">
        <f t="shared" si="44"/>
        <v>104</v>
      </c>
      <c r="AX133" s="388">
        <f t="shared" si="50"/>
        <v>-3</v>
      </c>
      <c r="AY133" s="388">
        <f t="shared" si="50"/>
        <v>-14</v>
      </c>
      <c r="AZ133" s="388">
        <f t="shared" si="50"/>
        <v>-16</v>
      </c>
      <c r="BA133" s="388">
        <f t="shared" si="50"/>
        <v>-24</v>
      </c>
      <c r="BB133" s="388">
        <f t="shared" si="50"/>
        <v>-13</v>
      </c>
      <c r="BC133" s="388">
        <f t="shared" si="50"/>
        <v>-18</v>
      </c>
      <c r="BD133" s="388">
        <f t="shared" si="50"/>
        <v>-20</v>
      </c>
      <c r="BE133" s="388">
        <f t="shared" si="49"/>
        <v>4</v>
      </c>
      <c r="BF133" s="388">
        <f t="shared" si="48"/>
        <v>-104</v>
      </c>
      <c r="BH133" s="389">
        <f t="shared" si="45"/>
        <v>0.8</v>
      </c>
      <c r="BI133" s="389">
        <f t="shared" si="46"/>
        <v>0.19999999999999996</v>
      </c>
      <c r="BJ133" s="370">
        <v>305114.64</v>
      </c>
      <c r="BK133" s="137">
        <f t="shared" si="34"/>
        <v>305114.64</v>
      </c>
      <c r="BL133" s="373">
        <v>266699.15199999994</v>
      </c>
      <c r="BM133" s="137">
        <f t="shared" si="35"/>
        <v>266699.15199999994</v>
      </c>
      <c r="BN133" s="372">
        <v>368315.68177777785</v>
      </c>
      <c r="BO133" s="137">
        <f t="shared" si="36"/>
        <v>368315.68177777785</v>
      </c>
      <c r="BP133" s="372">
        <v>380797.97333333339</v>
      </c>
      <c r="BQ133" s="137">
        <f t="shared" si="37"/>
        <v>380797.97333333339</v>
      </c>
      <c r="BR133" s="372">
        <v>606487.58755555551</v>
      </c>
      <c r="BS133" s="137">
        <f t="shared" si="38"/>
        <v>606487.58755555551</v>
      </c>
      <c r="BT133" s="376">
        <v>427843.58400000003</v>
      </c>
      <c r="BU133" s="137">
        <f t="shared" si="39"/>
        <v>427843.58400000003</v>
      </c>
      <c r="BV133" s="377">
        <v>234315.228416</v>
      </c>
      <c r="BW133" s="379">
        <f t="shared" si="47"/>
        <v>234315.228416</v>
      </c>
      <c r="BX133" s="353"/>
      <c r="BY133" s="138"/>
      <c r="BZ133" s="355"/>
      <c r="CA133" s="352"/>
    </row>
    <row r="134" spans="1:79" x14ac:dyDescent="0.25">
      <c r="A134" s="132" t="s">
        <v>594</v>
      </c>
      <c r="B134" s="55" t="s">
        <v>439</v>
      </c>
      <c r="C134" s="55" t="s">
        <v>440</v>
      </c>
      <c r="D134" s="133" t="s">
        <v>162</v>
      </c>
      <c r="E134" s="364">
        <v>36632.777777777781</v>
      </c>
      <c r="F134" s="382">
        <f t="shared" si="40"/>
        <v>41519</v>
      </c>
      <c r="G134" s="365">
        <v>415</v>
      </c>
      <c r="H134" s="387">
        <f t="shared" si="41"/>
        <v>247</v>
      </c>
      <c r="I134" s="366">
        <v>75.024444444444413</v>
      </c>
      <c r="J134" s="366">
        <v>53</v>
      </c>
      <c r="K134"/>
      <c r="L134" s="365">
        <v>8474</v>
      </c>
      <c r="M134" s="365">
        <v>12864</v>
      </c>
      <c r="N134" s="365">
        <v>8801</v>
      </c>
      <c r="O134" s="365">
        <v>4715</v>
      </c>
      <c r="P134" s="365">
        <v>3697</v>
      </c>
      <c r="Q134" s="365">
        <v>2094</v>
      </c>
      <c r="R134" s="365">
        <v>827</v>
      </c>
      <c r="S134" s="365">
        <v>47</v>
      </c>
      <c r="T134" s="365">
        <v>41519</v>
      </c>
      <c r="U134" s="132"/>
      <c r="V134" s="385">
        <f t="shared" si="42"/>
        <v>0.20409932801849756</v>
      </c>
      <c r="W134" s="385">
        <f t="shared" ref="W134:W197" si="51">M134/T134</f>
        <v>0.30983405187986224</v>
      </c>
      <c r="X134" s="385">
        <f t="shared" ref="X134:X197" si="52">N134/T134</f>
        <v>0.21197524025145115</v>
      </c>
      <c r="Y134" s="385">
        <f t="shared" ref="Y134:Y197" si="53">O134/T134</f>
        <v>0.11356246537729714</v>
      </c>
      <c r="Z134" s="385">
        <f t="shared" ref="Z134:Z197" si="54">P134/T134</f>
        <v>8.9043570413545603E-2</v>
      </c>
      <c r="AA134" s="385">
        <f t="shared" ref="AA134:AA197" si="55">Q134/T134</f>
        <v>5.0434740721115631E-2</v>
      </c>
      <c r="AB134" s="385">
        <f t="shared" ref="AB134:AB197" si="56">R134/T134</f>
        <v>1.9918591488234303E-2</v>
      </c>
      <c r="AC134" s="385">
        <f t="shared" ref="AC134:AC197" si="57">S134/T134</f>
        <v>1.1320118499963871E-3</v>
      </c>
      <c r="AD134" s="135"/>
      <c r="AE134" s="368">
        <v>10</v>
      </c>
      <c r="AF134" s="368">
        <v>47</v>
      </c>
      <c r="AG134" s="368">
        <v>42</v>
      </c>
      <c r="AH134" s="368">
        <v>-1</v>
      </c>
      <c r="AI134" s="368">
        <v>35</v>
      </c>
      <c r="AJ134" s="368">
        <v>12</v>
      </c>
      <c r="AK134" s="368">
        <v>-1</v>
      </c>
      <c r="AL134" s="368">
        <v>1</v>
      </c>
      <c r="AM134" s="185">
        <f t="shared" si="43"/>
        <v>145</v>
      </c>
      <c r="AN134" s="132"/>
      <c r="AO134" s="368">
        <v>-28</v>
      </c>
      <c r="AP134" s="368">
        <v>-35</v>
      </c>
      <c r="AQ134" s="368">
        <v>-23</v>
      </c>
      <c r="AR134" s="368">
        <v>-17</v>
      </c>
      <c r="AS134" s="368">
        <v>0</v>
      </c>
      <c r="AT134" s="368">
        <v>-2</v>
      </c>
      <c r="AU134" s="368">
        <v>4</v>
      </c>
      <c r="AV134" s="368">
        <v>-1</v>
      </c>
      <c r="AW134" s="369">
        <f t="shared" si="44"/>
        <v>-102</v>
      </c>
      <c r="AX134" s="388">
        <f t="shared" si="50"/>
        <v>28</v>
      </c>
      <c r="AY134" s="388">
        <f t="shared" si="50"/>
        <v>35</v>
      </c>
      <c r="AZ134" s="388">
        <f t="shared" si="50"/>
        <v>23</v>
      </c>
      <c r="BA134" s="388">
        <f t="shared" si="50"/>
        <v>17</v>
      </c>
      <c r="BB134" s="388">
        <f t="shared" si="50"/>
        <v>0</v>
      </c>
      <c r="BC134" s="388">
        <f t="shared" si="50"/>
        <v>2</v>
      </c>
      <c r="BD134" s="388">
        <f t="shared" si="50"/>
        <v>-4</v>
      </c>
      <c r="BE134" s="388">
        <f t="shared" si="49"/>
        <v>1</v>
      </c>
      <c r="BF134" s="388">
        <f t="shared" si="48"/>
        <v>102</v>
      </c>
      <c r="BH134" s="389">
        <f t="shared" si="45"/>
        <v>0.8</v>
      </c>
      <c r="BI134" s="389">
        <f t="shared" si="46"/>
        <v>0.19999999999999996</v>
      </c>
      <c r="BJ134" s="370">
        <v>0</v>
      </c>
      <c r="BK134" s="137">
        <f t="shared" ref="BK134:BK197" si="58">BJ134</f>
        <v>0</v>
      </c>
      <c r="BL134" s="373">
        <v>147406.25066666672</v>
      </c>
      <c r="BM134" s="137">
        <f t="shared" ref="BM134:BM197" si="59">BL134</f>
        <v>147406.25066666672</v>
      </c>
      <c r="BN134" s="372">
        <v>170947.25600000005</v>
      </c>
      <c r="BO134" s="137">
        <f t="shared" ref="BO134:BO197" si="60">BN134</f>
        <v>170947.25600000005</v>
      </c>
      <c r="BP134" s="372">
        <v>132603.09333333335</v>
      </c>
      <c r="BQ134" s="137">
        <f t="shared" ref="BQ134:BQ197" si="61">BP134</f>
        <v>132603.09333333335</v>
      </c>
      <c r="BR134" s="372">
        <v>159362.81422222222</v>
      </c>
      <c r="BS134" s="137">
        <f t="shared" ref="BS134:BS197" si="62">BR134</f>
        <v>159362.81422222222</v>
      </c>
      <c r="BT134" s="376">
        <v>162999.26222222226</v>
      </c>
      <c r="BU134" s="137">
        <f t="shared" ref="BU134:BU197" si="63">BT134</f>
        <v>162999.26222222226</v>
      </c>
      <c r="BV134" s="377">
        <v>99145.802936888911</v>
      </c>
      <c r="BW134" s="379">
        <f t="shared" si="47"/>
        <v>99145.802936888911</v>
      </c>
      <c r="BX134" s="353"/>
      <c r="BY134" s="138"/>
      <c r="BZ134" s="355"/>
      <c r="CA134" s="352"/>
    </row>
    <row r="135" spans="1:79" x14ac:dyDescent="0.25">
      <c r="A135" s="132" t="s">
        <v>595</v>
      </c>
      <c r="B135" s="55"/>
      <c r="C135" s="55" t="s">
        <v>452</v>
      </c>
      <c r="D135" s="133" t="s">
        <v>163</v>
      </c>
      <c r="E135" s="364">
        <v>117515.88888888888</v>
      </c>
      <c r="F135" s="382">
        <f t="shared" ref="F135:F198" si="64">T135</f>
        <v>110951</v>
      </c>
      <c r="G135" s="365">
        <v>490</v>
      </c>
      <c r="H135" s="387">
        <f t="shared" ref="H135:H198" si="65">AM135+BF135</f>
        <v>875</v>
      </c>
      <c r="I135" s="366">
        <v>446.60311111111099</v>
      </c>
      <c r="J135" s="366">
        <v>121</v>
      </c>
      <c r="K135"/>
      <c r="L135" s="365">
        <v>974</v>
      </c>
      <c r="M135" s="365">
        <v>5975</v>
      </c>
      <c r="N135" s="365">
        <v>24222</v>
      </c>
      <c r="O135" s="365">
        <v>45866</v>
      </c>
      <c r="P135" s="365">
        <v>18500</v>
      </c>
      <c r="Q135" s="365">
        <v>9847</v>
      </c>
      <c r="R135" s="365">
        <v>5109</v>
      </c>
      <c r="S135" s="365">
        <v>458</v>
      </c>
      <c r="T135" s="365">
        <v>110951</v>
      </c>
      <c r="U135" s="132"/>
      <c r="V135" s="385">
        <f t="shared" ref="V135:V198" si="66">L135/T135</f>
        <v>8.7786500347000022E-3</v>
      </c>
      <c r="W135" s="385">
        <f t="shared" si="51"/>
        <v>5.3852601598904024E-2</v>
      </c>
      <c r="X135" s="385">
        <f t="shared" si="52"/>
        <v>0.21831258843994195</v>
      </c>
      <c r="Y135" s="385">
        <f t="shared" si="53"/>
        <v>0.41338969454984631</v>
      </c>
      <c r="Z135" s="385">
        <f t="shared" si="54"/>
        <v>0.16674027273300826</v>
      </c>
      <c r="AA135" s="385">
        <f t="shared" si="55"/>
        <v>8.8750890032536889E-2</v>
      </c>
      <c r="AB135" s="385">
        <f t="shared" si="56"/>
        <v>4.6047354237456171E-2</v>
      </c>
      <c r="AC135" s="385">
        <f t="shared" si="57"/>
        <v>4.1279483736063665E-3</v>
      </c>
      <c r="AD135" s="135"/>
      <c r="AE135" s="368">
        <v>12</v>
      </c>
      <c r="AF135" s="368">
        <v>156</v>
      </c>
      <c r="AG135" s="368">
        <v>266</v>
      </c>
      <c r="AH135" s="368">
        <v>311</v>
      </c>
      <c r="AI135" s="368">
        <v>78</v>
      </c>
      <c r="AJ135" s="368">
        <v>45</v>
      </c>
      <c r="AK135" s="368">
        <v>89</v>
      </c>
      <c r="AL135" s="368">
        <v>7</v>
      </c>
      <c r="AM135" s="185">
        <f t="shared" ref="AM135:AM198" si="67">SUM(AE135:AL135)</f>
        <v>964</v>
      </c>
      <c r="AN135" s="132"/>
      <c r="AO135" s="368">
        <v>4</v>
      </c>
      <c r="AP135" s="368">
        <v>9</v>
      </c>
      <c r="AQ135" s="368">
        <v>23</v>
      </c>
      <c r="AR135" s="368">
        <v>59</v>
      </c>
      <c r="AS135" s="368">
        <v>-6</v>
      </c>
      <c r="AT135" s="368">
        <v>3</v>
      </c>
      <c r="AU135" s="368">
        <v>-8</v>
      </c>
      <c r="AV135" s="368">
        <v>5</v>
      </c>
      <c r="AW135" s="369">
        <f t="shared" ref="AW135:AW198" si="68">SUM(AO135:AV135)</f>
        <v>89</v>
      </c>
      <c r="AX135" s="388">
        <f t="shared" si="50"/>
        <v>-4</v>
      </c>
      <c r="AY135" s="388">
        <f t="shared" si="50"/>
        <v>-9</v>
      </c>
      <c r="AZ135" s="388">
        <f t="shared" si="50"/>
        <v>-23</v>
      </c>
      <c r="BA135" s="388">
        <f t="shared" si="50"/>
        <v>-59</v>
      </c>
      <c r="BB135" s="388">
        <f t="shared" si="50"/>
        <v>6</v>
      </c>
      <c r="BC135" s="388">
        <f t="shared" si="50"/>
        <v>-3</v>
      </c>
      <c r="BD135" s="388">
        <f t="shared" si="50"/>
        <v>8</v>
      </c>
      <c r="BE135" s="388">
        <f t="shared" si="49"/>
        <v>-5</v>
      </c>
      <c r="BF135" s="388">
        <f t="shared" si="48"/>
        <v>-89</v>
      </c>
      <c r="BH135" s="389">
        <f t="shared" ref="BH135:BH198" si="69">IF(B135="",1,0.8)</f>
        <v>1</v>
      </c>
      <c r="BI135" s="389">
        <f t="shared" ref="BI135:BI198" si="70">1-BH135</f>
        <v>0</v>
      </c>
      <c r="BJ135" s="370">
        <v>1848758.0466666666</v>
      </c>
      <c r="BK135" s="137">
        <f t="shared" si="58"/>
        <v>1848758.0466666666</v>
      </c>
      <c r="BL135" s="373">
        <v>1120350.2311111111</v>
      </c>
      <c r="BM135" s="137">
        <f t="shared" si="59"/>
        <v>1120350.2311111111</v>
      </c>
      <c r="BN135" s="372">
        <v>2354192.0177777782</v>
      </c>
      <c r="BO135" s="137">
        <f t="shared" si="60"/>
        <v>2354192.0177777782</v>
      </c>
      <c r="BP135" s="372">
        <v>1462767.8666666665</v>
      </c>
      <c r="BQ135" s="137">
        <f t="shared" si="61"/>
        <v>1462767.8666666665</v>
      </c>
      <c r="BR135" s="372">
        <v>1159645.888888889</v>
      </c>
      <c r="BS135" s="137">
        <f t="shared" si="62"/>
        <v>1159645.888888889</v>
      </c>
      <c r="BT135" s="376">
        <v>1137018.5244444446</v>
      </c>
      <c r="BU135" s="137">
        <f t="shared" si="63"/>
        <v>1137018.5244444446</v>
      </c>
      <c r="BV135" s="377">
        <v>990708.3332977778</v>
      </c>
      <c r="BW135" s="379">
        <f t="shared" ref="BW135:BW198" si="71">BV135</f>
        <v>990708.3332977778</v>
      </c>
      <c r="BX135" s="353"/>
      <c r="BY135" s="138"/>
      <c r="BZ135" s="355"/>
      <c r="CA135" s="352"/>
    </row>
    <row r="136" spans="1:79" x14ac:dyDescent="0.25">
      <c r="A136" s="132" t="s">
        <v>596</v>
      </c>
      <c r="B136" s="55" t="s">
        <v>469</v>
      </c>
      <c r="C136" s="55" t="s">
        <v>440</v>
      </c>
      <c r="D136" s="133" t="s">
        <v>164</v>
      </c>
      <c r="E136" s="364">
        <v>43948.111111111117</v>
      </c>
      <c r="F136" s="382">
        <f t="shared" si="64"/>
        <v>49635</v>
      </c>
      <c r="G136" s="365">
        <v>374</v>
      </c>
      <c r="H136" s="387">
        <f t="shared" si="65"/>
        <v>541</v>
      </c>
      <c r="I136" s="366">
        <v>328.42977777777776</v>
      </c>
      <c r="J136" s="366">
        <v>150</v>
      </c>
      <c r="K136"/>
      <c r="L136" s="365">
        <v>8385</v>
      </c>
      <c r="M136" s="365">
        <v>15663</v>
      </c>
      <c r="N136" s="365">
        <v>10898</v>
      </c>
      <c r="O136" s="365">
        <v>7278</v>
      </c>
      <c r="P136" s="365">
        <v>4207</v>
      </c>
      <c r="Q136" s="365">
        <v>2140</v>
      </c>
      <c r="R136" s="365">
        <v>998</v>
      </c>
      <c r="S136" s="365">
        <v>66</v>
      </c>
      <c r="T136" s="365">
        <v>49635</v>
      </c>
      <c r="U136" s="132"/>
      <c r="V136" s="385">
        <f t="shared" si="66"/>
        <v>0.16893321245089152</v>
      </c>
      <c r="W136" s="385">
        <f t="shared" si="51"/>
        <v>0.31556361438501057</v>
      </c>
      <c r="X136" s="385">
        <f t="shared" si="52"/>
        <v>0.21956280850206508</v>
      </c>
      <c r="Y136" s="385">
        <f t="shared" si="53"/>
        <v>0.14663040193411908</v>
      </c>
      <c r="Z136" s="385">
        <f t="shared" si="54"/>
        <v>8.4758738793190291E-2</v>
      </c>
      <c r="AA136" s="385">
        <f t="shared" si="55"/>
        <v>4.3114737584365868E-2</v>
      </c>
      <c r="AB136" s="385">
        <f t="shared" si="56"/>
        <v>2.0106779490279038E-2</v>
      </c>
      <c r="AC136" s="385">
        <f t="shared" si="57"/>
        <v>1.3297068600785736E-3</v>
      </c>
      <c r="AD136" s="135"/>
      <c r="AE136" s="368">
        <v>70</v>
      </c>
      <c r="AF136" s="368">
        <v>190</v>
      </c>
      <c r="AG136" s="368">
        <v>80</v>
      </c>
      <c r="AH136" s="368">
        <v>65</v>
      </c>
      <c r="AI136" s="368">
        <v>75</v>
      </c>
      <c r="AJ136" s="368">
        <v>41</v>
      </c>
      <c r="AK136" s="368">
        <v>14</v>
      </c>
      <c r="AL136" s="368">
        <v>-1</v>
      </c>
      <c r="AM136" s="185">
        <f t="shared" si="67"/>
        <v>534</v>
      </c>
      <c r="AN136" s="132"/>
      <c r="AO136" s="368">
        <v>-13</v>
      </c>
      <c r="AP136" s="368">
        <v>0</v>
      </c>
      <c r="AQ136" s="368">
        <v>6</v>
      </c>
      <c r="AR136" s="368">
        <v>-2</v>
      </c>
      <c r="AS136" s="368">
        <v>0</v>
      </c>
      <c r="AT136" s="368">
        <v>-1</v>
      </c>
      <c r="AU136" s="368">
        <v>2</v>
      </c>
      <c r="AV136" s="368">
        <v>1</v>
      </c>
      <c r="AW136" s="369">
        <f t="shared" si="68"/>
        <v>-7</v>
      </c>
      <c r="AX136" s="388">
        <f t="shared" si="50"/>
        <v>13</v>
      </c>
      <c r="AY136" s="388">
        <f t="shared" si="50"/>
        <v>0</v>
      </c>
      <c r="AZ136" s="388">
        <f t="shared" si="50"/>
        <v>-6</v>
      </c>
      <c r="BA136" s="388">
        <f t="shared" si="50"/>
        <v>2</v>
      </c>
      <c r="BB136" s="388">
        <f t="shared" si="50"/>
        <v>0</v>
      </c>
      <c r="BC136" s="388">
        <f t="shared" si="50"/>
        <v>1</v>
      </c>
      <c r="BD136" s="388">
        <f t="shared" si="50"/>
        <v>-2</v>
      </c>
      <c r="BE136" s="388">
        <f t="shared" si="49"/>
        <v>-1</v>
      </c>
      <c r="BF136" s="388">
        <f t="shared" si="48"/>
        <v>7</v>
      </c>
      <c r="BH136" s="389">
        <f t="shared" si="69"/>
        <v>0.8</v>
      </c>
      <c r="BI136" s="389">
        <f t="shared" si="70"/>
        <v>0.19999999999999996</v>
      </c>
      <c r="BJ136" s="370">
        <v>349762.44266666664</v>
      </c>
      <c r="BK136" s="137">
        <f t="shared" si="58"/>
        <v>349762.44266666664</v>
      </c>
      <c r="BL136" s="373">
        <v>361527.14044444443</v>
      </c>
      <c r="BM136" s="137">
        <f t="shared" si="59"/>
        <v>361527.14044444443</v>
      </c>
      <c r="BN136" s="372">
        <v>311968.8835555556</v>
      </c>
      <c r="BO136" s="137">
        <f t="shared" si="60"/>
        <v>311968.8835555556</v>
      </c>
      <c r="BP136" s="372">
        <v>370846.4</v>
      </c>
      <c r="BQ136" s="137">
        <f t="shared" si="61"/>
        <v>370846.4</v>
      </c>
      <c r="BR136" s="372">
        <v>580637.3280000001</v>
      </c>
      <c r="BS136" s="137">
        <f t="shared" si="62"/>
        <v>580637.3280000001</v>
      </c>
      <c r="BT136" s="376">
        <v>935635.7297777778</v>
      </c>
      <c r="BU136" s="137">
        <f t="shared" si="63"/>
        <v>935635.7297777778</v>
      </c>
      <c r="BV136" s="377">
        <v>594651.60227555549</v>
      </c>
      <c r="BW136" s="379">
        <f t="shared" si="71"/>
        <v>594651.60227555549</v>
      </c>
      <c r="BX136" s="353"/>
      <c r="BY136" s="138"/>
      <c r="BZ136" s="355"/>
      <c r="CA136" s="352"/>
    </row>
    <row r="137" spans="1:79" x14ac:dyDescent="0.25">
      <c r="A137" s="132" t="s">
        <v>597</v>
      </c>
      <c r="B137" s="55" t="s">
        <v>433</v>
      </c>
      <c r="C137" s="55" t="s">
        <v>434</v>
      </c>
      <c r="D137" s="133" t="s">
        <v>165</v>
      </c>
      <c r="E137" s="364">
        <v>67838.444444444438</v>
      </c>
      <c r="F137" s="382">
        <f t="shared" si="64"/>
        <v>61261</v>
      </c>
      <c r="G137" s="365">
        <v>316</v>
      </c>
      <c r="H137" s="387">
        <f t="shared" si="65"/>
        <v>1128</v>
      </c>
      <c r="I137" s="366">
        <v>904.53511111111118</v>
      </c>
      <c r="J137" s="366">
        <v>120</v>
      </c>
      <c r="K137"/>
      <c r="L137" s="365">
        <v>2279</v>
      </c>
      <c r="M137" s="365">
        <v>6069</v>
      </c>
      <c r="N137" s="365">
        <v>12821</v>
      </c>
      <c r="O137" s="365">
        <v>13299</v>
      </c>
      <c r="P137" s="365">
        <v>10700</v>
      </c>
      <c r="Q137" s="365">
        <v>7898</v>
      </c>
      <c r="R137" s="365">
        <v>7405</v>
      </c>
      <c r="S137" s="365">
        <v>790</v>
      </c>
      <c r="T137" s="365">
        <v>61261</v>
      </c>
      <c r="U137" s="132"/>
      <c r="V137" s="385">
        <f t="shared" si="66"/>
        <v>3.7201482182791665E-2</v>
      </c>
      <c r="W137" s="385">
        <f t="shared" si="51"/>
        <v>9.9067922495551825E-2</v>
      </c>
      <c r="X137" s="385">
        <f t="shared" si="52"/>
        <v>0.20928486312662214</v>
      </c>
      <c r="Y137" s="385">
        <f t="shared" si="53"/>
        <v>0.21708754346158241</v>
      </c>
      <c r="Z137" s="385">
        <f t="shared" si="54"/>
        <v>0.17466250959011442</v>
      </c>
      <c r="AA137" s="385">
        <f t="shared" si="55"/>
        <v>0.12892378511614241</v>
      </c>
      <c r="AB137" s="385">
        <f t="shared" si="56"/>
        <v>0.12087625079577545</v>
      </c>
      <c r="AC137" s="385">
        <f t="shared" si="57"/>
        <v>1.2895643231419663E-2</v>
      </c>
      <c r="AD137" s="135"/>
      <c r="AE137" s="368">
        <v>31</v>
      </c>
      <c r="AF137" s="368">
        <v>242</v>
      </c>
      <c r="AG137" s="368">
        <v>377</v>
      </c>
      <c r="AH137" s="368">
        <v>186</v>
      </c>
      <c r="AI137" s="368">
        <v>86</v>
      </c>
      <c r="AJ137" s="368">
        <v>62</v>
      </c>
      <c r="AK137" s="368">
        <v>108</v>
      </c>
      <c r="AL137" s="368">
        <v>12</v>
      </c>
      <c r="AM137" s="185">
        <f t="shared" si="67"/>
        <v>1104</v>
      </c>
      <c r="AN137" s="132"/>
      <c r="AO137" s="368">
        <v>0</v>
      </c>
      <c r="AP137" s="368">
        <v>16</v>
      </c>
      <c r="AQ137" s="368">
        <v>17</v>
      </c>
      <c r="AR137" s="368">
        <v>-5</v>
      </c>
      <c r="AS137" s="368">
        <v>-33</v>
      </c>
      <c r="AT137" s="368">
        <v>-7</v>
      </c>
      <c r="AU137" s="368">
        <v>-14</v>
      </c>
      <c r="AV137" s="368">
        <v>2</v>
      </c>
      <c r="AW137" s="369">
        <f t="shared" si="68"/>
        <v>-24</v>
      </c>
      <c r="AX137" s="388">
        <f t="shared" si="50"/>
        <v>0</v>
      </c>
      <c r="AY137" s="388">
        <f t="shared" si="50"/>
        <v>-16</v>
      </c>
      <c r="AZ137" s="388">
        <f t="shared" si="50"/>
        <v>-17</v>
      </c>
      <c r="BA137" s="388">
        <f t="shared" si="50"/>
        <v>5</v>
      </c>
      <c r="BB137" s="388">
        <f t="shared" si="50"/>
        <v>33</v>
      </c>
      <c r="BC137" s="388">
        <f t="shared" si="50"/>
        <v>7</v>
      </c>
      <c r="BD137" s="388">
        <f t="shared" si="50"/>
        <v>14</v>
      </c>
      <c r="BE137" s="388">
        <f t="shared" si="49"/>
        <v>-2</v>
      </c>
      <c r="BF137" s="388">
        <f t="shared" si="48"/>
        <v>24</v>
      </c>
      <c r="BH137" s="389">
        <f t="shared" si="69"/>
        <v>0.8</v>
      </c>
      <c r="BI137" s="389">
        <f t="shared" si="70"/>
        <v>0.19999999999999996</v>
      </c>
      <c r="BJ137" s="370">
        <v>378802.70400000003</v>
      </c>
      <c r="BK137" s="137">
        <f t="shared" si="58"/>
        <v>378802.70400000003</v>
      </c>
      <c r="BL137" s="373">
        <v>390579.05066666665</v>
      </c>
      <c r="BM137" s="137">
        <f t="shared" si="59"/>
        <v>390579.05066666665</v>
      </c>
      <c r="BN137" s="372">
        <v>397081.14222222229</v>
      </c>
      <c r="BO137" s="137">
        <f t="shared" si="60"/>
        <v>397081.14222222229</v>
      </c>
      <c r="BP137" s="372">
        <v>776436.16</v>
      </c>
      <c r="BQ137" s="137">
        <f t="shared" si="61"/>
        <v>776436.16</v>
      </c>
      <c r="BR137" s="372">
        <v>993864.90666666673</v>
      </c>
      <c r="BS137" s="137">
        <f t="shared" si="62"/>
        <v>993864.90666666673</v>
      </c>
      <c r="BT137" s="376">
        <v>1461536.2471111112</v>
      </c>
      <c r="BU137" s="137">
        <f t="shared" si="63"/>
        <v>1461536.2471111112</v>
      </c>
      <c r="BV137" s="377">
        <v>1186785.5272106666</v>
      </c>
      <c r="BW137" s="379">
        <f t="shared" si="71"/>
        <v>1186785.5272106666</v>
      </c>
      <c r="BX137" s="353"/>
      <c r="BY137" s="138"/>
      <c r="BZ137" s="355"/>
      <c r="CA137" s="352"/>
    </row>
    <row r="138" spans="1:79" x14ac:dyDescent="0.25">
      <c r="A138" s="132" t="s">
        <v>598</v>
      </c>
      <c r="B138" s="55"/>
      <c r="C138" s="55" t="s">
        <v>452</v>
      </c>
      <c r="D138" s="133" t="s">
        <v>166</v>
      </c>
      <c r="E138" s="364">
        <v>104363.99999999999</v>
      </c>
      <c r="F138" s="382">
        <f t="shared" si="64"/>
        <v>102080</v>
      </c>
      <c r="G138" s="365">
        <v>215</v>
      </c>
      <c r="H138" s="387">
        <f t="shared" si="65"/>
        <v>1318</v>
      </c>
      <c r="I138" s="366">
        <v>921.98844444444444</v>
      </c>
      <c r="J138" s="366">
        <v>286</v>
      </c>
      <c r="K138"/>
      <c r="L138" s="365">
        <v>2289</v>
      </c>
      <c r="M138" s="365">
        <v>8821</v>
      </c>
      <c r="N138" s="365">
        <v>26818</v>
      </c>
      <c r="O138" s="365">
        <v>38110</v>
      </c>
      <c r="P138" s="365">
        <v>15355</v>
      </c>
      <c r="Q138" s="365">
        <v>5834</v>
      </c>
      <c r="R138" s="365">
        <v>3919</v>
      </c>
      <c r="S138" s="365">
        <v>934</v>
      </c>
      <c r="T138" s="365">
        <v>102080</v>
      </c>
      <c r="U138" s="132"/>
      <c r="V138" s="385">
        <f t="shared" si="66"/>
        <v>2.2423589341692789E-2</v>
      </c>
      <c r="W138" s="385">
        <f t="shared" si="51"/>
        <v>8.6412617554858934E-2</v>
      </c>
      <c r="X138" s="385">
        <f t="shared" si="52"/>
        <v>0.26271551724137931</v>
      </c>
      <c r="Y138" s="385">
        <f t="shared" si="53"/>
        <v>0.3733346394984326</v>
      </c>
      <c r="Z138" s="385">
        <f t="shared" si="54"/>
        <v>0.15042123824451412</v>
      </c>
      <c r="AA138" s="385">
        <f t="shared" si="55"/>
        <v>5.71512539184953E-2</v>
      </c>
      <c r="AB138" s="385">
        <f t="shared" si="56"/>
        <v>3.8391457680250783E-2</v>
      </c>
      <c r="AC138" s="385">
        <f t="shared" si="57"/>
        <v>9.1496865203761751E-3</v>
      </c>
      <c r="AD138" s="135"/>
      <c r="AE138" s="368">
        <v>96</v>
      </c>
      <c r="AF138" s="368">
        <v>65</v>
      </c>
      <c r="AG138" s="368">
        <v>466</v>
      </c>
      <c r="AH138" s="368">
        <v>338</v>
      </c>
      <c r="AI138" s="368">
        <v>164</v>
      </c>
      <c r="AJ138" s="368">
        <v>73</v>
      </c>
      <c r="AK138" s="368">
        <v>30</v>
      </c>
      <c r="AL138" s="368">
        <v>24</v>
      </c>
      <c r="AM138" s="185">
        <f t="shared" si="67"/>
        <v>1256</v>
      </c>
      <c r="AN138" s="132"/>
      <c r="AO138" s="368">
        <v>-1</v>
      </c>
      <c r="AP138" s="368">
        <v>-28</v>
      </c>
      <c r="AQ138" s="368">
        <v>-11</v>
      </c>
      <c r="AR138" s="368">
        <v>3</v>
      </c>
      <c r="AS138" s="368">
        <v>-3</v>
      </c>
      <c r="AT138" s="368">
        <v>-8</v>
      </c>
      <c r="AU138" s="368">
        <v>-11</v>
      </c>
      <c r="AV138" s="368">
        <v>-3</v>
      </c>
      <c r="AW138" s="369">
        <f t="shared" si="68"/>
        <v>-62</v>
      </c>
      <c r="AX138" s="388">
        <f t="shared" si="50"/>
        <v>1</v>
      </c>
      <c r="AY138" s="388">
        <f t="shared" si="50"/>
        <v>28</v>
      </c>
      <c r="AZ138" s="388">
        <f t="shared" si="50"/>
        <v>11</v>
      </c>
      <c r="BA138" s="388">
        <f t="shared" si="50"/>
        <v>-3</v>
      </c>
      <c r="BB138" s="388">
        <f t="shared" si="50"/>
        <v>3</v>
      </c>
      <c r="BC138" s="388">
        <f t="shared" si="50"/>
        <v>8</v>
      </c>
      <c r="BD138" s="388">
        <f t="shared" si="50"/>
        <v>11</v>
      </c>
      <c r="BE138" s="388">
        <f t="shared" si="49"/>
        <v>3</v>
      </c>
      <c r="BF138" s="388">
        <f t="shared" si="48"/>
        <v>62</v>
      </c>
      <c r="BH138" s="389">
        <f t="shared" si="69"/>
        <v>1</v>
      </c>
      <c r="BI138" s="389">
        <f t="shared" si="70"/>
        <v>0</v>
      </c>
      <c r="BJ138" s="370">
        <v>1362781.4266666663</v>
      </c>
      <c r="BK138" s="137">
        <f t="shared" si="58"/>
        <v>1362781.4266666663</v>
      </c>
      <c r="BL138" s="373">
        <v>2151968.0811111107</v>
      </c>
      <c r="BM138" s="137">
        <f t="shared" si="59"/>
        <v>2151968.0811111107</v>
      </c>
      <c r="BN138" s="372">
        <v>1191347.7677777777</v>
      </c>
      <c r="BO138" s="137">
        <f t="shared" si="60"/>
        <v>1191347.7677777777</v>
      </c>
      <c r="BP138" s="372">
        <v>518942.79999999993</v>
      </c>
      <c r="BQ138" s="137">
        <f t="shared" si="61"/>
        <v>518942.79999999993</v>
      </c>
      <c r="BR138" s="372">
        <v>571012.41111111105</v>
      </c>
      <c r="BS138" s="137">
        <f t="shared" si="62"/>
        <v>571012.41111111105</v>
      </c>
      <c r="BT138" s="376">
        <v>2252213.5222222218</v>
      </c>
      <c r="BU138" s="137">
        <f t="shared" si="63"/>
        <v>2252213.5222222218</v>
      </c>
      <c r="BV138" s="377">
        <v>1435931.214417778</v>
      </c>
      <c r="BW138" s="379">
        <f t="shared" si="71"/>
        <v>1435931.214417778</v>
      </c>
      <c r="BX138" s="353"/>
      <c r="BY138" s="138"/>
      <c r="BZ138" s="355"/>
      <c r="CA138" s="352"/>
    </row>
    <row r="139" spans="1:79" x14ac:dyDescent="0.25">
      <c r="A139" s="132" t="s">
        <v>599</v>
      </c>
      <c r="B139" s="55" t="s">
        <v>498</v>
      </c>
      <c r="C139" s="55" t="s">
        <v>450</v>
      </c>
      <c r="D139" s="133" t="s">
        <v>167</v>
      </c>
      <c r="E139" s="364">
        <v>69920.666666666657</v>
      </c>
      <c r="F139" s="382">
        <f t="shared" si="64"/>
        <v>76174</v>
      </c>
      <c r="G139" s="365">
        <v>212</v>
      </c>
      <c r="H139" s="387">
        <f>AM139+BF139</f>
        <v>715</v>
      </c>
      <c r="I139" s="366">
        <v>358.98399999999998</v>
      </c>
      <c r="J139" s="366">
        <v>165</v>
      </c>
      <c r="K139"/>
      <c r="L139" s="365">
        <v>11816</v>
      </c>
      <c r="M139" s="365">
        <v>20146</v>
      </c>
      <c r="N139" s="365">
        <v>17822</v>
      </c>
      <c r="O139" s="365">
        <v>11774</v>
      </c>
      <c r="P139" s="365">
        <v>8962</v>
      </c>
      <c r="Q139" s="365">
        <v>3724</v>
      </c>
      <c r="R139" s="365">
        <v>1767</v>
      </c>
      <c r="S139" s="365">
        <v>163</v>
      </c>
      <c r="T139" s="365">
        <v>76174</v>
      </c>
      <c r="U139" s="132"/>
      <c r="V139" s="385">
        <f t="shared" si="66"/>
        <v>0.15511854438522329</v>
      </c>
      <c r="W139" s="385">
        <f t="shared" si="51"/>
        <v>0.26447344238191511</v>
      </c>
      <c r="X139" s="385">
        <f t="shared" si="52"/>
        <v>0.23396434478956074</v>
      </c>
      <c r="Y139" s="385">
        <f t="shared" si="53"/>
        <v>0.15456717515162655</v>
      </c>
      <c r="Z139" s="385">
        <f t="shared" si="54"/>
        <v>0.11765169217843359</v>
      </c>
      <c r="AA139" s="385">
        <f t="shared" si="55"/>
        <v>4.8888072045579857E-2</v>
      </c>
      <c r="AB139" s="385">
        <f t="shared" si="56"/>
        <v>2.3196891327749627E-2</v>
      </c>
      <c r="AC139" s="385">
        <f t="shared" si="57"/>
        <v>2.1398377399112559E-3</v>
      </c>
      <c r="AD139" s="135"/>
      <c r="AE139" s="368">
        <v>140</v>
      </c>
      <c r="AF139" s="368">
        <v>181</v>
      </c>
      <c r="AG139" s="368">
        <v>158</v>
      </c>
      <c r="AH139" s="368">
        <v>85</v>
      </c>
      <c r="AI139" s="368">
        <v>77</v>
      </c>
      <c r="AJ139" s="368">
        <v>41</v>
      </c>
      <c r="AK139" s="368">
        <v>16</v>
      </c>
      <c r="AL139" s="368">
        <v>-3</v>
      </c>
      <c r="AM139" s="185">
        <f t="shared" si="67"/>
        <v>695</v>
      </c>
      <c r="AN139" s="132"/>
      <c r="AO139" s="368">
        <v>-4</v>
      </c>
      <c r="AP139" s="368">
        <v>-58</v>
      </c>
      <c r="AQ139" s="368">
        <v>32</v>
      </c>
      <c r="AR139" s="368">
        <v>7</v>
      </c>
      <c r="AS139" s="368">
        <v>-9</v>
      </c>
      <c r="AT139" s="368">
        <v>8</v>
      </c>
      <c r="AU139" s="368">
        <v>4</v>
      </c>
      <c r="AV139" s="368">
        <v>0</v>
      </c>
      <c r="AW139" s="369">
        <f t="shared" si="68"/>
        <v>-20</v>
      </c>
      <c r="AX139" s="388">
        <f t="shared" si="50"/>
        <v>4</v>
      </c>
      <c r="AY139" s="388">
        <f t="shared" si="50"/>
        <v>58</v>
      </c>
      <c r="AZ139" s="388">
        <f t="shared" si="50"/>
        <v>-32</v>
      </c>
      <c r="BA139" s="388">
        <f t="shared" si="50"/>
        <v>-7</v>
      </c>
      <c r="BB139" s="388">
        <f t="shared" si="50"/>
        <v>9</v>
      </c>
      <c r="BC139" s="388">
        <f t="shared" si="50"/>
        <v>-8</v>
      </c>
      <c r="BD139" s="388">
        <f t="shared" si="50"/>
        <v>-4</v>
      </c>
      <c r="BE139" s="388">
        <f t="shared" si="49"/>
        <v>0</v>
      </c>
      <c r="BF139" s="388">
        <f t="shared" si="48"/>
        <v>20</v>
      </c>
      <c r="BH139" s="389">
        <f t="shared" si="69"/>
        <v>0.8</v>
      </c>
      <c r="BI139" s="389">
        <f t="shared" si="70"/>
        <v>0.19999999999999996</v>
      </c>
      <c r="BJ139" s="370">
        <v>831677.26400000008</v>
      </c>
      <c r="BK139" s="137">
        <f t="shared" si="58"/>
        <v>831677.26400000008</v>
      </c>
      <c r="BL139" s="373">
        <v>1081790.6533333333</v>
      </c>
      <c r="BM139" s="137">
        <f t="shared" si="59"/>
        <v>1081790.6533333333</v>
      </c>
      <c r="BN139" s="372">
        <v>992361.79288888897</v>
      </c>
      <c r="BO139" s="137">
        <f t="shared" si="60"/>
        <v>992361.79288888897</v>
      </c>
      <c r="BP139" s="372">
        <v>438409.49333333329</v>
      </c>
      <c r="BQ139" s="137">
        <f t="shared" si="61"/>
        <v>438409.49333333329</v>
      </c>
      <c r="BR139" s="372">
        <v>1058603.7084444447</v>
      </c>
      <c r="BS139" s="137">
        <f t="shared" si="62"/>
        <v>1058603.7084444447</v>
      </c>
      <c r="BT139" s="376">
        <v>562617.71377777774</v>
      </c>
      <c r="BU139" s="137">
        <f t="shared" si="63"/>
        <v>562617.71377777774</v>
      </c>
      <c r="BV139" s="377">
        <v>593576.33196088893</v>
      </c>
      <c r="BW139" s="379">
        <f t="shared" si="71"/>
        <v>593576.33196088893</v>
      </c>
      <c r="BX139" s="353"/>
      <c r="BY139" s="138"/>
      <c r="BZ139" s="355"/>
      <c r="CA139" s="352"/>
    </row>
    <row r="140" spans="1:79" x14ac:dyDescent="0.25">
      <c r="A140" s="132" t="s">
        <v>600</v>
      </c>
      <c r="B140" s="55" t="s">
        <v>494</v>
      </c>
      <c r="C140" s="55" t="s">
        <v>437</v>
      </c>
      <c r="D140" s="133" t="s">
        <v>168</v>
      </c>
      <c r="E140" s="364">
        <v>27589.666666666668</v>
      </c>
      <c r="F140" s="382">
        <f t="shared" si="64"/>
        <v>36827</v>
      </c>
      <c r="G140" s="365">
        <v>675</v>
      </c>
      <c r="H140" s="387">
        <f t="shared" si="65"/>
        <v>124</v>
      </c>
      <c r="I140" s="366">
        <v>0</v>
      </c>
      <c r="J140" s="366">
        <v>20</v>
      </c>
      <c r="K140"/>
      <c r="L140" s="365">
        <v>21742</v>
      </c>
      <c r="M140" s="365">
        <v>5562</v>
      </c>
      <c r="N140" s="365">
        <v>5520</v>
      </c>
      <c r="O140" s="365">
        <v>2690</v>
      </c>
      <c r="P140" s="365">
        <v>856</v>
      </c>
      <c r="Q140" s="365">
        <v>273</v>
      </c>
      <c r="R140" s="365">
        <v>170</v>
      </c>
      <c r="S140" s="365">
        <v>14</v>
      </c>
      <c r="T140" s="365">
        <v>36827</v>
      </c>
      <c r="U140" s="132"/>
      <c r="V140" s="385">
        <f t="shared" si="66"/>
        <v>0.59038205664322374</v>
      </c>
      <c r="W140" s="385">
        <f t="shared" si="51"/>
        <v>0.15103049393108317</v>
      </c>
      <c r="X140" s="385">
        <f t="shared" si="52"/>
        <v>0.14989002633937057</v>
      </c>
      <c r="Y140" s="385">
        <f t="shared" si="53"/>
        <v>7.3044233850164286E-2</v>
      </c>
      <c r="Z140" s="385">
        <f t="shared" si="54"/>
        <v>2.3243815678713985E-2</v>
      </c>
      <c r="AA140" s="385">
        <f t="shared" si="55"/>
        <v>7.4130393461319137E-3</v>
      </c>
      <c r="AB140" s="385">
        <f t="shared" si="56"/>
        <v>4.616178347408152E-3</v>
      </c>
      <c r="AC140" s="385">
        <f t="shared" si="57"/>
        <v>3.8015586390420075E-4</v>
      </c>
      <c r="AD140" s="135"/>
      <c r="AE140" s="368">
        <v>2</v>
      </c>
      <c r="AF140" s="368">
        <v>45</v>
      </c>
      <c r="AG140" s="368">
        <v>15</v>
      </c>
      <c r="AH140" s="368">
        <v>28</v>
      </c>
      <c r="AI140" s="368">
        <v>0</v>
      </c>
      <c r="AJ140" s="368">
        <v>-1</v>
      </c>
      <c r="AK140" s="368">
        <v>0</v>
      </c>
      <c r="AL140" s="368">
        <v>0</v>
      </c>
      <c r="AM140" s="185">
        <f t="shared" si="67"/>
        <v>89</v>
      </c>
      <c r="AN140" s="132"/>
      <c r="AO140" s="368">
        <v>-75</v>
      </c>
      <c r="AP140" s="368">
        <v>24</v>
      </c>
      <c r="AQ140" s="368">
        <v>11</v>
      </c>
      <c r="AR140" s="368">
        <v>1</v>
      </c>
      <c r="AS140" s="368">
        <v>4</v>
      </c>
      <c r="AT140" s="368">
        <v>0</v>
      </c>
      <c r="AU140" s="368">
        <v>0</v>
      </c>
      <c r="AV140" s="368">
        <v>0</v>
      </c>
      <c r="AW140" s="369">
        <f t="shared" si="68"/>
        <v>-35</v>
      </c>
      <c r="AX140" s="388">
        <f t="shared" si="50"/>
        <v>75</v>
      </c>
      <c r="AY140" s="388">
        <f t="shared" si="50"/>
        <v>-24</v>
      </c>
      <c r="AZ140" s="388">
        <f t="shared" si="50"/>
        <v>-11</v>
      </c>
      <c r="BA140" s="388">
        <f t="shared" si="50"/>
        <v>-1</v>
      </c>
      <c r="BB140" s="388">
        <f t="shared" si="50"/>
        <v>-4</v>
      </c>
      <c r="BC140" s="388">
        <f t="shared" si="50"/>
        <v>0</v>
      </c>
      <c r="BD140" s="388">
        <f t="shared" si="50"/>
        <v>0</v>
      </c>
      <c r="BE140" s="388">
        <f t="shared" si="49"/>
        <v>0</v>
      </c>
      <c r="BF140" s="388">
        <f t="shared" si="48"/>
        <v>35</v>
      </c>
      <c r="BH140" s="389">
        <f t="shared" si="69"/>
        <v>0.8</v>
      </c>
      <c r="BI140" s="389">
        <f t="shared" si="70"/>
        <v>0.19999999999999996</v>
      </c>
      <c r="BJ140" s="370">
        <v>62941.888000000014</v>
      </c>
      <c r="BK140" s="137">
        <f t="shared" si="58"/>
        <v>62941.888000000014</v>
      </c>
      <c r="BL140" s="373">
        <v>52370.619555555553</v>
      </c>
      <c r="BM140" s="137">
        <f t="shared" si="59"/>
        <v>52370.619555555553</v>
      </c>
      <c r="BN140" s="372">
        <v>5320</v>
      </c>
      <c r="BO140" s="137">
        <f t="shared" si="60"/>
        <v>5320</v>
      </c>
      <c r="BP140" s="372">
        <v>226142.61333333334</v>
      </c>
      <c r="BQ140" s="137">
        <f t="shared" si="61"/>
        <v>226142.61333333334</v>
      </c>
      <c r="BR140" s="372">
        <v>105011.98044444445</v>
      </c>
      <c r="BS140" s="137">
        <f t="shared" si="62"/>
        <v>105011.98044444445</v>
      </c>
      <c r="BT140" s="376">
        <v>179507.15377777777</v>
      </c>
      <c r="BU140" s="137">
        <f t="shared" si="63"/>
        <v>179507.15377777777</v>
      </c>
      <c r="BV140" s="377">
        <v>31467.692600888928</v>
      </c>
      <c r="BW140" s="379">
        <f t="shared" si="71"/>
        <v>31467.692600888928</v>
      </c>
      <c r="BX140" s="353"/>
      <c r="BY140" s="138"/>
      <c r="BZ140" s="355"/>
      <c r="CA140" s="352"/>
    </row>
    <row r="141" spans="1:79" x14ac:dyDescent="0.25">
      <c r="A141" s="132" t="s">
        <v>601</v>
      </c>
      <c r="B141" s="55" t="s">
        <v>449</v>
      </c>
      <c r="C141" s="55" t="s">
        <v>450</v>
      </c>
      <c r="D141" s="133" t="s">
        <v>169</v>
      </c>
      <c r="E141" s="364">
        <v>48865.555555555555</v>
      </c>
      <c r="F141" s="382">
        <f t="shared" si="64"/>
        <v>60784</v>
      </c>
      <c r="G141" s="365">
        <v>362</v>
      </c>
      <c r="H141" s="387">
        <f t="shared" si="65"/>
        <v>179</v>
      </c>
      <c r="I141" s="366">
        <v>0</v>
      </c>
      <c r="J141" s="366">
        <v>89</v>
      </c>
      <c r="K141"/>
      <c r="L141" s="365">
        <v>19030</v>
      </c>
      <c r="M141" s="365">
        <v>22809</v>
      </c>
      <c r="N141" s="365">
        <v>11115</v>
      </c>
      <c r="O141" s="365">
        <v>4279</v>
      </c>
      <c r="P141" s="365">
        <v>2272</v>
      </c>
      <c r="Q141" s="365">
        <v>904</v>
      </c>
      <c r="R141" s="365">
        <v>357</v>
      </c>
      <c r="S141" s="365">
        <v>18</v>
      </c>
      <c r="T141" s="365">
        <v>60784</v>
      </c>
      <c r="U141" s="132"/>
      <c r="V141" s="385">
        <f t="shared" si="66"/>
        <v>0.31307580942353253</v>
      </c>
      <c r="W141" s="385">
        <f t="shared" si="51"/>
        <v>0.37524677546722823</v>
      </c>
      <c r="X141" s="385">
        <f t="shared" si="52"/>
        <v>0.18286062121610949</v>
      </c>
      <c r="Y141" s="385">
        <f t="shared" si="53"/>
        <v>7.0396814951302969E-2</v>
      </c>
      <c r="Z141" s="385">
        <f t="shared" si="54"/>
        <v>3.7378257436167413E-2</v>
      </c>
      <c r="AA141" s="385">
        <f t="shared" si="55"/>
        <v>1.4872334824953936E-2</v>
      </c>
      <c r="AB141" s="385">
        <f t="shared" si="56"/>
        <v>5.8732561200315874E-3</v>
      </c>
      <c r="AC141" s="385">
        <f t="shared" si="57"/>
        <v>2.9613056067386153E-4</v>
      </c>
      <c r="AD141" s="135"/>
      <c r="AE141" s="368">
        <v>72</v>
      </c>
      <c r="AF141" s="368">
        <v>33</v>
      </c>
      <c r="AG141" s="368">
        <v>15</v>
      </c>
      <c r="AH141" s="368">
        <v>4</v>
      </c>
      <c r="AI141" s="368">
        <v>18</v>
      </c>
      <c r="AJ141" s="368">
        <v>9</v>
      </c>
      <c r="AK141" s="368">
        <v>2</v>
      </c>
      <c r="AL141" s="368">
        <v>0</v>
      </c>
      <c r="AM141" s="185">
        <f t="shared" si="67"/>
        <v>153</v>
      </c>
      <c r="AN141" s="132"/>
      <c r="AO141" s="368">
        <v>6</v>
      </c>
      <c r="AP141" s="368">
        <v>-13</v>
      </c>
      <c r="AQ141" s="368">
        <v>-11</v>
      </c>
      <c r="AR141" s="368">
        <v>-7</v>
      </c>
      <c r="AS141" s="368">
        <v>-4</v>
      </c>
      <c r="AT141" s="368">
        <v>2</v>
      </c>
      <c r="AU141" s="368">
        <v>1</v>
      </c>
      <c r="AV141" s="368">
        <v>0</v>
      </c>
      <c r="AW141" s="369">
        <f t="shared" si="68"/>
        <v>-26</v>
      </c>
      <c r="AX141" s="388">
        <f t="shared" si="50"/>
        <v>-6</v>
      </c>
      <c r="AY141" s="388">
        <f t="shared" si="50"/>
        <v>13</v>
      </c>
      <c r="AZ141" s="388">
        <f t="shared" si="50"/>
        <v>11</v>
      </c>
      <c r="BA141" s="388">
        <f t="shared" si="50"/>
        <v>7</v>
      </c>
      <c r="BB141" s="388">
        <f t="shared" si="50"/>
        <v>4</v>
      </c>
      <c r="BC141" s="388">
        <f t="shared" si="50"/>
        <v>-2</v>
      </c>
      <c r="BD141" s="388">
        <f t="shared" si="50"/>
        <v>-1</v>
      </c>
      <c r="BE141" s="388">
        <f t="shared" si="49"/>
        <v>0</v>
      </c>
      <c r="BF141" s="388">
        <f t="shared" si="48"/>
        <v>26</v>
      </c>
      <c r="BH141" s="389">
        <f t="shared" si="69"/>
        <v>0.8</v>
      </c>
      <c r="BI141" s="389">
        <f t="shared" si="70"/>
        <v>0.19999999999999996</v>
      </c>
      <c r="BJ141" s="370">
        <v>416286.38933333335</v>
      </c>
      <c r="BK141" s="137">
        <f t="shared" si="58"/>
        <v>416286.38933333335</v>
      </c>
      <c r="BL141" s="373">
        <v>596549.46933333331</v>
      </c>
      <c r="BM141" s="137">
        <f t="shared" si="59"/>
        <v>596549.46933333331</v>
      </c>
      <c r="BN141" s="372">
        <v>241271.47733333334</v>
      </c>
      <c r="BO141" s="137">
        <f t="shared" si="60"/>
        <v>241271.47733333334</v>
      </c>
      <c r="BP141" s="372">
        <v>281127.89333333337</v>
      </c>
      <c r="BQ141" s="137">
        <f t="shared" si="61"/>
        <v>281127.89333333337</v>
      </c>
      <c r="BR141" s="372">
        <v>248773.59111111113</v>
      </c>
      <c r="BS141" s="137">
        <f t="shared" si="62"/>
        <v>248773.59111111113</v>
      </c>
      <c r="BT141" s="376">
        <v>533045.04711111111</v>
      </c>
      <c r="BU141" s="137">
        <f t="shared" si="63"/>
        <v>533045.04711111111</v>
      </c>
      <c r="BV141" s="377">
        <v>314349.73276444455</v>
      </c>
      <c r="BW141" s="379">
        <f t="shared" si="71"/>
        <v>314349.73276444455</v>
      </c>
      <c r="BX141" s="353"/>
      <c r="BY141" s="138"/>
      <c r="BZ141" s="355"/>
      <c r="CA141" s="352"/>
    </row>
    <row r="142" spans="1:79" x14ac:dyDescent="0.25">
      <c r="A142" s="132" t="s">
        <v>602</v>
      </c>
      <c r="B142" s="55"/>
      <c r="C142" s="55" t="s">
        <v>434</v>
      </c>
      <c r="D142" s="133" t="s">
        <v>170</v>
      </c>
      <c r="E142" s="364">
        <v>64651.222222222219</v>
      </c>
      <c r="F142" s="382">
        <f t="shared" si="64"/>
        <v>70853</v>
      </c>
      <c r="G142" s="365">
        <v>679</v>
      </c>
      <c r="H142" s="387">
        <f t="shared" si="65"/>
        <v>359</v>
      </c>
      <c r="I142" s="366">
        <v>62.395111111111135</v>
      </c>
      <c r="J142" s="366">
        <v>34</v>
      </c>
      <c r="K142"/>
      <c r="L142" s="365">
        <v>10282</v>
      </c>
      <c r="M142" s="365">
        <v>18198</v>
      </c>
      <c r="N142" s="365">
        <v>17304</v>
      </c>
      <c r="O142" s="365">
        <v>13182</v>
      </c>
      <c r="P142" s="365">
        <v>7104</v>
      </c>
      <c r="Q142" s="365">
        <v>3132</v>
      </c>
      <c r="R142" s="365">
        <v>1507</v>
      </c>
      <c r="S142" s="365">
        <v>144</v>
      </c>
      <c r="T142" s="365">
        <v>70853</v>
      </c>
      <c r="U142" s="132"/>
      <c r="V142" s="385">
        <f t="shared" si="66"/>
        <v>0.14511735565184256</v>
      </c>
      <c r="W142" s="385">
        <f t="shared" si="51"/>
        <v>0.25684162985335834</v>
      </c>
      <c r="X142" s="385">
        <f t="shared" si="52"/>
        <v>0.24422395664262628</v>
      </c>
      <c r="Y142" s="385">
        <f t="shared" si="53"/>
        <v>0.18604716808039179</v>
      </c>
      <c r="Z142" s="385">
        <f t="shared" si="54"/>
        <v>0.10026392672152203</v>
      </c>
      <c r="AA142" s="385">
        <f t="shared" si="55"/>
        <v>4.4204197422833193E-2</v>
      </c>
      <c r="AB142" s="385">
        <f t="shared" si="56"/>
        <v>2.1269388734421971E-2</v>
      </c>
      <c r="AC142" s="385">
        <f t="shared" si="57"/>
        <v>2.0323768930038248E-3</v>
      </c>
      <c r="AD142" s="135"/>
      <c r="AE142" s="368">
        <v>62</v>
      </c>
      <c r="AF142" s="368">
        <v>98</v>
      </c>
      <c r="AG142" s="368">
        <v>99</v>
      </c>
      <c r="AH142" s="368">
        <v>42</v>
      </c>
      <c r="AI142" s="368">
        <v>52</v>
      </c>
      <c r="AJ142" s="368">
        <v>15</v>
      </c>
      <c r="AK142" s="368">
        <v>5</v>
      </c>
      <c r="AL142" s="368">
        <v>0</v>
      </c>
      <c r="AM142" s="185">
        <f t="shared" si="67"/>
        <v>373</v>
      </c>
      <c r="AN142" s="132"/>
      <c r="AO142" s="368">
        <v>-44</v>
      </c>
      <c r="AP142" s="368">
        <v>21</v>
      </c>
      <c r="AQ142" s="368">
        <v>34</v>
      </c>
      <c r="AR142" s="368">
        <v>2</v>
      </c>
      <c r="AS142" s="368">
        <v>5</v>
      </c>
      <c r="AT142" s="368">
        <v>-5</v>
      </c>
      <c r="AU142" s="368">
        <v>0</v>
      </c>
      <c r="AV142" s="368">
        <v>1</v>
      </c>
      <c r="AW142" s="369">
        <f t="shared" si="68"/>
        <v>14</v>
      </c>
      <c r="AX142" s="388">
        <f t="shared" si="50"/>
        <v>44</v>
      </c>
      <c r="AY142" s="388">
        <f t="shared" si="50"/>
        <v>-21</v>
      </c>
      <c r="AZ142" s="388">
        <f t="shared" si="50"/>
        <v>-34</v>
      </c>
      <c r="BA142" s="388">
        <f t="shared" si="50"/>
        <v>-2</v>
      </c>
      <c r="BB142" s="388">
        <f t="shared" si="50"/>
        <v>-5</v>
      </c>
      <c r="BC142" s="388">
        <f t="shared" si="50"/>
        <v>5</v>
      </c>
      <c r="BD142" s="388">
        <f t="shared" si="50"/>
        <v>0</v>
      </c>
      <c r="BE142" s="388">
        <f t="shared" si="49"/>
        <v>-1</v>
      </c>
      <c r="BF142" s="388">
        <f t="shared" si="48"/>
        <v>-14</v>
      </c>
      <c r="BH142" s="389">
        <f t="shared" si="69"/>
        <v>1</v>
      </c>
      <c r="BI142" s="389">
        <f t="shared" si="70"/>
        <v>0</v>
      </c>
      <c r="BJ142" s="370">
        <v>484537.4</v>
      </c>
      <c r="BK142" s="137">
        <f t="shared" si="58"/>
        <v>484537.4</v>
      </c>
      <c r="BL142" s="373">
        <v>657819.59222222213</v>
      </c>
      <c r="BM142" s="137">
        <f t="shared" si="59"/>
        <v>657819.59222222213</v>
      </c>
      <c r="BN142" s="372">
        <v>585739.89777777775</v>
      </c>
      <c r="BO142" s="137">
        <f t="shared" si="60"/>
        <v>585739.89777777775</v>
      </c>
      <c r="BP142" s="372">
        <v>766125.60000000009</v>
      </c>
      <c r="BQ142" s="137">
        <f t="shared" si="61"/>
        <v>766125.60000000009</v>
      </c>
      <c r="BR142" s="372">
        <v>561865.4933333334</v>
      </c>
      <c r="BS142" s="137">
        <f t="shared" si="62"/>
        <v>561865.4933333334</v>
      </c>
      <c r="BT142" s="376">
        <v>864198.78222222207</v>
      </c>
      <c r="BU142" s="137">
        <f t="shared" si="63"/>
        <v>864198.78222222207</v>
      </c>
      <c r="BV142" s="377">
        <v>177374.01832888892</v>
      </c>
      <c r="BW142" s="379">
        <f t="shared" si="71"/>
        <v>177374.01832888892</v>
      </c>
      <c r="BX142" s="353"/>
      <c r="BY142" s="138"/>
      <c r="BZ142" s="355"/>
      <c r="CA142" s="352"/>
    </row>
    <row r="143" spans="1:79" x14ac:dyDescent="0.25">
      <c r="A143" s="132" t="s">
        <v>603</v>
      </c>
      <c r="B143" s="55"/>
      <c r="C143" s="55" t="s">
        <v>463</v>
      </c>
      <c r="D143" s="133" t="s">
        <v>171</v>
      </c>
      <c r="E143" s="364">
        <v>1497.2222222222222</v>
      </c>
      <c r="F143" s="382">
        <f t="shared" si="64"/>
        <v>1201</v>
      </c>
      <c r="G143" s="365">
        <v>0</v>
      </c>
      <c r="H143" s="387">
        <f t="shared" si="65"/>
        <v>-4</v>
      </c>
      <c r="I143" s="366">
        <v>0</v>
      </c>
      <c r="J143" s="366">
        <v>0</v>
      </c>
      <c r="K143"/>
      <c r="L143" s="365">
        <v>15</v>
      </c>
      <c r="M143" s="365">
        <v>36</v>
      </c>
      <c r="N143" s="365">
        <v>94</v>
      </c>
      <c r="O143" s="365">
        <v>263</v>
      </c>
      <c r="P143" s="365">
        <v>341</v>
      </c>
      <c r="Q143" s="365">
        <v>297</v>
      </c>
      <c r="R143" s="365">
        <v>145</v>
      </c>
      <c r="S143" s="365">
        <v>10</v>
      </c>
      <c r="T143" s="365">
        <v>1201</v>
      </c>
      <c r="U143" s="132"/>
      <c r="V143" s="385">
        <f t="shared" si="66"/>
        <v>1.2489592006661115E-2</v>
      </c>
      <c r="W143" s="385">
        <f t="shared" si="51"/>
        <v>2.9975020815986679E-2</v>
      </c>
      <c r="X143" s="385">
        <f t="shared" si="52"/>
        <v>7.8268109908409655E-2</v>
      </c>
      <c r="Y143" s="385">
        <f t="shared" si="53"/>
        <v>0.21898417985012489</v>
      </c>
      <c r="Z143" s="385">
        <f t="shared" si="54"/>
        <v>0.2839300582847627</v>
      </c>
      <c r="AA143" s="385">
        <f t="shared" si="55"/>
        <v>0.2472939217318901</v>
      </c>
      <c r="AB143" s="385">
        <f t="shared" si="56"/>
        <v>0.12073272273105745</v>
      </c>
      <c r="AC143" s="385">
        <f t="shared" si="57"/>
        <v>8.3263946711074101E-3</v>
      </c>
      <c r="AD143" s="135"/>
      <c r="AE143" s="368">
        <v>0</v>
      </c>
      <c r="AF143" s="368">
        <v>-1</v>
      </c>
      <c r="AG143" s="368">
        <v>-1</v>
      </c>
      <c r="AH143" s="368">
        <v>0</v>
      </c>
      <c r="AI143" s="368">
        <v>2</v>
      </c>
      <c r="AJ143" s="368">
        <v>-3</v>
      </c>
      <c r="AK143" s="368">
        <v>-1</v>
      </c>
      <c r="AL143" s="368">
        <v>0</v>
      </c>
      <c r="AM143" s="185">
        <f t="shared" si="67"/>
        <v>-4</v>
      </c>
      <c r="AN143" s="132"/>
      <c r="AO143" s="368">
        <v>0</v>
      </c>
      <c r="AP143" s="368">
        <v>0</v>
      </c>
      <c r="AQ143" s="368">
        <v>0</v>
      </c>
      <c r="AR143" s="368">
        <v>0</v>
      </c>
      <c r="AS143" s="368">
        <v>0</v>
      </c>
      <c r="AT143" s="368">
        <v>0</v>
      </c>
      <c r="AU143" s="368">
        <v>0</v>
      </c>
      <c r="AV143" s="368">
        <v>0</v>
      </c>
      <c r="AW143" s="369">
        <f t="shared" si="68"/>
        <v>0</v>
      </c>
      <c r="AX143" s="388">
        <f t="shared" si="50"/>
        <v>0</v>
      </c>
      <c r="AY143" s="388">
        <f t="shared" si="50"/>
        <v>0</v>
      </c>
      <c r="AZ143" s="388">
        <f t="shared" si="50"/>
        <v>0</v>
      </c>
      <c r="BA143" s="388">
        <f t="shared" si="50"/>
        <v>0</v>
      </c>
      <c r="BB143" s="388">
        <f t="shared" si="50"/>
        <v>0</v>
      </c>
      <c r="BC143" s="388">
        <f t="shared" si="50"/>
        <v>0</v>
      </c>
      <c r="BD143" s="388">
        <f t="shared" si="50"/>
        <v>0</v>
      </c>
      <c r="BE143" s="388">
        <f t="shared" si="49"/>
        <v>0</v>
      </c>
      <c r="BF143" s="388">
        <f t="shared" si="48"/>
        <v>0</v>
      </c>
      <c r="BH143" s="389">
        <f t="shared" si="69"/>
        <v>1</v>
      </c>
      <c r="BI143" s="389">
        <f t="shared" si="70"/>
        <v>0</v>
      </c>
      <c r="BJ143" s="370">
        <v>0</v>
      </c>
      <c r="BK143" s="137">
        <f t="shared" si="58"/>
        <v>0</v>
      </c>
      <c r="BL143" s="373">
        <v>22920.471111111106</v>
      </c>
      <c r="BM143" s="137">
        <f t="shared" si="59"/>
        <v>22920.471111111106</v>
      </c>
      <c r="BN143" s="372">
        <v>6899.7322222222228</v>
      </c>
      <c r="BO143" s="137">
        <f t="shared" si="60"/>
        <v>6899.7322222222228</v>
      </c>
      <c r="BP143" s="372">
        <v>18114.133333333331</v>
      </c>
      <c r="BQ143" s="137">
        <f t="shared" si="61"/>
        <v>18114.133333333331</v>
      </c>
      <c r="BR143" s="372">
        <v>9460.315555555555</v>
      </c>
      <c r="BS143" s="137">
        <f t="shared" si="62"/>
        <v>9460.315555555555</v>
      </c>
      <c r="BT143" s="376">
        <v>0</v>
      </c>
      <c r="BU143" s="137">
        <f t="shared" si="63"/>
        <v>0</v>
      </c>
      <c r="BV143" s="377">
        <v>700</v>
      </c>
      <c r="BW143" s="379">
        <f t="shared" si="71"/>
        <v>700</v>
      </c>
      <c r="BX143" s="353"/>
      <c r="BY143" s="138"/>
      <c r="BZ143" s="355"/>
      <c r="CA143" s="352"/>
    </row>
    <row r="144" spans="1:79" x14ac:dyDescent="0.25">
      <c r="A144" s="132" t="s">
        <v>604</v>
      </c>
      <c r="B144" s="55"/>
      <c r="C144" s="55" t="s">
        <v>452</v>
      </c>
      <c r="D144" s="133" t="s">
        <v>172</v>
      </c>
      <c r="E144" s="364">
        <v>113533.33333333333</v>
      </c>
      <c r="F144" s="382">
        <f t="shared" si="64"/>
        <v>107680</v>
      </c>
      <c r="G144" s="365">
        <v>644</v>
      </c>
      <c r="H144" s="387">
        <f t="shared" si="65"/>
        <v>667</v>
      </c>
      <c r="I144" s="366">
        <v>290.97777777777776</v>
      </c>
      <c r="J144" s="366">
        <v>191</v>
      </c>
      <c r="K144"/>
      <c r="L144" s="365">
        <v>4618</v>
      </c>
      <c r="M144" s="365">
        <v>6157</v>
      </c>
      <c r="N144" s="365">
        <v>29611</v>
      </c>
      <c r="O144" s="365">
        <v>32443</v>
      </c>
      <c r="P144" s="365">
        <v>17997</v>
      </c>
      <c r="Q144" s="365">
        <v>9058</v>
      </c>
      <c r="R144" s="365">
        <v>6887</v>
      </c>
      <c r="S144" s="365">
        <v>909</v>
      </c>
      <c r="T144" s="365">
        <v>107680</v>
      </c>
      <c r="U144" s="132"/>
      <c r="V144" s="385">
        <f t="shared" si="66"/>
        <v>4.2886329866270431E-2</v>
      </c>
      <c r="W144" s="385">
        <f t="shared" si="51"/>
        <v>5.7178677563150072E-2</v>
      </c>
      <c r="X144" s="385">
        <f t="shared" si="52"/>
        <v>0.27499071322436852</v>
      </c>
      <c r="Y144" s="385">
        <f t="shared" si="53"/>
        <v>0.30129086181277859</v>
      </c>
      <c r="Z144" s="385">
        <f t="shared" si="54"/>
        <v>0.16713410104011886</v>
      </c>
      <c r="AA144" s="385">
        <f t="shared" si="55"/>
        <v>8.4119613670133736E-2</v>
      </c>
      <c r="AB144" s="385">
        <f t="shared" si="56"/>
        <v>6.3958023774145611E-2</v>
      </c>
      <c r="AC144" s="385">
        <f t="shared" si="57"/>
        <v>8.4416790490341748E-3</v>
      </c>
      <c r="AD144" s="135"/>
      <c r="AE144" s="368">
        <v>150</v>
      </c>
      <c r="AF144" s="368">
        <v>2</v>
      </c>
      <c r="AG144" s="368">
        <v>68</v>
      </c>
      <c r="AH144" s="368">
        <v>229</v>
      </c>
      <c r="AI144" s="368">
        <v>155</v>
      </c>
      <c r="AJ144" s="368">
        <v>85</v>
      </c>
      <c r="AK144" s="368">
        <v>121</v>
      </c>
      <c r="AL144" s="368">
        <v>2</v>
      </c>
      <c r="AM144" s="185">
        <f t="shared" si="67"/>
        <v>812</v>
      </c>
      <c r="AN144" s="132"/>
      <c r="AO144" s="368">
        <v>8</v>
      </c>
      <c r="AP144" s="368">
        <v>17</v>
      </c>
      <c r="AQ144" s="368">
        <v>16</v>
      </c>
      <c r="AR144" s="368">
        <v>40</v>
      </c>
      <c r="AS144" s="368">
        <v>36</v>
      </c>
      <c r="AT144" s="368">
        <v>9</v>
      </c>
      <c r="AU144" s="368">
        <v>12</v>
      </c>
      <c r="AV144" s="368">
        <v>7</v>
      </c>
      <c r="AW144" s="369">
        <f t="shared" si="68"/>
        <v>145</v>
      </c>
      <c r="AX144" s="388">
        <f t="shared" si="50"/>
        <v>-8</v>
      </c>
      <c r="AY144" s="388">
        <f t="shared" si="50"/>
        <v>-17</v>
      </c>
      <c r="AZ144" s="388">
        <f t="shared" si="50"/>
        <v>-16</v>
      </c>
      <c r="BA144" s="388">
        <f t="shared" si="50"/>
        <v>-40</v>
      </c>
      <c r="BB144" s="388">
        <f t="shared" si="50"/>
        <v>-36</v>
      </c>
      <c r="BC144" s="388">
        <f t="shared" si="50"/>
        <v>-9</v>
      </c>
      <c r="BD144" s="388">
        <f t="shared" si="50"/>
        <v>-12</v>
      </c>
      <c r="BE144" s="388">
        <f t="shared" si="49"/>
        <v>-7</v>
      </c>
      <c r="BF144" s="388">
        <f t="shared" si="48"/>
        <v>-145</v>
      </c>
      <c r="BH144" s="389">
        <f t="shared" si="69"/>
        <v>1</v>
      </c>
      <c r="BI144" s="389">
        <f t="shared" si="70"/>
        <v>0</v>
      </c>
      <c r="BJ144" s="370">
        <v>3706471.24</v>
      </c>
      <c r="BK144" s="137">
        <f t="shared" si="58"/>
        <v>3706471.24</v>
      </c>
      <c r="BL144" s="373">
        <v>1973696.2444444443</v>
      </c>
      <c r="BM144" s="137">
        <f t="shared" si="59"/>
        <v>1973696.2444444443</v>
      </c>
      <c r="BN144" s="372">
        <v>3521448.9633333334</v>
      </c>
      <c r="BO144" s="137">
        <f t="shared" si="60"/>
        <v>3521448.9633333334</v>
      </c>
      <c r="BP144" s="372">
        <v>2805179.5999999996</v>
      </c>
      <c r="BQ144" s="137">
        <f t="shared" si="61"/>
        <v>2805179.5999999996</v>
      </c>
      <c r="BR144" s="372">
        <v>1774548.4888888889</v>
      </c>
      <c r="BS144" s="137">
        <f t="shared" si="62"/>
        <v>1774548.4888888889</v>
      </c>
      <c r="BT144" s="376">
        <v>1469655.5377777778</v>
      </c>
      <c r="BU144" s="137">
        <f t="shared" si="63"/>
        <v>1469655.5377777778</v>
      </c>
      <c r="BV144" s="377">
        <v>2402229.7429155554</v>
      </c>
      <c r="BW144" s="379">
        <f t="shared" si="71"/>
        <v>2402229.7429155554</v>
      </c>
      <c r="BX144" s="353"/>
      <c r="BY144" s="138"/>
      <c r="BZ144" s="355"/>
      <c r="CA144" s="352"/>
    </row>
    <row r="145" spans="1:79" x14ac:dyDescent="0.25">
      <c r="A145" s="132" t="s">
        <v>605</v>
      </c>
      <c r="B145" s="55"/>
      <c r="C145" s="55" t="s">
        <v>452</v>
      </c>
      <c r="D145" s="133" t="s">
        <v>173</v>
      </c>
      <c r="E145" s="364">
        <v>120532</v>
      </c>
      <c r="F145" s="382">
        <f t="shared" si="64"/>
        <v>88573</v>
      </c>
      <c r="G145" s="365">
        <v>1230</v>
      </c>
      <c r="H145" s="387">
        <f t="shared" si="65"/>
        <v>152</v>
      </c>
      <c r="I145" s="366">
        <v>0</v>
      </c>
      <c r="J145" s="366">
        <v>7</v>
      </c>
      <c r="K145"/>
      <c r="L145" s="365">
        <v>1742</v>
      </c>
      <c r="M145" s="365">
        <v>3468</v>
      </c>
      <c r="N145" s="365">
        <v>9421</v>
      </c>
      <c r="O145" s="365">
        <v>13884</v>
      </c>
      <c r="P145" s="365">
        <v>13253</v>
      </c>
      <c r="Q145" s="365">
        <v>12065</v>
      </c>
      <c r="R145" s="365">
        <v>19667</v>
      </c>
      <c r="S145" s="365">
        <v>15073</v>
      </c>
      <c r="T145" s="365">
        <v>88573</v>
      </c>
      <c r="U145" s="132"/>
      <c r="V145" s="385">
        <f t="shared" si="66"/>
        <v>1.9667392997866167E-2</v>
      </c>
      <c r="W145" s="385">
        <f t="shared" si="51"/>
        <v>3.9154144039379946E-2</v>
      </c>
      <c r="X145" s="385">
        <f t="shared" si="52"/>
        <v>0.10636424192474005</v>
      </c>
      <c r="Y145" s="385">
        <f t="shared" si="53"/>
        <v>0.15675205762478409</v>
      </c>
      <c r="Z145" s="385">
        <f t="shared" si="54"/>
        <v>0.14962799047113681</v>
      </c>
      <c r="AA145" s="385">
        <f t="shared" si="55"/>
        <v>0.13621532521197205</v>
      </c>
      <c r="AB145" s="385">
        <f t="shared" si="56"/>
        <v>0.22204283472390007</v>
      </c>
      <c r="AC145" s="385">
        <f t="shared" si="57"/>
        <v>0.17017601300622084</v>
      </c>
      <c r="AD145" s="135"/>
      <c r="AE145" s="368">
        <v>-44</v>
      </c>
      <c r="AF145" s="368">
        <v>-77</v>
      </c>
      <c r="AG145" s="368">
        <v>-71</v>
      </c>
      <c r="AH145" s="368">
        <v>0</v>
      </c>
      <c r="AI145" s="368">
        <v>19</v>
      </c>
      <c r="AJ145" s="368">
        <v>75</v>
      </c>
      <c r="AK145" s="368">
        <v>16</v>
      </c>
      <c r="AL145" s="368">
        <v>65</v>
      </c>
      <c r="AM145" s="185">
        <f t="shared" si="67"/>
        <v>-17</v>
      </c>
      <c r="AN145" s="132"/>
      <c r="AO145" s="368">
        <v>3</v>
      </c>
      <c r="AP145" s="368">
        <v>-24</v>
      </c>
      <c r="AQ145" s="368">
        <v>-29</v>
      </c>
      <c r="AR145" s="368">
        <v>-40</v>
      </c>
      <c r="AS145" s="368">
        <v>-16</v>
      </c>
      <c r="AT145" s="368">
        <v>-24</v>
      </c>
      <c r="AU145" s="368">
        <v>-24</v>
      </c>
      <c r="AV145" s="368">
        <v>-15</v>
      </c>
      <c r="AW145" s="369">
        <f t="shared" si="68"/>
        <v>-169</v>
      </c>
      <c r="AX145" s="388">
        <f t="shared" si="50"/>
        <v>-3</v>
      </c>
      <c r="AY145" s="388">
        <f t="shared" si="50"/>
        <v>24</v>
      </c>
      <c r="AZ145" s="388">
        <f t="shared" si="50"/>
        <v>29</v>
      </c>
      <c r="BA145" s="388">
        <f t="shared" si="50"/>
        <v>40</v>
      </c>
      <c r="BB145" s="388">
        <f t="shared" si="50"/>
        <v>16</v>
      </c>
      <c r="BC145" s="388">
        <f t="shared" si="50"/>
        <v>24</v>
      </c>
      <c r="BD145" s="388">
        <f t="shared" si="50"/>
        <v>24</v>
      </c>
      <c r="BE145" s="388">
        <f t="shared" si="49"/>
        <v>15</v>
      </c>
      <c r="BF145" s="388">
        <f t="shared" si="48"/>
        <v>169</v>
      </c>
      <c r="BH145" s="389">
        <f t="shared" si="69"/>
        <v>1</v>
      </c>
      <c r="BI145" s="389">
        <f t="shared" si="70"/>
        <v>0</v>
      </c>
      <c r="BJ145" s="370">
        <v>673395.04666666663</v>
      </c>
      <c r="BK145" s="137">
        <f t="shared" si="58"/>
        <v>673395.04666666663</v>
      </c>
      <c r="BL145" s="373">
        <v>211366.49777777778</v>
      </c>
      <c r="BM145" s="137">
        <f t="shared" si="59"/>
        <v>211366.49777777778</v>
      </c>
      <c r="BN145" s="372">
        <v>210633.3244444445</v>
      </c>
      <c r="BO145" s="137">
        <f t="shared" si="60"/>
        <v>210633.3244444445</v>
      </c>
      <c r="BP145" s="372">
        <v>49350</v>
      </c>
      <c r="BQ145" s="137">
        <f t="shared" si="61"/>
        <v>49350</v>
      </c>
      <c r="BR145" s="372">
        <v>1389398.3333333335</v>
      </c>
      <c r="BS145" s="137">
        <f t="shared" si="62"/>
        <v>1389398.3333333335</v>
      </c>
      <c r="BT145" s="376">
        <v>985446.03111111117</v>
      </c>
      <c r="BU145" s="137">
        <f t="shared" si="63"/>
        <v>985446.03111111117</v>
      </c>
      <c r="BV145" s="377">
        <v>143955.5428266665</v>
      </c>
      <c r="BW145" s="379">
        <f t="shared" si="71"/>
        <v>143955.5428266665</v>
      </c>
      <c r="BX145" s="353"/>
      <c r="BY145" s="138"/>
      <c r="BZ145" s="355"/>
      <c r="CA145" s="352"/>
    </row>
    <row r="146" spans="1:79" x14ac:dyDescent="0.25">
      <c r="A146" s="132" t="s">
        <v>606</v>
      </c>
      <c r="B146" s="55" t="s">
        <v>524</v>
      </c>
      <c r="C146" s="55" t="s">
        <v>440</v>
      </c>
      <c r="D146" s="133" t="s">
        <v>174</v>
      </c>
      <c r="E146" s="364">
        <v>37164.222222222219</v>
      </c>
      <c r="F146" s="382">
        <f t="shared" si="64"/>
        <v>44331</v>
      </c>
      <c r="G146" s="365">
        <v>315</v>
      </c>
      <c r="H146" s="387">
        <f t="shared" si="65"/>
        <v>685</v>
      </c>
      <c r="I146" s="366">
        <v>504.56533333333329</v>
      </c>
      <c r="J146" s="366">
        <v>184</v>
      </c>
      <c r="K146"/>
      <c r="L146" s="365">
        <v>13426</v>
      </c>
      <c r="M146" s="365">
        <v>12244</v>
      </c>
      <c r="N146" s="365">
        <v>8267</v>
      </c>
      <c r="O146" s="365">
        <v>5041</v>
      </c>
      <c r="P146" s="365">
        <v>3191</v>
      </c>
      <c r="Q146" s="365">
        <v>1443</v>
      </c>
      <c r="R146" s="365">
        <v>666</v>
      </c>
      <c r="S146" s="365">
        <v>53</v>
      </c>
      <c r="T146" s="365">
        <v>44331</v>
      </c>
      <c r="U146" s="132"/>
      <c r="V146" s="385">
        <f t="shared" si="66"/>
        <v>0.30285804516027159</v>
      </c>
      <c r="W146" s="385">
        <f t="shared" si="51"/>
        <v>0.27619498770611989</v>
      </c>
      <c r="X146" s="385">
        <f t="shared" si="52"/>
        <v>0.18648349913153323</v>
      </c>
      <c r="Y146" s="385">
        <f t="shared" si="53"/>
        <v>0.11371275179896687</v>
      </c>
      <c r="Z146" s="385">
        <f t="shared" si="54"/>
        <v>7.1981232094922284E-2</v>
      </c>
      <c r="AA146" s="385">
        <f t="shared" si="55"/>
        <v>3.2550585369154769E-2</v>
      </c>
      <c r="AB146" s="385">
        <f t="shared" si="56"/>
        <v>1.5023347093456046E-2</v>
      </c>
      <c r="AC146" s="385">
        <f t="shared" si="57"/>
        <v>1.195551645575331E-3</v>
      </c>
      <c r="AD146" s="135"/>
      <c r="AE146" s="368">
        <v>130</v>
      </c>
      <c r="AF146" s="368">
        <v>128</v>
      </c>
      <c r="AG146" s="368">
        <v>115</v>
      </c>
      <c r="AH146" s="368">
        <v>108</v>
      </c>
      <c r="AI146" s="368">
        <v>108</v>
      </c>
      <c r="AJ146" s="368">
        <v>49</v>
      </c>
      <c r="AK146" s="368">
        <v>13</v>
      </c>
      <c r="AL146" s="368">
        <v>0</v>
      </c>
      <c r="AM146" s="185">
        <f t="shared" si="67"/>
        <v>651</v>
      </c>
      <c r="AN146" s="132"/>
      <c r="AO146" s="368">
        <v>9</v>
      </c>
      <c r="AP146" s="368">
        <v>-19</v>
      </c>
      <c r="AQ146" s="368">
        <v>-15</v>
      </c>
      <c r="AR146" s="368">
        <v>-9</v>
      </c>
      <c r="AS146" s="368">
        <v>3</v>
      </c>
      <c r="AT146" s="368">
        <v>-2</v>
      </c>
      <c r="AU146" s="368">
        <v>0</v>
      </c>
      <c r="AV146" s="368">
        <v>-1</v>
      </c>
      <c r="AW146" s="369">
        <f t="shared" si="68"/>
        <v>-34</v>
      </c>
      <c r="AX146" s="388">
        <f t="shared" si="50"/>
        <v>-9</v>
      </c>
      <c r="AY146" s="388">
        <f t="shared" si="50"/>
        <v>19</v>
      </c>
      <c r="AZ146" s="388">
        <f t="shared" si="50"/>
        <v>15</v>
      </c>
      <c r="BA146" s="388">
        <f t="shared" si="50"/>
        <v>9</v>
      </c>
      <c r="BB146" s="388">
        <f t="shared" si="50"/>
        <v>-3</v>
      </c>
      <c r="BC146" s="388">
        <f t="shared" si="50"/>
        <v>2</v>
      </c>
      <c r="BD146" s="388">
        <f t="shared" si="50"/>
        <v>0</v>
      </c>
      <c r="BE146" s="388">
        <f t="shared" si="49"/>
        <v>1</v>
      </c>
      <c r="BF146" s="388">
        <f t="shared" si="48"/>
        <v>34</v>
      </c>
      <c r="BH146" s="389">
        <f t="shared" si="69"/>
        <v>0.8</v>
      </c>
      <c r="BI146" s="389">
        <f t="shared" si="70"/>
        <v>0.19999999999999996</v>
      </c>
      <c r="BJ146" s="370">
        <v>342982.1173333333</v>
      </c>
      <c r="BK146" s="137">
        <f t="shared" si="58"/>
        <v>342982.1173333333</v>
      </c>
      <c r="BL146" s="373">
        <v>536746.69155555556</v>
      </c>
      <c r="BM146" s="137">
        <f t="shared" si="59"/>
        <v>536746.69155555556</v>
      </c>
      <c r="BN146" s="372">
        <v>341670.64977777784</v>
      </c>
      <c r="BO146" s="137">
        <f t="shared" si="60"/>
        <v>341670.64977777784</v>
      </c>
      <c r="BP146" s="372">
        <v>379498.02666666667</v>
      </c>
      <c r="BQ146" s="137">
        <f t="shared" si="61"/>
        <v>379498.02666666667</v>
      </c>
      <c r="BR146" s="372">
        <v>523081.56622222229</v>
      </c>
      <c r="BS146" s="137">
        <f t="shared" si="62"/>
        <v>523081.56622222229</v>
      </c>
      <c r="BT146" s="376">
        <v>492932.62044444447</v>
      </c>
      <c r="BU146" s="137">
        <f t="shared" si="63"/>
        <v>492932.62044444447</v>
      </c>
      <c r="BV146" s="377">
        <v>549397.39611022221</v>
      </c>
      <c r="BW146" s="379">
        <f t="shared" si="71"/>
        <v>549397.39611022221</v>
      </c>
      <c r="BX146" s="353"/>
      <c r="BY146" s="138"/>
      <c r="BZ146" s="355"/>
      <c r="CA146" s="352"/>
    </row>
    <row r="147" spans="1:79" x14ac:dyDescent="0.25">
      <c r="A147" s="132" t="s">
        <v>607</v>
      </c>
      <c r="B147" s="55" t="s">
        <v>481</v>
      </c>
      <c r="C147" s="55" t="s">
        <v>450</v>
      </c>
      <c r="D147" s="133" t="s">
        <v>175</v>
      </c>
      <c r="E147" s="364">
        <v>61151.555555555555</v>
      </c>
      <c r="F147" s="382">
        <f t="shared" si="64"/>
        <v>72602</v>
      </c>
      <c r="G147" s="365">
        <v>851</v>
      </c>
      <c r="H147" s="387">
        <f t="shared" si="65"/>
        <v>341</v>
      </c>
      <c r="I147" s="366">
        <v>114.06044444444441</v>
      </c>
      <c r="J147" s="366">
        <v>31</v>
      </c>
      <c r="K147"/>
      <c r="L147" s="365">
        <v>24095</v>
      </c>
      <c r="M147" s="365">
        <v>17264</v>
      </c>
      <c r="N147" s="365">
        <v>13410</v>
      </c>
      <c r="O147" s="365">
        <v>9403</v>
      </c>
      <c r="P147" s="365">
        <v>4828</v>
      </c>
      <c r="Q147" s="365">
        <v>2428</v>
      </c>
      <c r="R147" s="365">
        <v>1064</v>
      </c>
      <c r="S147" s="365">
        <v>110</v>
      </c>
      <c r="T147" s="365">
        <v>72602</v>
      </c>
      <c r="U147" s="132"/>
      <c r="V147" s="385">
        <f t="shared" si="66"/>
        <v>0.3318779096994573</v>
      </c>
      <c r="W147" s="385">
        <f t="shared" si="51"/>
        <v>0.23778959257320734</v>
      </c>
      <c r="X147" s="385">
        <f t="shared" si="52"/>
        <v>0.18470565549158424</v>
      </c>
      <c r="Y147" s="385">
        <f t="shared" si="53"/>
        <v>0.12951433844797663</v>
      </c>
      <c r="Z147" s="385">
        <f t="shared" si="54"/>
        <v>6.6499545467067017E-2</v>
      </c>
      <c r="AA147" s="385">
        <f t="shared" si="55"/>
        <v>3.3442604886917714E-2</v>
      </c>
      <c r="AB147" s="385">
        <f t="shared" si="56"/>
        <v>1.4655243657199526E-2</v>
      </c>
      <c r="AC147" s="385">
        <f t="shared" si="57"/>
        <v>1.5151097765901767E-3</v>
      </c>
      <c r="AD147" s="135"/>
      <c r="AE147" s="368">
        <v>69</v>
      </c>
      <c r="AF147" s="368">
        <v>58</v>
      </c>
      <c r="AG147" s="368">
        <v>57</v>
      </c>
      <c r="AH147" s="368">
        <v>68</v>
      </c>
      <c r="AI147" s="368">
        <v>60</v>
      </c>
      <c r="AJ147" s="368">
        <v>29</v>
      </c>
      <c r="AK147" s="368">
        <v>26</v>
      </c>
      <c r="AL147" s="368">
        <v>1</v>
      </c>
      <c r="AM147" s="185">
        <f t="shared" si="67"/>
        <v>368</v>
      </c>
      <c r="AN147" s="132"/>
      <c r="AO147" s="368">
        <v>20</v>
      </c>
      <c r="AP147" s="368">
        <v>21</v>
      </c>
      <c r="AQ147" s="368">
        <v>-7</v>
      </c>
      <c r="AR147" s="368">
        <v>2</v>
      </c>
      <c r="AS147" s="368">
        <v>2</v>
      </c>
      <c r="AT147" s="368">
        <v>-8</v>
      </c>
      <c r="AU147" s="368">
        <v>-4</v>
      </c>
      <c r="AV147" s="368">
        <v>1</v>
      </c>
      <c r="AW147" s="369">
        <f t="shared" si="68"/>
        <v>27</v>
      </c>
      <c r="AX147" s="388">
        <f t="shared" si="50"/>
        <v>-20</v>
      </c>
      <c r="AY147" s="388">
        <f t="shared" si="50"/>
        <v>-21</v>
      </c>
      <c r="AZ147" s="388">
        <f t="shared" si="50"/>
        <v>7</v>
      </c>
      <c r="BA147" s="388">
        <f t="shared" si="50"/>
        <v>-2</v>
      </c>
      <c r="BB147" s="388">
        <f t="shared" si="50"/>
        <v>-2</v>
      </c>
      <c r="BC147" s="388">
        <f t="shared" si="50"/>
        <v>8</v>
      </c>
      <c r="BD147" s="388">
        <f t="shared" si="50"/>
        <v>4</v>
      </c>
      <c r="BE147" s="388">
        <f t="shared" si="49"/>
        <v>-1</v>
      </c>
      <c r="BF147" s="388">
        <f t="shared" si="48"/>
        <v>-27</v>
      </c>
      <c r="BH147" s="389">
        <f t="shared" si="69"/>
        <v>0.8</v>
      </c>
      <c r="BI147" s="389">
        <f t="shared" si="70"/>
        <v>0.19999999999999996</v>
      </c>
      <c r="BJ147" s="370">
        <v>451595.25333333336</v>
      </c>
      <c r="BK147" s="137">
        <f t="shared" si="58"/>
        <v>451595.25333333336</v>
      </c>
      <c r="BL147" s="373">
        <v>601074.53155555553</v>
      </c>
      <c r="BM147" s="137">
        <f t="shared" si="59"/>
        <v>601074.53155555553</v>
      </c>
      <c r="BN147" s="372">
        <v>543131.5422222222</v>
      </c>
      <c r="BO147" s="137">
        <f t="shared" si="60"/>
        <v>543131.5422222222</v>
      </c>
      <c r="BP147" s="372">
        <v>756193.17333333334</v>
      </c>
      <c r="BQ147" s="137">
        <f t="shared" si="61"/>
        <v>756193.17333333334</v>
      </c>
      <c r="BR147" s="372">
        <v>566988.04444444447</v>
      </c>
      <c r="BS147" s="137">
        <f t="shared" si="62"/>
        <v>566988.04444444447</v>
      </c>
      <c r="BT147" s="376">
        <v>356266.33777777781</v>
      </c>
      <c r="BU147" s="137">
        <f t="shared" si="63"/>
        <v>356266.33777777781</v>
      </c>
      <c r="BV147" s="377">
        <v>188373.48804266664</v>
      </c>
      <c r="BW147" s="379">
        <f t="shared" si="71"/>
        <v>188373.48804266664</v>
      </c>
      <c r="BX147" s="353"/>
      <c r="BY147" s="138"/>
      <c r="BZ147" s="355"/>
      <c r="CA147" s="352"/>
    </row>
    <row r="148" spans="1:79" x14ac:dyDescent="0.25">
      <c r="A148" s="132" t="s">
        <v>608</v>
      </c>
      <c r="B148" s="55"/>
      <c r="C148" s="55" t="s">
        <v>455</v>
      </c>
      <c r="D148" s="133" t="s">
        <v>176</v>
      </c>
      <c r="E148" s="364">
        <v>85579.555555555577</v>
      </c>
      <c r="F148" s="382">
        <f t="shared" si="64"/>
        <v>119983</v>
      </c>
      <c r="G148" s="365">
        <v>1504</v>
      </c>
      <c r="H148" s="387">
        <f t="shared" si="65"/>
        <v>762</v>
      </c>
      <c r="I148" s="366">
        <v>277.79288888888891</v>
      </c>
      <c r="J148" s="366">
        <v>154</v>
      </c>
      <c r="K148"/>
      <c r="L148" s="365">
        <v>81170</v>
      </c>
      <c r="M148" s="365">
        <v>22601</v>
      </c>
      <c r="N148" s="365">
        <v>10301</v>
      </c>
      <c r="O148" s="365">
        <v>4203</v>
      </c>
      <c r="P148" s="365">
        <v>1294</v>
      </c>
      <c r="Q148" s="365">
        <v>315</v>
      </c>
      <c r="R148" s="365">
        <v>60</v>
      </c>
      <c r="S148" s="365">
        <v>39</v>
      </c>
      <c r="T148" s="365">
        <v>119983</v>
      </c>
      <c r="U148" s="132"/>
      <c r="V148" s="385">
        <f t="shared" si="66"/>
        <v>0.67651250593834122</v>
      </c>
      <c r="W148" s="385">
        <f t="shared" si="51"/>
        <v>0.18836835218322595</v>
      </c>
      <c r="X148" s="385">
        <f t="shared" si="52"/>
        <v>8.58538292924831E-2</v>
      </c>
      <c r="Y148" s="385">
        <f t="shared" si="53"/>
        <v>3.5029962578031891E-2</v>
      </c>
      <c r="Z148" s="385">
        <f t="shared" si="54"/>
        <v>1.0784861188668395E-2</v>
      </c>
      <c r="AA148" s="385">
        <f t="shared" si="55"/>
        <v>2.6253719276897562E-3</v>
      </c>
      <c r="AB148" s="385">
        <f t="shared" si="56"/>
        <v>5.0007084336947736E-4</v>
      </c>
      <c r="AC148" s="385">
        <f t="shared" si="57"/>
        <v>3.2504604819016025E-4</v>
      </c>
      <c r="AD148" s="135"/>
      <c r="AE148" s="368">
        <v>156</v>
      </c>
      <c r="AF148" s="368">
        <v>262</v>
      </c>
      <c r="AG148" s="368">
        <v>162</v>
      </c>
      <c r="AH148" s="368">
        <v>91</v>
      </c>
      <c r="AI148" s="368">
        <v>30</v>
      </c>
      <c r="AJ148" s="368">
        <v>3</v>
      </c>
      <c r="AK148" s="368">
        <v>-3</v>
      </c>
      <c r="AL148" s="368">
        <v>0</v>
      </c>
      <c r="AM148" s="185">
        <f t="shared" si="67"/>
        <v>701</v>
      </c>
      <c r="AN148" s="132"/>
      <c r="AO148" s="368">
        <v>-36</v>
      </c>
      <c r="AP148" s="368">
        <v>-15</v>
      </c>
      <c r="AQ148" s="368">
        <v>-17</v>
      </c>
      <c r="AR148" s="368">
        <v>-1</v>
      </c>
      <c r="AS148" s="368">
        <v>6</v>
      </c>
      <c r="AT148" s="368">
        <v>1</v>
      </c>
      <c r="AU148" s="368">
        <v>1</v>
      </c>
      <c r="AV148" s="368">
        <v>0</v>
      </c>
      <c r="AW148" s="369">
        <f t="shared" si="68"/>
        <v>-61</v>
      </c>
      <c r="AX148" s="388">
        <f t="shared" si="50"/>
        <v>36</v>
      </c>
      <c r="AY148" s="388">
        <f t="shared" si="50"/>
        <v>15</v>
      </c>
      <c r="AZ148" s="388">
        <f t="shared" si="50"/>
        <v>17</v>
      </c>
      <c r="BA148" s="388">
        <f t="shared" si="50"/>
        <v>1</v>
      </c>
      <c r="BB148" s="388">
        <f t="shared" si="50"/>
        <v>-6</v>
      </c>
      <c r="BC148" s="388">
        <f t="shared" si="50"/>
        <v>-1</v>
      </c>
      <c r="BD148" s="388">
        <f t="shared" si="50"/>
        <v>-1</v>
      </c>
      <c r="BE148" s="388">
        <f t="shared" si="49"/>
        <v>0</v>
      </c>
      <c r="BF148" s="388">
        <f t="shared" si="48"/>
        <v>61</v>
      </c>
      <c r="BH148" s="389">
        <f t="shared" si="69"/>
        <v>1</v>
      </c>
      <c r="BI148" s="389">
        <f t="shared" si="70"/>
        <v>0</v>
      </c>
      <c r="BJ148" s="370">
        <v>444559.06666666665</v>
      </c>
      <c r="BK148" s="137">
        <f t="shared" si="58"/>
        <v>444559.06666666665</v>
      </c>
      <c r="BL148" s="373">
        <v>500328.15666666662</v>
      </c>
      <c r="BM148" s="137">
        <f t="shared" si="59"/>
        <v>500328.15666666662</v>
      </c>
      <c r="BN148" s="372">
        <v>930757.46555555565</v>
      </c>
      <c r="BO148" s="137">
        <f t="shared" si="60"/>
        <v>930757.46555555565</v>
      </c>
      <c r="BP148" s="372">
        <v>318538.66666666663</v>
      </c>
      <c r="BQ148" s="137">
        <f t="shared" si="61"/>
        <v>318538.66666666663</v>
      </c>
      <c r="BR148" s="372">
        <v>548819.7177777777</v>
      </c>
      <c r="BS148" s="137">
        <f t="shared" si="62"/>
        <v>548819.7177777777</v>
      </c>
      <c r="BT148" s="376">
        <v>1051115.4111111111</v>
      </c>
      <c r="BU148" s="137">
        <f t="shared" si="63"/>
        <v>1051115.4111111111</v>
      </c>
      <c r="BV148" s="377">
        <v>560354.75392000016</v>
      </c>
      <c r="BW148" s="379">
        <f t="shared" si="71"/>
        <v>560354.75392000016</v>
      </c>
      <c r="BX148" s="353"/>
      <c r="BY148" s="138"/>
      <c r="BZ148" s="355"/>
      <c r="CA148" s="352"/>
    </row>
    <row r="149" spans="1:79" x14ac:dyDescent="0.25">
      <c r="A149" s="132" t="s">
        <v>609</v>
      </c>
      <c r="B149" s="55"/>
      <c r="C149" s="55" t="s">
        <v>452</v>
      </c>
      <c r="D149" s="133" t="s">
        <v>177</v>
      </c>
      <c r="E149" s="364">
        <v>74434.555555555547</v>
      </c>
      <c r="F149" s="382">
        <f t="shared" si="64"/>
        <v>66818</v>
      </c>
      <c r="G149" s="365">
        <v>268</v>
      </c>
      <c r="H149" s="387">
        <f t="shared" si="65"/>
        <v>139</v>
      </c>
      <c r="I149" s="366">
        <v>0</v>
      </c>
      <c r="J149" s="366">
        <v>113</v>
      </c>
      <c r="K149"/>
      <c r="L149" s="365">
        <v>590</v>
      </c>
      <c r="M149" s="365">
        <v>3189</v>
      </c>
      <c r="N149" s="365">
        <v>15050</v>
      </c>
      <c r="O149" s="365">
        <v>20089</v>
      </c>
      <c r="P149" s="365">
        <v>14559</v>
      </c>
      <c r="Q149" s="365">
        <v>8270</v>
      </c>
      <c r="R149" s="365">
        <v>4101</v>
      </c>
      <c r="S149" s="365">
        <v>970</v>
      </c>
      <c r="T149" s="365">
        <v>66818</v>
      </c>
      <c r="U149" s="132"/>
      <c r="V149" s="385">
        <f t="shared" si="66"/>
        <v>8.829955999880271E-3</v>
      </c>
      <c r="W149" s="385">
        <f t="shared" si="51"/>
        <v>4.7726660480708789E-2</v>
      </c>
      <c r="X149" s="385">
        <f t="shared" si="52"/>
        <v>0.22523870813253913</v>
      </c>
      <c r="Y149" s="385">
        <f t="shared" si="53"/>
        <v>0.30065251878236404</v>
      </c>
      <c r="Z149" s="385">
        <f t="shared" si="54"/>
        <v>0.21789038881738454</v>
      </c>
      <c r="AA149" s="385">
        <f t="shared" si="55"/>
        <v>0.12376904426950822</v>
      </c>
      <c r="AB149" s="385">
        <f t="shared" si="56"/>
        <v>6.137567721272711E-2</v>
      </c>
      <c r="AC149" s="385">
        <f t="shared" si="57"/>
        <v>1.4517046304887905E-2</v>
      </c>
      <c r="AD149" s="135"/>
      <c r="AE149" s="368">
        <v>15</v>
      </c>
      <c r="AF149" s="368">
        <v>9</v>
      </c>
      <c r="AG149" s="368">
        <v>101</v>
      </c>
      <c r="AH149" s="368">
        <v>58</v>
      </c>
      <c r="AI149" s="368">
        <v>-19</v>
      </c>
      <c r="AJ149" s="368">
        <v>25</v>
      </c>
      <c r="AK149" s="368">
        <v>29</v>
      </c>
      <c r="AL149" s="368">
        <v>8</v>
      </c>
      <c r="AM149" s="185">
        <f t="shared" si="67"/>
        <v>226</v>
      </c>
      <c r="AN149" s="132"/>
      <c r="AO149" s="368">
        <v>-1</v>
      </c>
      <c r="AP149" s="368">
        <v>-11</v>
      </c>
      <c r="AQ149" s="368">
        <v>27</v>
      </c>
      <c r="AR149" s="368">
        <v>30</v>
      </c>
      <c r="AS149" s="368">
        <v>9</v>
      </c>
      <c r="AT149" s="368">
        <v>15</v>
      </c>
      <c r="AU149" s="368">
        <v>16</v>
      </c>
      <c r="AV149" s="368">
        <v>2</v>
      </c>
      <c r="AW149" s="369">
        <f t="shared" si="68"/>
        <v>87</v>
      </c>
      <c r="AX149" s="388">
        <f t="shared" si="50"/>
        <v>1</v>
      </c>
      <c r="AY149" s="388">
        <f t="shared" si="50"/>
        <v>11</v>
      </c>
      <c r="AZ149" s="388">
        <f t="shared" si="50"/>
        <v>-27</v>
      </c>
      <c r="BA149" s="388">
        <f t="shared" si="50"/>
        <v>-30</v>
      </c>
      <c r="BB149" s="388">
        <f t="shared" si="50"/>
        <v>-9</v>
      </c>
      <c r="BC149" s="388">
        <f t="shared" si="50"/>
        <v>-15</v>
      </c>
      <c r="BD149" s="388">
        <f t="shared" si="50"/>
        <v>-16</v>
      </c>
      <c r="BE149" s="388">
        <f t="shared" si="49"/>
        <v>-2</v>
      </c>
      <c r="BF149" s="388">
        <f t="shared" si="48"/>
        <v>-87</v>
      </c>
      <c r="BH149" s="389">
        <f t="shared" si="69"/>
        <v>1</v>
      </c>
      <c r="BI149" s="389">
        <f t="shared" si="70"/>
        <v>0</v>
      </c>
      <c r="BJ149" s="370">
        <v>516679.98</v>
      </c>
      <c r="BK149" s="137">
        <f t="shared" si="58"/>
        <v>516679.98</v>
      </c>
      <c r="BL149" s="373">
        <v>879633.73222222214</v>
      </c>
      <c r="BM149" s="137">
        <f t="shared" si="59"/>
        <v>879633.73222222214</v>
      </c>
      <c r="BN149" s="372">
        <v>786996.58666666667</v>
      </c>
      <c r="BO149" s="137">
        <f t="shared" si="60"/>
        <v>786996.58666666667</v>
      </c>
      <c r="BP149" s="372">
        <v>614499.46666666667</v>
      </c>
      <c r="BQ149" s="137">
        <f t="shared" si="61"/>
        <v>614499.46666666667</v>
      </c>
      <c r="BR149" s="372">
        <v>854268.79999999993</v>
      </c>
      <c r="BS149" s="137">
        <f t="shared" si="62"/>
        <v>854268.79999999993</v>
      </c>
      <c r="BT149" s="376">
        <v>1052129.96</v>
      </c>
      <c r="BU149" s="137">
        <f t="shared" si="63"/>
        <v>1052129.96</v>
      </c>
      <c r="BV149" s="377">
        <v>367626.73327999999</v>
      </c>
      <c r="BW149" s="379">
        <f t="shared" si="71"/>
        <v>367626.73327999999</v>
      </c>
      <c r="BX149" s="353"/>
      <c r="BY149" s="138"/>
      <c r="BZ149" s="355"/>
      <c r="CA149" s="352"/>
    </row>
    <row r="150" spans="1:79" x14ac:dyDescent="0.25">
      <c r="A150" s="132" t="s">
        <v>610</v>
      </c>
      <c r="B150" s="55"/>
      <c r="C150" s="55" t="s">
        <v>455</v>
      </c>
      <c r="D150" s="133" t="s">
        <v>178</v>
      </c>
      <c r="E150" s="364">
        <v>149815.11111111109</v>
      </c>
      <c r="F150" s="382">
        <f t="shared" si="64"/>
        <v>185435</v>
      </c>
      <c r="G150" s="365">
        <v>2113</v>
      </c>
      <c r="H150" s="387">
        <f t="shared" si="65"/>
        <v>1235</v>
      </c>
      <c r="I150" s="366">
        <v>489.51733333333323</v>
      </c>
      <c r="J150" s="366">
        <v>119</v>
      </c>
      <c r="K150"/>
      <c r="L150" s="365">
        <v>84234</v>
      </c>
      <c r="M150" s="365">
        <v>34411</v>
      </c>
      <c r="N150" s="365">
        <v>31495</v>
      </c>
      <c r="O150" s="365">
        <v>16538</v>
      </c>
      <c r="P150" s="365">
        <v>11418</v>
      </c>
      <c r="Q150" s="365">
        <v>5086</v>
      </c>
      <c r="R150" s="365">
        <v>2105</v>
      </c>
      <c r="S150" s="365">
        <v>148</v>
      </c>
      <c r="T150" s="365">
        <v>185435</v>
      </c>
      <c r="U150" s="132"/>
      <c r="V150" s="385">
        <f t="shared" si="66"/>
        <v>0.45425081564968856</v>
      </c>
      <c r="W150" s="385">
        <f t="shared" si="51"/>
        <v>0.1855690673281743</v>
      </c>
      <c r="X150" s="385">
        <f t="shared" si="52"/>
        <v>0.16984388060506378</v>
      </c>
      <c r="Y150" s="385">
        <f t="shared" si="53"/>
        <v>8.9184889583951252E-2</v>
      </c>
      <c r="Z150" s="385">
        <f t="shared" si="54"/>
        <v>6.1574136489875156E-2</v>
      </c>
      <c r="AA150" s="385">
        <f t="shared" si="55"/>
        <v>2.7427400436810741E-2</v>
      </c>
      <c r="AB150" s="385">
        <f t="shared" si="56"/>
        <v>1.1351686574810581E-2</v>
      </c>
      <c r="AC150" s="385">
        <f t="shared" si="57"/>
        <v>7.9812333162563697E-4</v>
      </c>
      <c r="AD150" s="135"/>
      <c r="AE150" s="368">
        <v>646</v>
      </c>
      <c r="AF150" s="368">
        <v>178</v>
      </c>
      <c r="AG150" s="368">
        <v>207</v>
      </c>
      <c r="AH150" s="368">
        <v>108</v>
      </c>
      <c r="AI150" s="368">
        <v>190</v>
      </c>
      <c r="AJ150" s="368">
        <v>56</v>
      </c>
      <c r="AK150" s="368">
        <v>31</v>
      </c>
      <c r="AL150" s="368">
        <v>0</v>
      </c>
      <c r="AM150" s="185">
        <f t="shared" si="67"/>
        <v>1416</v>
      </c>
      <c r="AN150" s="132"/>
      <c r="AO150" s="368">
        <v>100</v>
      </c>
      <c r="AP150" s="368">
        <v>46</v>
      </c>
      <c r="AQ150" s="368">
        <v>21</v>
      </c>
      <c r="AR150" s="368">
        <v>12</v>
      </c>
      <c r="AS150" s="368">
        <v>0</v>
      </c>
      <c r="AT150" s="368">
        <v>-3</v>
      </c>
      <c r="AU150" s="368">
        <v>5</v>
      </c>
      <c r="AV150" s="368">
        <v>0</v>
      </c>
      <c r="AW150" s="369">
        <f t="shared" si="68"/>
        <v>181</v>
      </c>
      <c r="AX150" s="388">
        <f t="shared" si="50"/>
        <v>-100</v>
      </c>
      <c r="AY150" s="388">
        <f t="shared" si="50"/>
        <v>-46</v>
      </c>
      <c r="AZ150" s="388">
        <f t="shared" si="50"/>
        <v>-21</v>
      </c>
      <c r="BA150" s="388">
        <f t="shared" ref="BA150:BF201" si="72">AR150*$AW$3</f>
        <v>-12</v>
      </c>
      <c r="BB150" s="388">
        <f t="shared" si="72"/>
        <v>0</v>
      </c>
      <c r="BC150" s="388">
        <f t="shared" si="72"/>
        <v>3</v>
      </c>
      <c r="BD150" s="388">
        <f t="shared" si="72"/>
        <v>-5</v>
      </c>
      <c r="BE150" s="388">
        <f t="shared" si="49"/>
        <v>0</v>
      </c>
      <c r="BF150" s="388">
        <f t="shared" si="48"/>
        <v>-181</v>
      </c>
      <c r="BH150" s="389">
        <f t="shared" si="69"/>
        <v>1</v>
      </c>
      <c r="BI150" s="389">
        <f t="shared" si="70"/>
        <v>0</v>
      </c>
      <c r="BJ150" s="370">
        <v>1273869.6133333333</v>
      </c>
      <c r="BK150" s="137">
        <f t="shared" si="58"/>
        <v>1273869.6133333333</v>
      </c>
      <c r="BL150" s="373">
        <v>1476799.6033333333</v>
      </c>
      <c r="BM150" s="137">
        <f t="shared" si="59"/>
        <v>1476799.6033333333</v>
      </c>
      <c r="BN150" s="372">
        <v>1257948.3400000001</v>
      </c>
      <c r="BO150" s="137">
        <f t="shared" si="60"/>
        <v>1257948.3400000001</v>
      </c>
      <c r="BP150" s="372">
        <v>2060357.4666666663</v>
      </c>
      <c r="BQ150" s="137">
        <f t="shared" si="61"/>
        <v>2060357.4666666663</v>
      </c>
      <c r="BR150" s="372">
        <v>1590654.2866666669</v>
      </c>
      <c r="BS150" s="137">
        <f t="shared" si="62"/>
        <v>1590654.2866666669</v>
      </c>
      <c r="BT150" s="376">
        <v>1200591.8555555558</v>
      </c>
      <c r="BU150" s="137">
        <f t="shared" si="63"/>
        <v>1200591.8555555558</v>
      </c>
      <c r="BV150" s="377">
        <v>1049993.7201599998</v>
      </c>
      <c r="BW150" s="379">
        <f t="shared" si="71"/>
        <v>1049993.7201599998</v>
      </c>
      <c r="BX150" s="353"/>
      <c r="BY150" s="138"/>
      <c r="BZ150" s="355"/>
      <c r="CA150" s="352"/>
    </row>
    <row r="151" spans="1:79" x14ac:dyDescent="0.25">
      <c r="A151" s="132" t="s">
        <v>611</v>
      </c>
      <c r="B151" s="55"/>
      <c r="C151" s="55" t="s">
        <v>437</v>
      </c>
      <c r="D151" s="133" t="s">
        <v>179</v>
      </c>
      <c r="E151" s="364">
        <v>49682.222222222212</v>
      </c>
      <c r="F151" s="382">
        <f t="shared" si="64"/>
        <v>66748</v>
      </c>
      <c r="G151" s="365">
        <v>823</v>
      </c>
      <c r="H151" s="387">
        <f t="shared" si="65"/>
        <v>501</v>
      </c>
      <c r="I151" s="366">
        <v>221.82666666666668</v>
      </c>
      <c r="J151" s="366">
        <v>81</v>
      </c>
      <c r="K151"/>
      <c r="L151" s="365">
        <v>37596</v>
      </c>
      <c r="M151" s="365">
        <v>13896</v>
      </c>
      <c r="N151" s="365">
        <v>9146</v>
      </c>
      <c r="O151" s="365">
        <v>4026</v>
      </c>
      <c r="P151" s="365">
        <v>1643</v>
      </c>
      <c r="Q151" s="365">
        <v>294</v>
      </c>
      <c r="R151" s="365">
        <v>130</v>
      </c>
      <c r="S151" s="365">
        <v>17</v>
      </c>
      <c r="T151" s="365">
        <v>66748</v>
      </c>
      <c r="U151" s="132"/>
      <c r="V151" s="385">
        <f t="shared" si="66"/>
        <v>0.56325283154551442</v>
      </c>
      <c r="W151" s="385">
        <f t="shared" si="51"/>
        <v>0.20818601306406184</v>
      </c>
      <c r="X151" s="385">
        <f t="shared" si="52"/>
        <v>0.13702283214478336</v>
      </c>
      <c r="Y151" s="385">
        <f t="shared" si="53"/>
        <v>6.0316413974950557E-2</v>
      </c>
      <c r="Z151" s="385">
        <f t="shared" si="54"/>
        <v>2.4614969736920955E-2</v>
      </c>
      <c r="AA151" s="385">
        <f t="shared" si="55"/>
        <v>4.4046263558458684E-3</v>
      </c>
      <c r="AB151" s="385">
        <f t="shared" si="56"/>
        <v>1.947623898843411E-3</v>
      </c>
      <c r="AC151" s="385">
        <f t="shared" si="57"/>
        <v>2.54689279079523E-4</v>
      </c>
      <c r="AD151" s="135"/>
      <c r="AE151" s="368">
        <v>76</v>
      </c>
      <c r="AF151" s="368">
        <v>164</v>
      </c>
      <c r="AG151" s="368">
        <v>129</v>
      </c>
      <c r="AH151" s="368">
        <v>43</v>
      </c>
      <c r="AI151" s="368">
        <v>41</v>
      </c>
      <c r="AJ151" s="368">
        <v>12</v>
      </c>
      <c r="AK151" s="368">
        <v>2</v>
      </c>
      <c r="AL151" s="368">
        <v>0</v>
      </c>
      <c r="AM151" s="185">
        <f t="shared" si="67"/>
        <v>467</v>
      </c>
      <c r="AN151" s="132"/>
      <c r="AO151" s="368">
        <v>-82</v>
      </c>
      <c r="AP151" s="368">
        <v>37</v>
      </c>
      <c r="AQ151" s="368">
        <v>9</v>
      </c>
      <c r="AR151" s="368">
        <v>-5</v>
      </c>
      <c r="AS151" s="368">
        <v>6</v>
      </c>
      <c r="AT151" s="368">
        <v>0</v>
      </c>
      <c r="AU151" s="368">
        <v>1</v>
      </c>
      <c r="AV151" s="368">
        <v>0</v>
      </c>
      <c r="AW151" s="369">
        <f t="shared" si="68"/>
        <v>-34</v>
      </c>
      <c r="AX151" s="388">
        <f t="shared" ref="AX151:BC214" si="73">AO151*$AW$3</f>
        <v>82</v>
      </c>
      <c r="AY151" s="388">
        <f t="shared" si="73"/>
        <v>-37</v>
      </c>
      <c r="AZ151" s="388">
        <f t="shared" si="73"/>
        <v>-9</v>
      </c>
      <c r="BA151" s="388">
        <f t="shared" si="72"/>
        <v>5</v>
      </c>
      <c r="BB151" s="388">
        <f t="shared" si="72"/>
        <v>-6</v>
      </c>
      <c r="BC151" s="388">
        <f t="shared" si="72"/>
        <v>0</v>
      </c>
      <c r="BD151" s="388">
        <f t="shared" si="72"/>
        <v>-1</v>
      </c>
      <c r="BE151" s="388">
        <f t="shared" si="49"/>
        <v>0</v>
      </c>
      <c r="BF151" s="388">
        <f t="shared" si="48"/>
        <v>34</v>
      </c>
      <c r="BH151" s="389">
        <f t="shared" si="69"/>
        <v>1</v>
      </c>
      <c r="BI151" s="389">
        <f t="shared" si="70"/>
        <v>0</v>
      </c>
      <c r="BJ151" s="370">
        <v>57568.800000000003</v>
      </c>
      <c r="BK151" s="137">
        <f t="shared" si="58"/>
        <v>57568.800000000003</v>
      </c>
      <c r="BL151" s="373">
        <v>317882.00555555557</v>
      </c>
      <c r="BM151" s="137">
        <f t="shared" si="59"/>
        <v>317882.00555555557</v>
      </c>
      <c r="BN151" s="372">
        <v>488593.11111111112</v>
      </c>
      <c r="BO151" s="137">
        <f t="shared" si="60"/>
        <v>488593.11111111112</v>
      </c>
      <c r="BP151" s="372">
        <v>441454.8</v>
      </c>
      <c r="BQ151" s="137">
        <f t="shared" si="61"/>
        <v>441454.8</v>
      </c>
      <c r="BR151" s="372">
        <v>593640.99555555545</v>
      </c>
      <c r="BS151" s="137">
        <f t="shared" si="62"/>
        <v>593640.99555555545</v>
      </c>
      <c r="BT151" s="376">
        <v>692779.23555555556</v>
      </c>
      <c r="BU151" s="137">
        <f t="shared" si="63"/>
        <v>692779.23555555556</v>
      </c>
      <c r="BV151" s="377">
        <v>150570.44446222216</v>
      </c>
      <c r="BW151" s="379">
        <f t="shared" si="71"/>
        <v>150570.44446222216</v>
      </c>
      <c r="BX151" s="353"/>
      <c r="BY151" s="138"/>
      <c r="BZ151" s="355"/>
      <c r="CA151" s="352"/>
    </row>
    <row r="152" spans="1:79" x14ac:dyDescent="0.25">
      <c r="A152" s="132" t="s">
        <v>612</v>
      </c>
      <c r="B152" s="55"/>
      <c r="C152" s="55" t="s">
        <v>452</v>
      </c>
      <c r="D152" s="133" t="s">
        <v>180</v>
      </c>
      <c r="E152" s="364">
        <v>136988.33333333331</v>
      </c>
      <c r="F152" s="382">
        <f t="shared" si="64"/>
        <v>141149</v>
      </c>
      <c r="G152" s="365">
        <v>734</v>
      </c>
      <c r="H152" s="387">
        <f t="shared" si="65"/>
        <v>1693</v>
      </c>
      <c r="I152" s="366">
        <v>1348.7133333333336</v>
      </c>
      <c r="J152" s="366">
        <v>80</v>
      </c>
      <c r="K152"/>
      <c r="L152" s="365">
        <v>4909</v>
      </c>
      <c r="M152" s="365">
        <v>32883</v>
      </c>
      <c r="N152" s="365">
        <v>40985</v>
      </c>
      <c r="O152" s="365">
        <v>31671</v>
      </c>
      <c r="P152" s="365">
        <v>15120</v>
      </c>
      <c r="Q152" s="365">
        <v>9413</v>
      </c>
      <c r="R152" s="365">
        <v>5358</v>
      </c>
      <c r="S152" s="365">
        <v>810</v>
      </c>
      <c r="T152" s="365">
        <v>141149</v>
      </c>
      <c r="U152" s="132"/>
      <c r="V152" s="385">
        <f t="shared" si="66"/>
        <v>3.4778850718035548E-2</v>
      </c>
      <c r="W152" s="385">
        <f t="shared" si="51"/>
        <v>0.23296658141396681</v>
      </c>
      <c r="X152" s="385">
        <f t="shared" si="52"/>
        <v>0.29036691722931085</v>
      </c>
      <c r="Y152" s="385">
        <f t="shared" si="53"/>
        <v>0.22437991059093582</v>
      </c>
      <c r="Z152" s="385">
        <f t="shared" si="54"/>
        <v>0.10712084393088155</v>
      </c>
      <c r="AA152" s="385">
        <f t="shared" si="55"/>
        <v>6.6688393116493924E-2</v>
      </c>
      <c r="AB152" s="385">
        <f t="shared" si="56"/>
        <v>3.7959886361221121E-2</v>
      </c>
      <c r="AC152" s="385">
        <f t="shared" si="57"/>
        <v>5.7386166391543685E-3</v>
      </c>
      <c r="AD152" s="135"/>
      <c r="AE152" s="368">
        <v>51</v>
      </c>
      <c r="AF152" s="368">
        <v>45</v>
      </c>
      <c r="AG152" s="368">
        <v>366</v>
      </c>
      <c r="AH152" s="368">
        <v>460</v>
      </c>
      <c r="AI152" s="368">
        <v>346</v>
      </c>
      <c r="AJ152" s="368">
        <v>358</v>
      </c>
      <c r="AK152" s="368">
        <v>53</v>
      </c>
      <c r="AL152" s="368">
        <v>-8</v>
      </c>
      <c r="AM152" s="185">
        <f t="shared" si="67"/>
        <v>1671</v>
      </c>
      <c r="AN152" s="132"/>
      <c r="AO152" s="368">
        <v>2</v>
      </c>
      <c r="AP152" s="368">
        <v>20</v>
      </c>
      <c r="AQ152" s="368">
        <v>-26</v>
      </c>
      <c r="AR152" s="368">
        <v>-5</v>
      </c>
      <c r="AS152" s="368">
        <v>-6</v>
      </c>
      <c r="AT152" s="368">
        <v>-4</v>
      </c>
      <c r="AU152" s="368">
        <v>-1</v>
      </c>
      <c r="AV152" s="368">
        <v>-2</v>
      </c>
      <c r="AW152" s="369">
        <f t="shared" si="68"/>
        <v>-22</v>
      </c>
      <c r="AX152" s="388">
        <f t="shared" si="73"/>
        <v>-2</v>
      </c>
      <c r="AY152" s="388">
        <f t="shared" si="73"/>
        <v>-20</v>
      </c>
      <c r="AZ152" s="388">
        <f t="shared" si="73"/>
        <v>26</v>
      </c>
      <c r="BA152" s="388">
        <f t="shared" si="72"/>
        <v>5</v>
      </c>
      <c r="BB152" s="388">
        <f t="shared" si="72"/>
        <v>6</v>
      </c>
      <c r="BC152" s="388">
        <f t="shared" si="72"/>
        <v>4</v>
      </c>
      <c r="BD152" s="388">
        <f t="shared" si="72"/>
        <v>1</v>
      </c>
      <c r="BE152" s="388">
        <f t="shared" si="49"/>
        <v>2</v>
      </c>
      <c r="BF152" s="388">
        <f t="shared" si="48"/>
        <v>22</v>
      </c>
      <c r="BH152" s="389">
        <f t="shared" si="69"/>
        <v>1</v>
      </c>
      <c r="BI152" s="389">
        <f t="shared" si="70"/>
        <v>0</v>
      </c>
      <c r="BJ152" s="370">
        <v>1972530.9666666666</v>
      </c>
      <c r="BK152" s="137">
        <f t="shared" si="58"/>
        <v>1972530.9666666666</v>
      </c>
      <c r="BL152" s="373">
        <v>2474601.8244444444</v>
      </c>
      <c r="BM152" s="137">
        <f t="shared" si="59"/>
        <v>2474601.8244444444</v>
      </c>
      <c r="BN152" s="372">
        <v>1895350.7811111112</v>
      </c>
      <c r="BO152" s="137">
        <f t="shared" si="60"/>
        <v>1895350.7811111112</v>
      </c>
      <c r="BP152" s="372">
        <v>1957515.0666666667</v>
      </c>
      <c r="BQ152" s="137">
        <f t="shared" si="61"/>
        <v>1957515.0666666667</v>
      </c>
      <c r="BR152" s="372">
        <v>2862474.8933333335</v>
      </c>
      <c r="BS152" s="137">
        <f t="shared" si="62"/>
        <v>2862474.8933333335</v>
      </c>
      <c r="BT152" s="376">
        <v>2857560.6577777779</v>
      </c>
      <c r="BU152" s="137">
        <f t="shared" si="63"/>
        <v>2857560.6577777779</v>
      </c>
      <c r="BV152" s="377">
        <v>1801906.1381511113</v>
      </c>
      <c r="BW152" s="379">
        <f t="shared" si="71"/>
        <v>1801906.1381511113</v>
      </c>
      <c r="BX152" s="353"/>
      <c r="BY152" s="138"/>
      <c r="BZ152" s="355"/>
      <c r="CA152" s="352"/>
    </row>
    <row r="153" spans="1:79" x14ac:dyDescent="0.25">
      <c r="A153" s="132" t="s">
        <v>613</v>
      </c>
      <c r="B153" s="55" t="s">
        <v>494</v>
      </c>
      <c r="C153" s="55" t="s">
        <v>437</v>
      </c>
      <c r="D153" s="133" t="s">
        <v>181</v>
      </c>
      <c r="E153" s="364">
        <v>52807.444444444445</v>
      </c>
      <c r="F153" s="382">
        <f t="shared" si="64"/>
        <v>64191</v>
      </c>
      <c r="G153" s="365">
        <v>1056</v>
      </c>
      <c r="H153" s="387">
        <f t="shared" si="65"/>
        <v>496</v>
      </c>
      <c r="I153" s="366">
        <v>245.88133333333334</v>
      </c>
      <c r="J153" s="366">
        <v>172</v>
      </c>
      <c r="K153"/>
      <c r="L153" s="365">
        <v>22454</v>
      </c>
      <c r="M153" s="365">
        <v>16150</v>
      </c>
      <c r="N153" s="365">
        <v>12378</v>
      </c>
      <c r="O153" s="365">
        <v>6417</v>
      </c>
      <c r="P153" s="365">
        <v>3936</v>
      </c>
      <c r="Q153" s="365">
        <v>1949</v>
      </c>
      <c r="R153" s="365">
        <v>831</v>
      </c>
      <c r="S153" s="365">
        <v>76</v>
      </c>
      <c r="T153" s="365">
        <v>64191</v>
      </c>
      <c r="U153" s="132"/>
      <c r="V153" s="385">
        <f t="shared" si="66"/>
        <v>0.34979981617360689</v>
      </c>
      <c r="W153" s="385">
        <f t="shared" si="51"/>
        <v>0.2515929024318051</v>
      </c>
      <c r="X153" s="385">
        <f t="shared" si="52"/>
        <v>0.19283077066878535</v>
      </c>
      <c r="Y153" s="385">
        <f t="shared" si="53"/>
        <v>9.9967285133429923E-2</v>
      </c>
      <c r="Z153" s="385">
        <f t="shared" si="54"/>
        <v>6.1317007057064075E-2</v>
      </c>
      <c r="AA153" s="385">
        <f t="shared" si="55"/>
        <v>3.0362511878612268E-2</v>
      </c>
      <c r="AB153" s="385">
        <f t="shared" si="56"/>
        <v>1.2945740057017339E-2</v>
      </c>
      <c r="AC153" s="385">
        <f t="shared" si="57"/>
        <v>1.1839665996790827E-3</v>
      </c>
      <c r="AD153" s="135"/>
      <c r="AE153" s="368">
        <v>78</v>
      </c>
      <c r="AF153" s="368">
        <v>135</v>
      </c>
      <c r="AG153" s="368">
        <v>166</v>
      </c>
      <c r="AH153" s="368">
        <v>83</v>
      </c>
      <c r="AI153" s="368">
        <v>58</v>
      </c>
      <c r="AJ153" s="368">
        <v>24</v>
      </c>
      <c r="AK153" s="368">
        <v>0</v>
      </c>
      <c r="AL153" s="368">
        <v>2</v>
      </c>
      <c r="AM153" s="185">
        <f t="shared" si="67"/>
        <v>546</v>
      </c>
      <c r="AN153" s="132"/>
      <c r="AO153" s="368">
        <v>6</v>
      </c>
      <c r="AP153" s="368">
        <v>34</v>
      </c>
      <c r="AQ153" s="368">
        <v>26</v>
      </c>
      <c r="AR153" s="368">
        <v>-27</v>
      </c>
      <c r="AS153" s="368">
        <v>9</v>
      </c>
      <c r="AT153" s="368">
        <v>4</v>
      </c>
      <c r="AU153" s="368">
        <v>-2</v>
      </c>
      <c r="AV153" s="368">
        <v>0</v>
      </c>
      <c r="AW153" s="369">
        <f t="shared" si="68"/>
        <v>50</v>
      </c>
      <c r="AX153" s="388">
        <f t="shared" si="73"/>
        <v>-6</v>
      </c>
      <c r="AY153" s="388">
        <f t="shared" si="73"/>
        <v>-34</v>
      </c>
      <c r="AZ153" s="388">
        <f t="shared" si="73"/>
        <v>-26</v>
      </c>
      <c r="BA153" s="388">
        <f t="shared" si="72"/>
        <v>27</v>
      </c>
      <c r="BB153" s="388">
        <f t="shared" si="72"/>
        <v>-9</v>
      </c>
      <c r="BC153" s="388">
        <f t="shared" si="72"/>
        <v>-4</v>
      </c>
      <c r="BD153" s="388">
        <f t="shared" si="72"/>
        <v>2</v>
      </c>
      <c r="BE153" s="388">
        <f t="shared" si="49"/>
        <v>0</v>
      </c>
      <c r="BF153" s="388">
        <f t="shared" si="48"/>
        <v>-50</v>
      </c>
      <c r="BH153" s="389">
        <f t="shared" si="69"/>
        <v>0.8</v>
      </c>
      <c r="BI153" s="389">
        <f t="shared" si="70"/>
        <v>0.19999999999999996</v>
      </c>
      <c r="BJ153" s="370">
        <v>231426.57600000003</v>
      </c>
      <c r="BK153" s="137">
        <f t="shared" si="58"/>
        <v>231426.57600000003</v>
      </c>
      <c r="BL153" s="373">
        <v>230380.84</v>
      </c>
      <c r="BM153" s="137">
        <f t="shared" si="59"/>
        <v>230380.84</v>
      </c>
      <c r="BN153" s="372">
        <v>267358.13066666666</v>
      </c>
      <c r="BO153" s="137">
        <f t="shared" si="60"/>
        <v>267358.13066666666</v>
      </c>
      <c r="BP153" s="372">
        <v>298722.45333333331</v>
      </c>
      <c r="BQ153" s="137">
        <f t="shared" si="61"/>
        <v>298722.45333333331</v>
      </c>
      <c r="BR153" s="372">
        <v>252106.31288888888</v>
      </c>
      <c r="BS153" s="137">
        <f t="shared" si="62"/>
        <v>252106.31288888888</v>
      </c>
      <c r="BT153" s="376">
        <v>635979.45600000012</v>
      </c>
      <c r="BU153" s="137">
        <f t="shared" si="63"/>
        <v>635979.45600000012</v>
      </c>
      <c r="BV153" s="377">
        <v>400401.35992888879</v>
      </c>
      <c r="BW153" s="379">
        <f t="shared" si="71"/>
        <v>400401.35992888879</v>
      </c>
      <c r="BX153" s="353"/>
      <c r="BY153" s="138"/>
      <c r="BZ153" s="355"/>
      <c r="CA153" s="352"/>
    </row>
    <row r="154" spans="1:79" x14ac:dyDescent="0.25">
      <c r="A154" s="132" t="s">
        <v>614</v>
      </c>
      <c r="B154" s="55"/>
      <c r="C154" s="55" t="s">
        <v>455</v>
      </c>
      <c r="D154" s="133" t="s">
        <v>182</v>
      </c>
      <c r="E154" s="364">
        <v>290676.5555555555</v>
      </c>
      <c r="F154" s="382">
        <f t="shared" si="64"/>
        <v>350853</v>
      </c>
      <c r="G154" s="365">
        <v>2709</v>
      </c>
      <c r="H154" s="387">
        <f t="shared" si="65"/>
        <v>2927</v>
      </c>
      <c r="I154" s="366">
        <v>1514.9604444444449</v>
      </c>
      <c r="J154" s="366">
        <v>346</v>
      </c>
      <c r="K154"/>
      <c r="L154" s="365">
        <v>136418</v>
      </c>
      <c r="M154" s="365">
        <v>74976</v>
      </c>
      <c r="N154" s="365">
        <v>67390</v>
      </c>
      <c r="O154" s="365">
        <v>33622</v>
      </c>
      <c r="P154" s="365">
        <v>20967</v>
      </c>
      <c r="Q154" s="365">
        <v>9893</v>
      </c>
      <c r="R154" s="365">
        <v>6878</v>
      </c>
      <c r="S154" s="365">
        <v>709</v>
      </c>
      <c r="T154" s="365">
        <v>350853</v>
      </c>
      <c r="U154" s="132"/>
      <c r="V154" s="385">
        <f t="shared" si="66"/>
        <v>0.38881810900861613</v>
      </c>
      <c r="W154" s="385">
        <f t="shared" si="51"/>
        <v>0.21369633436225427</v>
      </c>
      <c r="X154" s="385">
        <f t="shared" si="52"/>
        <v>0.19207474355356802</v>
      </c>
      <c r="Y154" s="385">
        <f t="shared" si="53"/>
        <v>9.5829307430747357E-2</v>
      </c>
      <c r="Z154" s="385">
        <f t="shared" si="54"/>
        <v>5.9760070456858001E-2</v>
      </c>
      <c r="AA154" s="385">
        <f t="shared" si="55"/>
        <v>2.8196994182748899E-2</v>
      </c>
      <c r="AB154" s="385">
        <f t="shared" si="56"/>
        <v>1.9603651671782768E-2</v>
      </c>
      <c r="AC154" s="385">
        <f t="shared" si="57"/>
        <v>2.0207893334245395E-3</v>
      </c>
      <c r="AD154" s="135"/>
      <c r="AE154" s="368">
        <v>609</v>
      </c>
      <c r="AF154" s="368">
        <v>885</v>
      </c>
      <c r="AG154" s="368">
        <v>682</v>
      </c>
      <c r="AH154" s="368">
        <v>345</v>
      </c>
      <c r="AI154" s="368">
        <v>326</v>
      </c>
      <c r="AJ154" s="368">
        <v>95</v>
      </c>
      <c r="AK154" s="368">
        <v>107</v>
      </c>
      <c r="AL154" s="368">
        <v>13</v>
      </c>
      <c r="AM154" s="185">
        <f t="shared" si="67"/>
        <v>3062</v>
      </c>
      <c r="AN154" s="132"/>
      <c r="AO154" s="368">
        <v>91</v>
      </c>
      <c r="AP154" s="368">
        <v>12</v>
      </c>
      <c r="AQ154" s="368">
        <v>2</v>
      </c>
      <c r="AR154" s="368">
        <v>14</v>
      </c>
      <c r="AS154" s="368">
        <v>5</v>
      </c>
      <c r="AT154" s="368">
        <v>9</v>
      </c>
      <c r="AU154" s="368">
        <v>3</v>
      </c>
      <c r="AV154" s="368">
        <v>-1</v>
      </c>
      <c r="AW154" s="369">
        <f t="shared" si="68"/>
        <v>135</v>
      </c>
      <c r="AX154" s="388">
        <f t="shared" si="73"/>
        <v>-91</v>
      </c>
      <c r="AY154" s="388">
        <f t="shared" si="73"/>
        <v>-12</v>
      </c>
      <c r="AZ154" s="388">
        <f t="shared" si="73"/>
        <v>-2</v>
      </c>
      <c r="BA154" s="388">
        <f t="shared" si="72"/>
        <v>-14</v>
      </c>
      <c r="BB154" s="388">
        <f t="shared" si="72"/>
        <v>-5</v>
      </c>
      <c r="BC154" s="388">
        <f t="shared" si="72"/>
        <v>-9</v>
      </c>
      <c r="BD154" s="388">
        <f t="shared" si="72"/>
        <v>-3</v>
      </c>
      <c r="BE154" s="388">
        <f t="shared" si="49"/>
        <v>1</v>
      </c>
      <c r="BF154" s="388">
        <f t="shared" si="48"/>
        <v>-135</v>
      </c>
      <c r="BH154" s="389">
        <f t="shared" si="69"/>
        <v>1</v>
      </c>
      <c r="BI154" s="389">
        <f t="shared" si="70"/>
        <v>0</v>
      </c>
      <c r="BJ154" s="370">
        <v>2732599.04</v>
      </c>
      <c r="BK154" s="137">
        <f t="shared" si="58"/>
        <v>2732599.04</v>
      </c>
      <c r="BL154" s="373">
        <v>2739980.1066666669</v>
      </c>
      <c r="BM154" s="137">
        <f t="shared" si="59"/>
        <v>2739980.1066666669</v>
      </c>
      <c r="BN154" s="372">
        <v>2503532.2255555559</v>
      </c>
      <c r="BO154" s="137">
        <f t="shared" si="60"/>
        <v>2503532.2255555559</v>
      </c>
      <c r="BP154" s="372">
        <v>3008196.666666666</v>
      </c>
      <c r="BQ154" s="137">
        <f t="shared" si="61"/>
        <v>3008196.666666666</v>
      </c>
      <c r="BR154" s="372">
        <v>2642987.7777777775</v>
      </c>
      <c r="BS154" s="137">
        <f t="shared" si="62"/>
        <v>2642987.7777777775</v>
      </c>
      <c r="BT154" s="376">
        <v>3487577.535555555</v>
      </c>
      <c r="BU154" s="137">
        <f t="shared" si="63"/>
        <v>3487577.535555555</v>
      </c>
      <c r="BV154" s="377">
        <v>2503347.2397866664</v>
      </c>
      <c r="BW154" s="379">
        <f t="shared" si="71"/>
        <v>2503347.2397866664</v>
      </c>
      <c r="BX154" s="353"/>
      <c r="BY154" s="138"/>
      <c r="BZ154" s="355"/>
      <c r="CA154" s="352"/>
    </row>
    <row r="155" spans="1:79" x14ac:dyDescent="0.25">
      <c r="A155" s="132" t="s">
        <v>615</v>
      </c>
      <c r="B155" s="55"/>
      <c r="C155" s="55" t="s">
        <v>440</v>
      </c>
      <c r="D155" s="133" t="s">
        <v>183</v>
      </c>
      <c r="E155" s="364">
        <v>100611.33333333331</v>
      </c>
      <c r="F155" s="382">
        <f t="shared" si="64"/>
        <v>136229</v>
      </c>
      <c r="G155" s="365">
        <v>1303</v>
      </c>
      <c r="H155" s="387">
        <f t="shared" si="65"/>
        <v>2209</v>
      </c>
      <c r="I155" s="366">
        <v>1262.999111111111</v>
      </c>
      <c r="J155" s="366">
        <v>141</v>
      </c>
      <c r="K155"/>
      <c r="L155" s="365">
        <v>81461</v>
      </c>
      <c r="M155" s="365">
        <v>26534</v>
      </c>
      <c r="N155" s="365">
        <v>15910</v>
      </c>
      <c r="O155" s="365">
        <v>6812</v>
      </c>
      <c r="P155" s="365">
        <v>3366</v>
      </c>
      <c r="Q155" s="365">
        <v>1488</v>
      </c>
      <c r="R155" s="365">
        <v>598</v>
      </c>
      <c r="S155" s="365">
        <v>60</v>
      </c>
      <c r="T155" s="365">
        <v>136229</v>
      </c>
      <c r="U155" s="132"/>
      <c r="V155" s="385">
        <f t="shared" si="66"/>
        <v>0.59797106342995987</v>
      </c>
      <c r="W155" s="385">
        <f t="shared" si="51"/>
        <v>0.19477497449148126</v>
      </c>
      <c r="X155" s="385">
        <f t="shared" si="52"/>
        <v>0.11678864265317958</v>
      </c>
      <c r="Y155" s="385">
        <f t="shared" si="53"/>
        <v>5.0004037319513465E-2</v>
      </c>
      <c r="Z155" s="385">
        <f t="shared" si="54"/>
        <v>2.470839542241373E-2</v>
      </c>
      <c r="AA155" s="385">
        <f t="shared" si="55"/>
        <v>1.0922784429159723E-2</v>
      </c>
      <c r="AB155" s="385">
        <f t="shared" si="56"/>
        <v>4.3896673982779001E-3</v>
      </c>
      <c r="AC155" s="385">
        <f t="shared" si="57"/>
        <v>4.4043485601450501E-4</v>
      </c>
      <c r="AD155" s="135"/>
      <c r="AE155" s="368">
        <v>1330</v>
      </c>
      <c r="AF155" s="368">
        <v>370</v>
      </c>
      <c r="AG155" s="368">
        <v>330</v>
      </c>
      <c r="AH155" s="368">
        <v>52</v>
      </c>
      <c r="AI155" s="368">
        <v>69</v>
      </c>
      <c r="AJ155" s="368">
        <v>26</v>
      </c>
      <c r="AK155" s="368">
        <v>-2</v>
      </c>
      <c r="AL155" s="368">
        <v>1</v>
      </c>
      <c r="AM155" s="185">
        <f t="shared" si="67"/>
        <v>2176</v>
      </c>
      <c r="AN155" s="132"/>
      <c r="AO155" s="368">
        <v>-1</v>
      </c>
      <c r="AP155" s="368">
        <v>-11</v>
      </c>
      <c r="AQ155" s="368">
        <v>-15</v>
      </c>
      <c r="AR155" s="368">
        <v>-7</v>
      </c>
      <c r="AS155" s="368">
        <v>-4</v>
      </c>
      <c r="AT155" s="368">
        <v>0</v>
      </c>
      <c r="AU155" s="368">
        <v>2</v>
      </c>
      <c r="AV155" s="368">
        <v>3</v>
      </c>
      <c r="AW155" s="369">
        <f t="shared" si="68"/>
        <v>-33</v>
      </c>
      <c r="AX155" s="388">
        <f t="shared" si="73"/>
        <v>1</v>
      </c>
      <c r="AY155" s="388">
        <f t="shared" si="73"/>
        <v>11</v>
      </c>
      <c r="AZ155" s="388">
        <f t="shared" si="73"/>
        <v>15</v>
      </c>
      <c r="BA155" s="388">
        <f t="shared" si="72"/>
        <v>7</v>
      </c>
      <c r="BB155" s="388">
        <f t="shared" si="72"/>
        <v>4</v>
      </c>
      <c r="BC155" s="388">
        <f t="shared" si="72"/>
        <v>0</v>
      </c>
      <c r="BD155" s="388">
        <f t="shared" si="72"/>
        <v>-2</v>
      </c>
      <c r="BE155" s="388">
        <f t="shared" si="49"/>
        <v>-3</v>
      </c>
      <c r="BF155" s="388">
        <f t="shared" si="48"/>
        <v>33</v>
      </c>
      <c r="BH155" s="389">
        <f t="shared" si="69"/>
        <v>1</v>
      </c>
      <c r="BI155" s="389">
        <f t="shared" si="70"/>
        <v>0</v>
      </c>
      <c r="BJ155" s="370">
        <v>1410115.7733333332</v>
      </c>
      <c r="BK155" s="137">
        <f t="shared" si="58"/>
        <v>1410115.7733333332</v>
      </c>
      <c r="BL155" s="373">
        <v>1572266.9733333332</v>
      </c>
      <c r="BM155" s="137">
        <f t="shared" si="59"/>
        <v>1572266.9733333332</v>
      </c>
      <c r="BN155" s="372">
        <v>885436.01222222229</v>
      </c>
      <c r="BO155" s="137">
        <f t="shared" si="60"/>
        <v>885436.01222222229</v>
      </c>
      <c r="BP155" s="372">
        <v>2054439.0666666662</v>
      </c>
      <c r="BQ155" s="137">
        <f t="shared" si="61"/>
        <v>2054439.0666666662</v>
      </c>
      <c r="BR155" s="372">
        <v>1367028.4177777779</v>
      </c>
      <c r="BS155" s="137">
        <f t="shared" si="62"/>
        <v>1367028.4177777779</v>
      </c>
      <c r="BT155" s="376">
        <v>1864191.0155555555</v>
      </c>
      <c r="BU155" s="137">
        <f t="shared" si="63"/>
        <v>1864191.0155555555</v>
      </c>
      <c r="BV155" s="377">
        <v>939954.01896888891</v>
      </c>
      <c r="BW155" s="379">
        <f t="shared" si="71"/>
        <v>939954.01896888891</v>
      </c>
      <c r="BX155" s="353"/>
      <c r="BY155" s="138"/>
      <c r="BZ155" s="355"/>
      <c r="CA155" s="352"/>
    </row>
    <row r="156" spans="1:79" x14ac:dyDescent="0.25">
      <c r="A156" s="132" t="s">
        <v>616</v>
      </c>
      <c r="B156" s="55" t="s">
        <v>555</v>
      </c>
      <c r="C156" s="55" t="s">
        <v>434</v>
      </c>
      <c r="D156" s="133" t="s">
        <v>184</v>
      </c>
      <c r="E156" s="364">
        <v>44429.666666666664</v>
      </c>
      <c r="F156" s="382">
        <f t="shared" si="64"/>
        <v>44770</v>
      </c>
      <c r="G156" s="365">
        <v>267</v>
      </c>
      <c r="H156" s="387">
        <f t="shared" si="65"/>
        <v>223</v>
      </c>
      <c r="I156" s="366">
        <v>35.170222222222236</v>
      </c>
      <c r="J156" s="366">
        <v>25</v>
      </c>
      <c r="K156"/>
      <c r="L156" s="365">
        <v>4320</v>
      </c>
      <c r="M156" s="365">
        <v>6026</v>
      </c>
      <c r="N156" s="365">
        <v>13387</v>
      </c>
      <c r="O156" s="365">
        <v>9663</v>
      </c>
      <c r="P156" s="365">
        <v>5819</v>
      </c>
      <c r="Q156" s="365">
        <v>3002</v>
      </c>
      <c r="R156" s="365">
        <v>2322</v>
      </c>
      <c r="S156" s="365">
        <v>231</v>
      </c>
      <c r="T156" s="365">
        <v>44770</v>
      </c>
      <c r="U156" s="132"/>
      <c r="V156" s="385">
        <f t="shared" si="66"/>
        <v>9.6493187402278316E-2</v>
      </c>
      <c r="W156" s="385">
        <f t="shared" si="51"/>
        <v>0.13459906187178913</v>
      </c>
      <c r="X156" s="385">
        <f t="shared" si="52"/>
        <v>0.29901719901719903</v>
      </c>
      <c r="Y156" s="385">
        <f t="shared" si="53"/>
        <v>0.21583649765467947</v>
      </c>
      <c r="Z156" s="385">
        <f t="shared" si="54"/>
        <v>0.12997542997542996</v>
      </c>
      <c r="AA156" s="385">
        <f t="shared" si="55"/>
        <v>6.7053830690194327E-2</v>
      </c>
      <c r="AB156" s="385">
        <f t="shared" si="56"/>
        <v>5.1865088228724592E-2</v>
      </c>
      <c r="AC156" s="385">
        <f t="shared" si="57"/>
        <v>5.1597051597051594E-3</v>
      </c>
      <c r="AD156" s="135"/>
      <c r="AE156" s="368">
        <v>51</v>
      </c>
      <c r="AF156" s="368">
        <v>28</v>
      </c>
      <c r="AG156" s="368">
        <v>27</v>
      </c>
      <c r="AH156" s="368">
        <v>85</v>
      </c>
      <c r="AI156" s="368">
        <v>39</v>
      </c>
      <c r="AJ156" s="368">
        <v>-2</v>
      </c>
      <c r="AK156" s="368">
        <v>11</v>
      </c>
      <c r="AL156" s="368">
        <v>6</v>
      </c>
      <c r="AM156" s="185">
        <f t="shared" si="67"/>
        <v>245</v>
      </c>
      <c r="AN156" s="132"/>
      <c r="AO156" s="368">
        <v>-12</v>
      </c>
      <c r="AP156" s="368">
        <v>5</v>
      </c>
      <c r="AQ156" s="368">
        <v>-1</v>
      </c>
      <c r="AR156" s="368">
        <v>23</v>
      </c>
      <c r="AS156" s="368">
        <v>4</v>
      </c>
      <c r="AT156" s="368">
        <v>7</v>
      </c>
      <c r="AU156" s="368">
        <v>-6</v>
      </c>
      <c r="AV156" s="368">
        <v>2</v>
      </c>
      <c r="AW156" s="369">
        <f t="shared" si="68"/>
        <v>22</v>
      </c>
      <c r="AX156" s="388">
        <f t="shared" si="73"/>
        <v>12</v>
      </c>
      <c r="AY156" s="388">
        <f t="shared" si="73"/>
        <v>-5</v>
      </c>
      <c r="AZ156" s="388">
        <f t="shared" si="73"/>
        <v>1</v>
      </c>
      <c r="BA156" s="388">
        <f t="shared" si="72"/>
        <v>-23</v>
      </c>
      <c r="BB156" s="388">
        <f t="shared" si="72"/>
        <v>-4</v>
      </c>
      <c r="BC156" s="388">
        <f t="shared" si="72"/>
        <v>-7</v>
      </c>
      <c r="BD156" s="388">
        <f t="shared" si="72"/>
        <v>6</v>
      </c>
      <c r="BE156" s="388">
        <f t="shared" si="49"/>
        <v>-2</v>
      </c>
      <c r="BF156" s="388">
        <f t="shared" si="48"/>
        <v>-22</v>
      </c>
      <c r="BH156" s="389">
        <f t="shared" si="69"/>
        <v>0.8</v>
      </c>
      <c r="BI156" s="389">
        <f t="shared" si="70"/>
        <v>0.19999999999999996</v>
      </c>
      <c r="BJ156" s="370">
        <v>211341.46133333334</v>
      </c>
      <c r="BK156" s="137">
        <f t="shared" si="58"/>
        <v>211341.46133333334</v>
      </c>
      <c r="BL156" s="373">
        <v>308110.96266666672</v>
      </c>
      <c r="BM156" s="137">
        <f t="shared" si="59"/>
        <v>308110.96266666672</v>
      </c>
      <c r="BN156" s="372">
        <v>341693.91555555561</v>
      </c>
      <c r="BO156" s="137">
        <f t="shared" si="60"/>
        <v>341693.91555555561</v>
      </c>
      <c r="BP156" s="372">
        <v>307975.57333333336</v>
      </c>
      <c r="BQ156" s="137">
        <f t="shared" si="61"/>
        <v>307975.57333333336</v>
      </c>
      <c r="BR156" s="372">
        <v>207333.07377777784</v>
      </c>
      <c r="BS156" s="137">
        <f t="shared" si="62"/>
        <v>207333.07377777784</v>
      </c>
      <c r="BT156" s="376">
        <v>215400.05511111111</v>
      </c>
      <c r="BU156" s="137">
        <f t="shared" si="63"/>
        <v>215400.05511111111</v>
      </c>
      <c r="BV156" s="377">
        <v>174264.85384533333</v>
      </c>
      <c r="BW156" s="379">
        <f t="shared" si="71"/>
        <v>174264.85384533333</v>
      </c>
      <c r="BX156" s="353"/>
      <c r="BY156" s="138"/>
      <c r="BZ156" s="355"/>
      <c r="CA156" s="352"/>
    </row>
    <row r="157" spans="1:79" x14ac:dyDescent="0.25">
      <c r="A157" s="132" t="s">
        <v>617</v>
      </c>
      <c r="B157" s="55"/>
      <c r="C157" s="55" t="s">
        <v>452</v>
      </c>
      <c r="D157" s="133" t="s">
        <v>185</v>
      </c>
      <c r="E157" s="364">
        <v>113025.33333333333</v>
      </c>
      <c r="F157" s="382">
        <f t="shared" si="64"/>
        <v>126823</v>
      </c>
      <c r="G157" s="365">
        <v>939</v>
      </c>
      <c r="H157" s="387">
        <f t="shared" si="65"/>
        <v>1638</v>
      </c>
      <c r="I157" s="366">
        <v>910.89866666666694</v>
      </c>
      <c r="J157" s="366">
        <v>292</v>
      </c>
      <c r="K157"/>
      <c r="L157" s="365">
        <v>8417</v>
      </c>
      <c r="M157" s="365">
        <v>34906</v>
      </c>
      <c r="N157" s="365">
        <v>45269</v>
      </c>
      <c r="O157" s="365">
        <v>26387</v>
      </c>
      <c r="P157" s="365">
        <v>7577</v>
      </c>
      <c r="Q157" s="365">
        <v>2763</v>
      </c>
      <c r="R157" s="365">
        <v>1325</v>
      </c>
      <c r="S157" s="365">
        <v>179</v>
      </c>
      <c r="T157" s="365">
        <v>126823</v>
      </c>
      <c r="U157" s="132"/>
      <c r="V157" s="385">
        <f t="shared" si="66"/>
        <v>6.636808780741664E-2</v>
      </c>
      <c r="W157" s="385">
        <f t="shared" si="51"/>
        <v>0.27523398752592193</v>
      </c>
      <c r="X157" s="385">
        <f t="shared" si="52"/>
        <v>0.35694629523036042</v>
      </c>
      <c r="Y157" s="385">
        <f t="shared" si="53"/>
        <v>0.20806162919975082</v>
      </c>
      <c r="Z157" s="385">
        <f t="shared" si="54"/>
        <v>5.9744683535320878E-2</v>
      </c>
      <c r="AA157" s="385">
        <f t="shared" si="55"/>
        <v>2.178626905214354E-2</v>
      </c>
      <c r="AB157" s="385">
        <f t="shared" si="56"/>
        <v>1.0447631738722471E-2</v>
      </c>
      <c r="AC157" s="385">
        <f t="shared" si="57"/>
        <v>1.4114159103632623E-3</v>
      </c>
      <c r="AD157" s="135"/>
      <c r="AE157" s="368">
        <v>433</v>
      </c>
      <c r="AF157" s="368">
        <v>399</v>
      </c>
      <c r="AG157" s="368">
        <v>641</v>
      </c>
      <c r="AH157" s="368">
        <v>243</v>
      </c>
      <c r="AI157" s="368">
        <v>40</v>
      </c>
      <c r="AJ157" s="368">
        <v>0</v>
      </c>
      <c r="AK157" s="368">
        <v>7</v>
      </c>
      <c r="AL157" s="368">
        <v>2</v>
      </c>
      <c r="AM157" s="185">
        <f t="shared" si="67"/>
        <v>1765</v>
      </c>
      <c r="AN157" s="132"/>
      <c r="AO157" s="368">
        <v>28</v>
      </c>
      <c r="AP157" s="368">
        <v>2</v>
      </c>
      <c r="AQ157" s="368">
        <v>74</v>
      </c>
      <c r="AR157" s="368">
        <v>15</v>
      </c>
      <c r="AS157" s="368">
        <v>0</v>
      </c>
      <c r="AT157" s="368">
        <v>3</v>
      </c>
      <c r="AU157" s="368">
        <v>6</v>
      </c>
      <c r="AV157" s="368">
        <v>-1</v>
      </c>
      <c r="AW157" s="369">
        <f t="shared" si="68"/>
        <v>127</v>
      </c>
      <c r="AX157" s="388">
        <f t="shared" si="73"/>
        <v>-28</v>
      </c>
      <c r="AY157" s="388">
        <f t="shared" si="73"/>
        <v>-2</v>
      </c>
      <c r="AZ157" s="388">
        <f t="shared" si="73"/>
        <v>-74</v>
      </c>
      <c r="BA157" s="388">
        <f t="shared" si="72"/>
        <v>-15</v>
      </c>
      <c r="BB157" s="388">
        <f t="shared" si="72"/>
        <v>0</v>
      </c>
      <c r="BC157" s="388">
        <f t="shared" si="72"/>
        <v>-3</v>
      </c>
      <c r="BD157" s="388">
        <f t="shared" si="72"/>
        <v>-6</v>
      </c>
      <c r="BE157" s="388">
        <f t="shared" si="49"/>
        <v>1</v>
      </c>
      <c r="BF157" s="388">
        <f t="shared" si="48"/>
        <v>-127</v>
      </c>
      <c r="BH157" s="389">
        <f t="shared" si="69"/>
        <v>1</v>
      </c>
      <c r="BI157" s="389">
        <f t="shared" si="70"/>
        <v>0</v>
      </c>
      <c r="BJ157" s="370">
        <v>705697.54</v>
      </c>
      <c r="BK157" s="137">
        <f t="shared" si="58"/>
        <v>705697.54</v>
      </c>
      <c r="BL157" s="373">
        <v>958188.2</v>
      </c>
      <c r="BM157" s="137">
        <f t="shared" si="59"/>
        <v>958188.2</v>
      </c>
      <c r="BN157" s="372">
        <v>2149905.5588888889</v>
      </c>
      <c r="BO157" s="137">
        <f t="shared" si="60"/>
        <v>2149905.5588888889</v>
      </c>
      <c r="BP157" s="372">
        <v>2628988.5333333332</v>
      </c>
      <c r="BQ157" s="137">
        <f t="shared" si="61"/>
        <v>2628988.5333333332</v>
      </c>
      <c r="BR157" s="372">
        <v>1399473.1888888888</v>
      </c>
      <c r="BS157" s="137">
        <f t="shared" si="62"/>
        <v>1399473.1888888888</v>
      </c>
      <c r="BT157" s="376">
        <v>1889350.5244444446</v>
      </c>
      <c r="BU157" s="137">
        <f t="shared" si="63"/>
        <v>1889350.5244444446</v>
      </c>
      <c r="BV157" s="377">
        <v>2071411.3408533328</v>
      </c>
      <c r="BW157" s="379">
        <f t="shared" si="71"/>
        <v>2071411.3408533328</v>
      </c>
      <c r="BX157" s="353"/>
      <c r="BY157" s="138"/>
      <c r="BZ157" s="355"/>
      <c r="CA157" s="352"/>
    </row>
    <row r="158" spans="1:79" x14ac:dyDescent="0.25">
      <c r="A158" s="132" t="s">
        <v>618</v>
      </c>
      <c r="B158" s="55" t="s">
        <v>501</v>
      </c>
      <c r="C158" s="55" t="s">
        <v>467</v>
      </c>
      <c r="D158" s="133" t="s">
        <v>186</v>
      </c>
      <c r="E158" s="364">
        <v>43105.666666666664</v>
      </c>
      <c r="F158" s="382">
        <f t="shared" si="64"/>
        <v>44515</v>
      </c>
      <c r="G158" s="365">
        <v>326</v>
      </c>
      <c r="H158" s="387">
        <f t="shared" si="65"/>
        <v>339</v>
      </c>
      <c r="I158" s="366">
        <v>175.35511111111111</v>
      </c>
      <c r="J158" s="366">
        <v>28</v>
      </c>
      <c r="K158"/>
      <c r="L158" s="365">
        <v>5832</v>
      </c>
      <c r="M158" s="365">
        <v>10305</v>
      </c>
      <c r="N158" s="365">
        <v>10684</v>
      </c>
      <c r="O158" s="365">
        <v>6618</v>
      </c>
      <c r="P158" s="365">
        <v>4682</v>
      </c>
      <c r="Q158" s="365">
        <v>3467</v>
      </c>
      <c r="R158" s="365">
        <v>2522</v>
      </c>
      <c r="S158" s="365">
        <v>405</v>
      </c>
      <c r="T158" s="365">
        <v>44515</v>
      </c>
      <c r="U158" s="132"/>
      <c r="V158" s="385">
        <f t="shared" si="66"/>
        <v>0.13101201842075705</v>
      </c>
      <c r="W158" s="385">
        <f t="shared" si="51"/>
        <v>0.23149500168482534</v>
      </c>
      <c r="X158" s="385">
        <f t="shared" si="52"/>
        <v>0.24000898573514545</v>
      </c>
      <c r="Y158" s="385">
        <f t="shared" si="53"/>
        <v>0.14866898798157924</v>
      </c>
      <c r="Z158" s="385">
        <f t="shared" si="54"/>
        <v>0.10517802987756936</v>
      </c>
      <c r="AA158" s="385">
        <f t="shared" si="55"/>
        <v>7.7883859373244976E-2</v>
      </c>
      <c r="AB158" s="385">
        <f t="shared" si="56"/>
        <v>5.6655060092103783E-2</v>
      </c>
      <c r="AC158" s="385">
        <f t="shared" si="57"/>
        <v>9.0980568347747946E-3</v>
      </c>
      <c r="AD158" s="135"/>
      <c r="AE158" s="368">
        <v>36</v>
      </c>
      <c r="AF158" s="368">
        <v>69</v>
      </c>
      <c r="AG158" s="368">
        <v>106</v>
      </c>
      <c r="AH158" s="368">
        <v>72</v>
      </c>
      <c r="AI158" s="368">
        <v>42</v>
      </c>
      <c r="AJ158" s="368">
        <v>18</v>
      </c>
      <c r="AK158" s="368">
        <v>23</v>
      </c>
      <c r="AL158" s="368">
        <v>3</v>
      </c>
      <c r="AM158" s="185">
        <f t="shared" si="67"/>
        <v>369</v>
      </c>
      <c r="AN158" s="132"/>
      <c r="AO158" s="368">
        <v>13</v>
      </c>
      <c r="AP158" s="368">
        <v>14</v>
      </c>
      <c r="AQ158" s="368">
        <v>8</v>
      </c>
      <c r="AR158" s="368">
        <v>2</v>
      </c>
      <c r="AS158" s="368">
        <v>-3</v>
      </c>
      <c r="AT158" s="368">
        <v>4</v>
      </c>
      <c r="AU158" s="368">
        <v>-9</v>
      </c>
      <c r="AV158" s="368">
        <v>1</v>
      </c>
      <c r="AW158" s="369">
        <f t="shared" si="68"/>
        <v>30</v>
      </c>
      <c r="AX158" s="388">
        <f t="shared" si="73"/>
        <v>-13</v>
      </c>
      <c r="AY158" s="388">
        <f t="shared" si="73"/>
        <v>-14</v>
      </c>
      <c r="AZ158" s="388">
        <f t="shared" si="73"/>
        <v>-8</v>
      </c>
      <c r="BA158" s="388">
        <f t="shared" si="72"/>
        <v>-2</v>
      </c>
      <c r="BB158" s="388">
        <f t="shared" si="72"/>
        <v>3</v>
      </c>
      <c r="BC158" s="388">
        <f t="shared" si="72"/>
        <v>-4</v>
      </c>
      <c r="BD158" s="388">
        <f t="shared" si="72"/>
        <v>9</v>
      </c>
      <c r="BE158" s="388">
        <f t="shared" si="49"/>
        <v>-1</v>
      </c>
      <c r="BF158" s="388">
        <f t="shared" si="48"/>
        <v>-30</v>
      </c>
      <c r="BH158" s="389">
        <f t="shared" si="69"/>
        <v>0.8</v>
      </c>
      <c r="BI158" s="389">
        <f t="shared" si="70"/>
        <v>0.19999999999999996</v>
      </c>
      <c r="BJ158" s="370">
        <v>260722.69866666669</v>
      </c>
      <c r="BK158" s="137">
        <f t="shared" si="58"/>
        <v>260722.69866666669</v>
      </c>
      <c r="BL158" s="373">
        <v>224276.42311111113</v>
      </c>
      <c r="BM158" s="137">
        <f t="shared" si="59"/>
        <v>224276.42311111113</v>
      </c>
      <c r="BN158" s="372">
        <v>231361.63377777781</v>
      </c>
      <c r="BO158" s="137">
        <f t="shared" si="60"/>
        <v>231361.63377777781</v>
      </c>
      <c r="BP158" s="372">
        <v>479940.58666666667</v>
      </c>
      <c r="BQ158" s="137">
        <f t="shared" si="61"/>
        <v>479940.58666666667</v>
      </c>
      <c r="BR158" s="372">
        <v>342707.80622222228</v>
      </c>
      <c r="BS158" s="137">
        <f t="shared" si="62"/>
        <v>342707.80622222228</v>
      </c>
      <c r="BT158" s="376">
        <v>339072.57066666667</v>
      </c>
      <c r="BU158" s="137">
        <f t="shared" si="63"/>
        <v>339072.57066666667</v>
      </c>
      <c r="BV158" s="377">
        <v>28384.662044444485</v>
      </c>
      <c r="BW158" s="379">
        <f t="shared" si="71"/>
        <v>28384.662044444485</v>
      </c>
      <c r="BX158" s="353"/>
      <c r="BY158" s="138"/>
      <c r="BZ158" s="355"/>
      <c r="CA158" s="352"/>
    </row>
    <row r="159" spans="1:79" x14ac:dyDescent="0.25">
      <c r="A159" s="132" t="s">
        <v>619</v>
      </c>
      <c r="B159" s="55" t="s">
        <v>475</v>
      </c>
      <c r="C159" s="55" t="s">
        <v>440</v>
      </c>
      <c r="D159" s="133" t="s">
        <v>187</v>
      </c>
      <c r="E159" s="364">
        <v>33880.999999999993</v>
      </c>
      <c r="F159" s="382">
        <f t="shared" si="64"/>
        <v>45368</v>
      </c>
      <c r="G159" s="365">
        <v>377</v>
      </c>
      <c r="H159" s="387">
        <f t="shared" si="65"/>
        <v>218</v>
      </c>
      <c r="I159" s="366">
        <v>33.587111111111113</v>
      </c>
      <c r="J159" s="366">
        <v>65</v>
      </c>
      <c r="K159"/>
      <c r="L159" s="365">
        <v>27420</v>
      </c>
      <c r="M159" s="365">
        <v>8781</v>
      </c>
      <c r="N159" s="365">
        <v>4853</v>
      </c>
      <c r="O159" s="365">
        <v>2509</v>
      </c>
      <c r="P159" s="365">
        <v>1230</v>
      </c>
      <c r="Q159" s="365">
        <v>394</v>
      </c>
      <c r="R159" s="365">
        <v>136</v>
      </c>
      <c r="S159" s="365">
        <v>45</v>
      </c>
      <c r="T159" s="365">
        <v>45368</v>
      </c>
      <c r="U159" s="132"/>
      <c r="V159" s="385">
        <f t="shared" si="66"/>
        <v>0.60439076000705338</v>
      </c>
      <c r="W159" s="385">
        <f t="shared" si="51"/>
        <v>0.19355052019044261</v>
      </c>
      <c r="X159" s="385">
        <f t="shared" si="52"/>
        <v>0.10696967025216012</v>
      </c>
      <c r="Y159" s="385">
        <f t="shared" si="53"/>
        <v>5.530329747839887E-2</v>
      </c>
      <c r="Z159" s="385">
        <f t="shared" si="54"/>
        <v>2.7111620525480516E-2</v>
      </c>
      <c r="AA159" s="385">
        <f t="shared" si="55"/>
        <v>8.6845353553165229E-3</v>
      </c>
      <c r="AB159" s="385">
        <f t="shared" si="56"/>
        <v>2.9977076353376831E-3</v>
      </c>
      <c r="AC159" s="385">
        <f t="shared" si="57"/>
        <v>9.9188855581026285E-4</v>
      </c>
      <c r="AD159" s="135"/>
      <c r="AE159" s="368">
        <v>158</v>
      </c>
      <c r="AF159" s="368">
        <v>30</v>
      </c>
      <c r="AG159" s="368">
        <v>22</v>
      </c>
      <c r="AH159" s="368">
        <v>1</v>
      </c>
      <c r="AI159" s="368">
        <v>1</v>
      </c>
      <c r="AJ159" s="368">
        <v>5</v>
      </c>
      <c r="AK159" s="368">
        <v>7</v>
      </c>
      <c r="AL159" s="368">
        <v>0</v>
      </c>
      <c r="AM159" s="185">
        <f t="shared" si="67"/>
        <v>224</v>
      </c>
      <c r="AN159" s="132"/>
      <c r="AO159" s="368">
        <v>12</v>
      </c>
      <c r="AP159" s="368">
        <v>-6</v>
      </c>
      <c r="AQ159" s="368">
        <v>8</v>
      </c>
      <c r="AR159" s="368">
        <v>-3</v>
      </c>
      <c r="AS159" s="368">
        <v>-2</v>
      </c>
      <c r="AT159" s="368">
        <v>-1</v>
      </c>
      <c r="AU159" s="368">
        <v>-2</v>
      </c>
      <c r="AV159" s="368">
        <v>0</v>
      </c>
      <c r="AW159" s="369">
        <f t="shared" si="68"/>
        <v>6</v>
      </c>
      <c r="AX159" s="388">
        <f t="shared" si="73"/>
        <v>-12</v>
      </c>
      <c r="AY159" s="388">
        <f t="shared" si="73"/>
        <v>6</v>
      </c>
      <c r="AZ159" s="388">
        <f t="shared" si="73"/>
        <v>-8</v>
      </c>
      <c r="BA159" s="388">
        <f t="shared" si="72"/>
        <v>3</v>
      </c>
      <c r="BB159" s="388">
        <f t="shared" si="72"/>
        <v>2</v>
      </c>
      <c r="BC159" s="388">
        <f t="shared" si="72"/>
        <v>1</v>
      </c>
      <c r="BD159" s="388">
        <f t="shared" si="72"/>
        <v>2</v>
      </c>
      <c r="BE159" s="388">
        <f t="shared" si="49"/>
        <v>0</v>
      </c>
      <c r="BF159" s="388">
        <f t="shared" si="48"/>
        <v>-6</v>
      </c>
      <c r="BH159" s="389">
        <f t="shared" si="69"/>
        <v>0.8</v>
      </c>
      <c r="BI159" s="389">
        <f t="shared" si="70"/>
        <v>0.19999999999999996</v>
      </c>
      <c r="BJ159" s="370">
        <v>453642.14400000009</v>
      </c>
      <c r="BK159" s="137">
        <f t="shared" si="58"/>
        <v>453642.14400000009</v>
      </c>
      <c r="BL159" s="373">
        <v>567242.67111111106</v>
      </c>
      <c r="BM159" s="137">
        <f t="shared" si="59"/>
        <v>567242.67111111106</v>
      </c>
      <c r="BN159" s="372">
        <v>154072.59466666667</v>
      </c>
      <c r="BO159" s="137">
        <f t="shared" si="60"/>
        <v>154072.59466666667</v>
      </c>
      <c r="BP159" s="372">
        <v>547856.42666666664</v>
      </c>
      <c r="BQ159" s="137">
        <f t="shared" si="61"/>
        <v>547856.42666666664</v>
      </c>
      <c r="BR159" s="372">
        <v>335512.16177777777</v>
      </c>
      <c r="BS159" s="137">
        <f t="shared" si="62"/>
        <v>335512.16177777777</v>
      </c>
      <c r="BT159" s="376">
        <v>218234.4142222222</v>
      </c>
      <c r="BU159" s="137">
        <f t="shared" si="63"/>
        <v>218234.4142222222</v>
      </c>
      <c r="BV159" s="377">
        <v>391224.09732266678</v>
      </c>
      <c r="BW159" s="379">
        <f t="shared" si="71"/>
        <v>391224.09732266678</v>
      </c>
      <c r="BX159" s="353"/>
      <c r="BY159" s="138"/>
      <c r="BZ159" s="355"/>
      <c r="CA159" s="352"/>
    </row>
    <row r="160" spans="1:79" x14ac:dyDescent="0.25">
      <c r="A160" s="132" t="s">
        <v>620</v>
      </c>
      <c r="B160" s="55"/>
      <c r="C160" s="55" t="s">
        <v>437</v>
      </c>
      <c r="D160" s="133" t="s">
        <v>188</v>
      </c>
      <c r="E160" s="364">
        <v>166687</v>
      </c>
      <c r="F160" s="382">
        <f t="shared" si="64"/>
        <v>225747</v>
      </c>
      <c r="G160" s="365">
        <v>3889</v>
      </c>
      <c r="H160" s="387">
        <f t="shared" si="65"/>
        <v>2818</v>
      </c>
      <c r="I160" s="366">
        <v>1563.2520000000004</v>
      </c>
      <c r="J160" s="366">
        <v>484</v>
      </c>
      <c r="K160"/>
      <c r="L160" s="365">
        <v>135937</v>
      </c>
      <c r="M160" s="365">
        <v>40209</v>
      </c>
      <c r="N160" s="365">
        <v>27287</v>
      </c>
      <c r="O160" s="365">
        <v>13424</v>
      </c>
      <c r="P160" s="365">
        <v>4881</v>
      </c>
      <c r="Q160" s="365">
        <v>2210</v>
      </c>
      <c r="R160" s="365">
        <v>1657</v>
      </c>
      <c r="S160" s="365">
        <v>142</v>
      </c>
      <c r="T160" s="365">
        <v>225747</v>
      </c>
      <c r="U160" s="132"/>
      <c r="V160" s="385">
        <f t="shared" si="66"/>
        <v>0.60216525579520441</v>
      </c>
      <c r="W160" s="385">
        <f t="shared" si="51"/>
        <v>0.1781153237916783</v>
      </c>
      <c r="X160" s="385">
        <f t="shared" si="52"/>
        <v>0.12087425303547777</v>
      </c>
      <c r="Y160" s="385">
        <f t="shared" si="53"/>
        <v>5.9464799089245929E-2</v>
      </c>
      <c r="Z160" s="385">
        <f t="shared" si="54"/>
        <v>2.1621549788037049E-2</v>
      </c>
      <c r="AA160" s="385">
        <f t="shared" si="55"/>
        <v>9.7897203506580373E-3</v>
      </c>
      <c r="AB160" s="385">
        <f t="shared" si="56"/>
        <v>7.3400753941359129E-3</v>
      </c>
      <c r="AC160" s="385">
        <f t="shared" si="57"/>
        <v>6.2902275556264318E-4</v>
      </c>
      <c r="AD160" s="135"/>
      <c r="AE160" s="368">
        <v>1410</v>
      </c>
      <c r="AF160" s="368">
        <v>1028</v>
      </c>
      <c r="AG160" s="368">
        <v>672</v>
      </c>
      <c r="AH160" s="368">
        <v>44</v>
      </c>
      <c r="AI160" s="368">
        <v>60</v>
      </c>
      <c r="AJ160" s="368">
        <v>29</v>
      </c>
      <c r="AK160" s="368">
        <v>18</v>
      </c>
      <c r="AL160" s="368">
        <v>-3</v>
      </c>
      <c r="AM160" s="185">
        <f t="shared" si="67"/>
        <v>3258</v>
      </c>
      <c r="AN160" s="132"/>
      <c r="AO160" s="368">
        <v>427</v>
      </c>
      <c r="AP160" s="368">
        <v>19</v>
      </c>
      <c r="AQ160" s="368">
        <v>7</v>
      </c>
      <c r="AR160" s="368">
        <v>-3</v>
      </c>
      <c r="AS160" s="368">
        <v>-13</v>
      </c>
      <c r="AT160" s="368">
        <v>3</v>
      </c>
      <c r="AU160" s="368">
        <v>3</v>
      </c>
      <c r="AV160" s="368">
        <v>-3</v>
      </c>
      <c r="AW160" s="369">
        <f t="shared" si="68"/>
        <v>440</v>
      </c>
      <c r="AX160" s="388">
        <f t="shared" si="73"/>
        <v>-427</v>
      </c>
      <c r="AY160" s="388">
        <f t="shared" si="73"/>
        <v>-19</v>
      </c>
      <c r="AZ160" s="388">
        <f t="shared" si="73"/>
        <v>-7</v>
      </c>
      <c r="BA160" s="388">
        <f t="shared" si="72"/>
        <v>3</v>
      </c>
      <c r="BB160" s="388">
        <f t="shared" si="72"/>
        <v>13</v>
      </c>
      <c r="BC160" s="388">
        <f t="shared" si="72"/>
        <v>-3</v>
      </c>
      <c r="BD160" s="388">
        <f t="shared" si="72"/>
        <v>-3</v>
      </c>
      <c r="BE160" s="388">
        <f t="shared" si="49"/>
        <v>3</v>
      </c>
      <c r="BF160" s="388">
        <f t="shared" si="48"/>
        <v>-440</v>
      </c>
      <c r="BH160" s="389">
        <f t="shared" si="69"/>
        <v>1</v>
      </c>
      <c r="BI160" s="389">
        <f t="shared" si="70"/>
        <v>0</v>
      </c>
      <c r="BJ160" s="370">
        <v>876964.72</v>
      </c>
      <c r="BK160" s="137">
        <f t="shared" si="58"/>
        <v>876964.72</v>
      </c>
      <c r="BL160" s="373">
        <v>1181848.2444444441</v>
      </c>
      <c r="BM160" s="137">
        <f t="shared" si="59"/>
        <v>1181848.2444444441</v>
      </c>
      <c r="BN160" s="372">
        <v>962787.02555555559</v>
      </c>
      <c r="BO160" s="137">
        <f t="shared" si="60"/>
        <v>962787.02555555559</v>
      </c>
      <c r="BP160" s="372">
        <v>2372853.7333333339</v>
      </c>
      <c r="BQ160" s="137">
        <f t="shared" si="61"/>
        <v>2372853.7333333339</v>
      </c>
      <c r="BR160" s="372">
        <v>1982144.8422222217</v>
      </c>
      <c r="BS160" s="137">
        <f t="shared" si="62"/>
        <v>1982144.8422222217</v>
      </c>
      <c r="BT160" s="376">
        <v>1863954.6193521051</v>
      </c>
      <c r="BU160" s="137">
        <f t="shared" si="63"/>
        <v>1863954.6193521051</v>
      </c>
      <c r="BV160" s="377">
        <v>2224835.629813333</v>
      </c>
      <c r="BW160" s="379">
        <f t="shared" si="71"/>
        <v>2224835.629813333</v>
      </c>
      <c r="BX160" s="353"/>
      <c r="BY160" s="138"/>
      <c r="BZ160" s="355"/>
      <c r="CA160" s="352"/>
    </row>
    <row r="161" spans="1:79" x14ac:dyDescent="0.25">
      <c r="A161" s="132" t="s">
        <v>621</v>
      </c>
      <c r="B161" s="55"/>
      <c r="C161" s="55" t="s">
        <v>450</v>
      </c>
      <c r="D161" s="133" t="s">
        <v>189</v>
      </c>
      <c r="E161" s="364">
        <v>66173.000000000015</v>
      </c>
      <c r="F161" s="382">
        <f t="shared" si="64"/>
        <v>80414</v>
      </c>
      <c r="G161" s="365">
        <v>438</v>
      </c>
      <c r="H161" s="387">
        <f t="shared" si="65"/>
        <v>830</v>
      </c>
      <c r="I161" s="366">
        <v>339.86355555555548</v>
      </c>
      <c r="J161" s="366">
        <v>166</v>
      </c>
      <c r="K161"/>
      <c r="L161" s="365">
        <v>18770</v>
      </c>
      <c r="M161" s="365">
        <v>26744</v>
      </c>
      <c r="N161" s="365">
        <v>22409</v>
      </c>
      <c r="O161" s="365">
        <v>7737</v>
      </c>
      <c r="P161" s="365">
        <v>3405</v>
      </c>
      <c r="Q161" s="365">
        <v>1056</v>
      </c>
      <c r="R161" s="365">
        <v>261</v>
      </c>
      <c r="S161" s="365">
        <v>32</v>
      </c>
      <c r="T161" s="365">
        <v>80414</v>
      </c>
      <c r="U161" s="132"/>
      <c r="V161" s="385">
        <f t="shared" si="66"/>
        <v>0.23341706667993137</v>
      </c>
      <c r="W161" s="385">
        <f t="shared" si="51"/>
        <v>0.33257890417091551</v>
      </c>
      <c r="X161" s="385">
        <f t="shared" si="52"/>
        <v>0.27867038077946626</v>
      </c>
      <c r="Y161" s="385">
        <f t="shared" si="53"/>
        <v>9.6214589499340905E-2</v>
      </c>
      <c r="Z161" s="385">
        <f t="shared" si="54"/>
        <v>4.2343373044494738E-2</v>
      </c>
      <c r="AA161" s="385">
        <f t="shared" si="55"/>
        <v>1.3132041684283832E-2</v>
      </c>
      <c r="AB161" s="385">
        <f t="shared" si="56"/>
        <v>3.2457034844678785E-3</v>
      </c>
      <c r="AC161" s="385">
        <f t="shared" si="57"/>
        <v>3.9794065709951006E-4</v>
      </c>
      <c r="AD161" s="135"/>
      <c r="AE161" s="368">
        <v>553</v>
      </c>
      <c r="AF161" s="368">
        <v>151</v>
      </c>
      <c r="AG161" s="368">
        <v>31</v>
      </c>
      <c r="AH161" s="368">
        <v>9</v>
      </c>
      <c r="AI161" s="368">
        <v>1</v>
      </c>
      <c r="AJ161" s="368">
        <v>7</v>
      </c>
      <c r="AK161" s="368">
        <v>2</v>
      </c>
      <c r="AL161" s="368">
        <v>0</v>
      </c>
      <c r="AM161" s="185">
        <f t="shared" si="67"/>
        <v>754</v>
      </c>
      <c r="AN161" s="132"/>
      <c r="AO161" s="368">
        <v>12</v>
      </c>
      <c r="AP161" s="368">
        <v>-56</v>
      </c>
      <c r="AQ161" s="368">
        <v>-30</v>
      </c>
      <c r="AR161" s="368">
        <v>11</v>
      </c>
      <c r="AS161" s="368">
        <v>-11</v>
      </c>
      <c r="AT161" s="368">
        <v>-2</v>
      </c>
      <c r="AU161" s="368">
        <v>-1</v>
      </c>
      <c r="AV161" s="368">
        <v>1</v>
      </c>
      <c r="AW161" s="369">
        <f t="shared" si="68"/>
        <v>-76</v>
      </c>
      <c r="AX161" s="388">
        <f t="shared" si="73"/>
        <v>-12</v>
      </c>
      <c r="AY161" s="388">
        <f t="shared" si="73"/>
        <v>56</v>
      </c>
      <c r="AZ161" s="388">
        <f t="shared" si="73"/>
        <v>30</v>
      </c>
      <c r="BA161" s="388">
        <f t="shared" si="72"/>
        <v>-11</v>
      </c>
      <c r="BB161" s="388">
        <f t="shared" si="72"/>
        <v>11</v>
      </c>
      <c r="BC161" s="388">
        <f t="shared" si="72"/>
        <v>2</v>
      </c>
      <c r="BD161" s="388">
        <f t="shared" si="72"/>
        <v>1</v>
      </c>
      <c r="BE161" s="388">
        <f t="shared" si="49"/>
        <v>-1</v>
      </c>
      <c r="BF161" s="388">
        <f t="shared" si="48"/>
        <v>76</v>
      </c>
      <c r="BH161" s="389">
        <f t="shared" si="69"/>
        <v>1</v>
      </c>
      <c r="BI161" s="389">
        <f t="shared" si="70"/>
        <v>0</v>
      </c>
      <c r="BJ161" s="370">
        <v>596476.73333333328</v>
      </c>
      <c r="BK161" s="137">
        <f t="shared" si="58"/>
        <v>596476.73333333328</v>
      </c>
      <c r="BL161" s="373">
        <v>474201.35777777771</v>
      </c>
      <c r="BM161" s="137">
        <f t="shared" si="59"/>
        <v>474201.35777777771</v>
      </c>
      <c r="BN161" s="372">
        <v>755214.58</v>
      </c>
      <c r="BO161" s="137">
        <f t="shared" si="60"/>
        <v>755214.58</v>
      </c>
      <c r="BP161" s="372">
        <v>503983.73333333334</v>
      </c>
      <c r="BQ161" s="137">
        <f t="shared" si="61"/>
        <v>503983.73333333334</v>
      </c>
      <c r="BR161" s="372">
        <v>652591.5</v>
      </c>
      <c r="BS161" s="137">
        <f t="shared" si="62"/>
        <v>652591.5</v>
      </c>
      <c r="BT161" s="376">
        <v>937519.89333333331</v>
      </c>
      <c r="BU161" s="137">
        <f t="shared" si="63"/>
        <v>937519.89333333331</v>
      </c>
      <c r="BV161" s="377">
        <v>116944.86709333317</v>
      </c>
      <c r="BW161" s="379">
        <f t="shared" si="71"/>
        <v>116944.86709333317</v>
      </c>
      <c r="BX161" s="353"/>
      <c r="BY161" s="138"/>
      <c r="BZ161" s="355"/>
      <c r="CA161" s="352"/>
    </row>
    <row r="162" spans="1:79" x14ac:dyDescent="0.25">
      <c r="A162" s="132" t="s">
        <v>622</v>
      </c>
      <c r="B162" s="55" t="s">
        <v>445</v>
      </c>
      <c r="C162" s="55" t="s">
        <v>434</v>
      </c>
      <c r="D162" s="133" t="s">
        <v>190</v>
      </c>
      <c r="E162" s="364">
        <v>70213.222222222234</v>
      </c>
      <c r="F162" s="382">
        <f t="shared" si="64"/>
        <v>69633</v>
      </c>
      <c r="G162" s="365">
        <v>342</v>
      </c>
      <c r="H162" s="387">
        <f t="shared" si="65"/>
        <v>1077</v>
      </c>
      <c r="I162" s="366">
        <v>869.14711111111114</v>
      </c>
      <c r="J162" s="366">
        <v>200</v>
      </c>
      <c r="K162"/>
      <c r="L162" s="365">
        <v>4217</v>
      </c>
      <c r="M162" s="365">
        <v>8778</v>
      </c>
      <c r="N162" s="365">
        <v>19074</v>
      </c>
      <c r="O162" s="365">
        <v>18268</v>
      </c>
      <c r="P162" s="365">
        <v>9546</v>
      </c>
      <c r="Q162" s="365">
        <v>5408</v>
      </c>
      <c r="R162" s="365">
        <v>3973</v>
      </c>
      <c r="S162" s="365">
        <v>369</v>
      </c>
      <c r="T162" s="365">
        <v>69633</v>
      </c>
      <c r="U162" s="132"/>
      <c r="V162" s="385">
        <f t="shared" si="66"/>
        <v>6.0560366492898483E-2</v>
      </c>
      <c r="W162" s="385">
        <f t="shared" si="51"/>
        <v>0.12606091939166775</v>
      </c>
      <c r="X162" s="385">
        <f t="shared" si="52"/>
        <v>0.27392184739993969</v>
      </c>
      <c r="Y162" s="385">
        <f t="shared" si="53"/>
        <v>0.26234687576292848</v>
      </c>
      <c r="Z162" s="385">
        <f t="shared" si="54"/>
        <v>0.13709017276291413</v>
      </c>
      <c r="AA162" s="385">
        <f t="shared" si="55"/>
        <v>7.7664325822526678E-2</v>
      </c>
      <c r="AB162" s="385">
        <f t="shared" si="56"/>
        <v>5.7056280786408745E-2</v>
      </c>
      <c r="AC162" s="385">
        <f t="shared" si="57"/>
        <v>5.2992115807160402E-3</v>
      </c>
      <c r="AD162" s="135"/>
      <c r="AE162" s="368">
        <v>24</v>
      </c>
      <c r="AF162" s="368">
        <v>152</v>
      </c>
      <c r="AG162" s="368">
        <v>298</v>
      </c>
      <c r="AH162" s="368">
        <v>275</v>
      </c>
      <c r="AI162" s="368">
        <v>170</v>
      </c>
      <c r="AJ162" s="368">
        <v>118</v>
      </c>
      <c r="AK162" s="368">
        <v>63</v>
      </c>
      <c r="AL162" s="368">
        <v>13</v>
      </c>
      <c r="AM162" s="185">
        <f t="shared" si="67"/>
        <v>1113</v>
      </c>
      <c r="AN162" s="132"/>
      <c r="AO162" s="368">
        <v>5</v>
      </c>
      <c r="AP162" s="368">
        <v>8</v>
      </c>
      <c r="AQ162" s="368">
        <v>20</v>
      </c>
      <c r="AR162" s="368">
        <v>3</v>
      </c>
      <c r="AS162" s="368">
        <v>-6</v>
      </c>
      <c r="AT162" s="368">
        <v>0</v>
      </c>
      <c r="AU162" s="368">
        <v>5</v>
      </c>
      <c r="AV162" s="368">
        <v>1</v>
      </c>
      <c r="AW162" s="369">
        <f t="shared" si="68"/>
        <v>36</v>
      </c>
      <c r="AX162" s="388">
        <f t="shared" si="73"/>
        <v>-5</v>
      </c>
      <c r="AY162" s="388">
        <f t="shared" si="73"/>
        <v>-8</v>
      </c>
      <c r="AZ162" s="388">
        <f t="shared" si="73"/>
        <v>-20</v>
      </c>
      <c r="BA162" s="388">
        <f t="shared" si="72"/>
        <v>-3</v>
      </c>
      <c r="BB162" s="388">
        <f t="shared" si="72"/>
        <v>6</v>
      </c>
      <c r="BC162" s="388">
        <f t="shared" si="72"/>
        <v>0</v>
      </c>
      <c r="BD162" s="388">
        <f t="shared" si="72"/>
        <v>-5</v>
      </c>
      <c r="BE162" s="388">
        <f t="shared" si="49"/>
        <v>-1</v>
      </c>
      <c r="BF162" s="388">
        <f t="shared" si="48"/>
        <v>-36</v>
      </c>
      <c r="BH162" s="389">
        <f t="shared" si="69"/>
        <v>0.8</v>
      </c>
      <c r="BI162" s="389">
        <f t="shared" si="70"/>
        <v>0.19999999999999996</v>
      </c>
      <c r="BJ162" s="370">
        <v>892316.4</v>
      </c>
      <c r="BK162" s="137">
        <f t="shared" si="58"/>
        <v>892316.4</v>
      </c>
      <c r="BL162" s="373">
        <v>903335.86666666681</v>
      </c>
      <c r="BM162" s="137">
        <f t="shared" si="59"/>
        <v>903335.86666666681</v>
      </c>
      <c r="BN162" s="372">
        <v>1152721.1333333335</v>
      </c>
      <c r="BO162" s="137">
        <f t="shared" si="60"/>
        <v>1152721.1333333335</v>
      </c>
      <c r="BP162" s="372">
        <v>792038.29333333345</v>
      </c>
      <c r="BQ162" s="137">
        <f t="shared" si="61"/>
        <v>792038.29333333345</v>
      </c>
      <c r="BR162" s="372">
        <v>565872.91377777781</v>
      </c>
      <c r="BS162" s="137">
        <f t="shared" si="62"/>
        <v>565872.91377777781</v>
      </c>
      <c r="BT162" s="376">
        <v>781609.01155555563</v>
      </c>
      <c r="BU162" s="137">
        <f t="shared" si="63"/>
        <v>781609.01155555563</v>
      </c>
      <c r="BV162" s="377">
        <v>709176.74554311123</v>
      </c>
      <c r="BW162" s="379">
        <f t="shared" si="71"/>
        <v>709176.74554311123</v>
      </c>
      <c r="BX162" s="353"/>
      <c r="BY162" s="138"/>
      <c r="BZ162" s="355"/>
      <c r="CA162" s="352"/>
    </row>
    <row r="163" spans="1:79" x14ac:dyDescent="0.25">
      <c r="A163" s="132" t="s">
        <v>623</v>
      </c>
      <c r="B163" s="55" t="s">
        <v>458</v>
      </c>
      <c r="C163" s="55" t="s">
        <v>450</v>
      </c>
      <c r="D163" s="133" t="s">
        <v>191</v>
      </c>
      <c r="E163" s="364">
        <v>28175.444444444442</v>
      </c>
      <c r="F163" s="382">
        <f t="shared" si="64"/>
        <v>27801</v>
      </c>
      <c r="G163" s="365">
        <v>213</v>
      </c>
      <c r="H163" s="387">
        <f t="shared" si="65"/>
        <v>234</v>
      </c>
      <c r="I163" s="366">
        <v>165.40933333333334</v>
      </c>
      <c r="J163" s="366">
        <v>35</v>
      </c>
      <c r="K163"/>
      <c r="L163" s="365">
        <v>2348</v>
      </c>
      <c r="M163" s="365">
        <v>3669</v>
      </c>
      <c r="N163" s="365">
        <v>7884</v>
      </c>
      <c r="O163" s="365">
        <v>5137</v>
      </c>
      <c r="P163" s="365">
        <v>4389</v>
      </c>
      <c r="Q163" s="365">
        <v>2735</v>
      </c>
      <c r="R163" s="365">
        <v>1465</v>
      </c>
      <c r="S163" s="365">
        <v>174</v>
      </c>
      <c r="T163" s="365">
        <v>27801</v>
      </c>
      <c r="U163" s="132"/>
      <c r="V163" s="385">
        <f t="shared" si="66"/>
        <v>8.4457393618934576E-2</v>
      </c>
      <c r="W163" s="385">
        <f t="shared" si="51"/>
        <v>0.13197367001187008</v>
      </c>
      <c r="X163" s="385">
        <f t="shared" si="52"/>
        <v>0.28358692133376495</v>
      </c>
      <c r="Y163" s="385">
        <f t="shared" si="53"/>
        <v>0.18477752598827379</v>
      </c>
      <c r="Z163" s="385">
        <f t="shared" si="54"/>
        <v>0.15787201899212258</v>
      </c>
      <c r="AA163" s="385">
        <f t="shared" si="55"/>
        <v>9.8377756195820287E-2</v>
      </c>
      <c r="AB163" s="385">
        <f t="shared" si="56"/>
        <v>5.2695946188986008E-2</v>
      </c>
      <c r="AC163" s="385">
        <f t="shared" si="57"/>
        <v>6.2587676702276895E-3</v>
      </c>
      <c r="AD163" s="135"/>
      <c r="AE163" s="368">
        <v>27</v>
      </c>
      <c r="AF163" s="368">
        <v>12</v>
      </c>
      <c r="AG163" s="368">
        <v>19</v>
      </c>
      <c r="AH163" s="368">
        <v>41</v>
      </c>
      <c r="AI163" s="368">
        <v>53</v>
      </c>
      <c r="AJ163" s="368">
        <v>43</v>
      </c>
      <c r="AK163" s="368">
        <v>44</v>
      </c>
      <c r="AL163" s="368">
        <v>1</v>
      </c>
      <c r="AM163" s="185">
        <f t="shared" si="67"/>
        <v>240</v>
      </c>
      <c r="AN163" s="132"/>
      <c r="AO163" s="368">
        <v>-8</v>
      </c>
      <c r="AP163" s="368">
        <v>1</v>
      </c>
      <c r="AQ163" s="368">
        <v>10</v>
      </c>
      <c r="AR163" s="368">
        <v>-1</v>
      </c>
      <c r="AS163" s="368">
        <v>2</v>
      </c>
      <c r="AT163" s="368">
        <v>-1</v>
      </c>
      <c r="AU163" s="368">
        <v>3</v>
      </c>
      <c r="AV163" s="368">
        <v>0</v>
      </c>
      <c r="AW163" s="369">
        <f t="shared" si="68"/>
        <v>6</v>
      </c>
      <c r="AX163" s="388">
        <f t="shared" si="73"/>
        <v>8</v>
      </c>
      <c r="AY163" s="388">
        <f t="shared" si="73"/>
        <v>-1</v>
      </c>
      <c r="AZ163" s="388">
        <f t="shared" si="73"/>
        <v>-10</v>
      </c>
      <c r="BA163" s="388">
        <f t="shared" si="72"/>
        <v>1</v>
      </c>
      <c r="BB163" s="388">
        <f t="shared" si="72"/>
        <v>-2</v>
      </c>
      <c r="BC163" s="388">
        <f t="shared" si="72"/>
        <v>1</v>
      </c>
      <c r="BD163" s="388">
        <f t="shared" si="72"/>
        <v>-3</v>
      </c>
      <c r="BE163" s="388">
        <f t="shared" si="49"/>
        <v>0</v>
      </c>
      <c r="BF163" s="388">
        <f t="shared" si="48"/>
        <v>-6</v>
      </c>
      <c r="BH163" s="389">
        <f t="shared" si="69"/>
        <v>0.8</v>
      </c>
      <c r="BI163" s="389">
        <f t="shared" si="70"/>
        <v>0.19999999999999996</v>
      </c>
      <c r="BJ163" s="370">
        <v>193175.30666666673</v>
      </c>
      <c r="BK163" s="137">
        <f t="shared" si="58"/>
        <v>193175.30666666673</v>
      </c>
      <c r="BL163" s="373">
        <v>56933.497777777782</v>
      </c>
      <c r="BM163" s="137">
        <f t="shared" si="59"/>
        <v>56933.497777777782</v>
      </c>
      <c r="BN163" s="372">
        <v>163501.96355555556</v>
      </c>
      <c r="BO163" s="137">
        <f t="shared" si="60"/>
        <v>163501.96355555556</v>
      </c>
      <c r="BP163" s="372">
        <v>158038.71999999997</v>
      </c>
      <c r="BQ163" s="137">
        <f t="shared" si="61"/>
        <v>158038.71999999997</v>
      </c>
      <c r="BR163" s="372">
        <v>61233.640888888891</v>
      </c>
      <c r="BS163" s="137">
        <f t="shared" si="62"/>
        <v>61233.640888888891</v>
      </c>
      <c r="BT163" s="376">
        <v>162780.99911111116</v>
      </c>
      <c r="BU163" s="137">
        <f t="shared" si="63"/>
        <v>162780.99911111116</v>
      </c>
      <c r="BV163" s="377">
        <v>251512.35595377782</v>
      </c>
      <c r="BW163" s="379">
        <f t="shared" si="71"/>
        <v>251512.35595377782</v>
      </c>
      <c r="BX163" s="353"/>
      <c r="BY163" s="138"/>
      <c r="BZ163" s="355"/>
      <c r="CA163" s="352"/>
    </row>
    <row r="164" spans="1:79" x14ac:dyDescent="0.25">
      <c r="A164" s="132" t="s">
        <v>624</v>
      </c>
      <c r="B164" s="55" t="s">
        <v>489</v>
      </c>
      <c r="C164" s="55" t="s">
        <v>467</v>
      </c>
      <c r="D164" s="133" t="s">
        <v>192</v>
      </c>
      <c r="E164" s="364">
        <v>34982.333333333336</v>
      </c>
      <c r="F164" s="382">
        <f t="shared" si="64"/>
        <v>35185</v>
      </c>
      <c r="G164" s="365">
        <v>391</v>
      </c>
      <c r="H164" s="387">
        <f t="shared" si="65"/>
        <v>417</v>
      </c>
      <c r="I164" s="366">
        <v>317.404</v>
      </c>
      <c r="J164" s="366">
        <v>10</v>
      </c>
      <c r="K164"/>
      <c r="L164" s="365">
        <v>3803</v>
      </c>
      <c r="M164" s="365">
        <v>7278</v>
      </c>
      <c r="N164" s="365">
        <v>7648</v>
      </c>
      <c r="O164" s="365">
        <v>5513</v>
      </c>
      <c r="P164" s="365">
        <v>4856</v>
      </c>
      <c r="Q164" s="365">
        <v>3658</v>
      </c>
      <c r="R164" s="365">
        <v>2303</v>
      </c>
      <c r="S164" s="365">
        <v>126</v>
      </c>
      <c r="T164" s="365">
        <v>35185</v>
      </c>
      <c r="U164" s="132"/>
      <c r="V164" s="385">
        <f t="shared" si="66"/>
        <v>0.1080858320306949</v>
      </c>
      <c r="W164" s="385">
        <f t="shared" si="51"/>
        <v>0.20684950973426175</v>
      </c>
      <c r="X164" s="385">
        <f t="shared" si="52"/>
        <v>0.21736535455449765</v>
      </c>
      <c r="Y164" s="385">
        <f t="shared" si="53"/>
        <v>0.15668608782151486</v>
      </c>
      <c r="Z164" s="385">
        <f t="shared" si="54"/>
        <v>0.13801335796504191</v>
      </c>
      <c r="AA164" s="385">
        <f t="shared" si="55"/>
        <v>0.10396475770925111</v>
      </c>
      <c r="AB164" s="385">
        <f t="shared" si="56"/>
        <v>6.5454028705414238E-2</v>
      </c>
      <c r="AC164" s="385">
        <f t="shared" si="57"/>
        <v>3.5810714793235755E-3</v>
      </c>
      <c r="AD164" s="135"/>
      <c r="AE164" s="368">
        <v>25</v>
      </c>
      <c r="AF164" s="368">
        <v>49</v>
      </c>
      <c r="AG164" s="368">
        <v>160</v>
      </c>
      <c r="AH164" s="368">
        <v>39</v>
      </c>
      <c r="AI164" s="368">
        <v>30</v>
      </c>
      <c r="AJ164" s="368">
        <v>72</v>
      </c>
      <c r="AK164" s="368">
        <v>51</v>
      </c>
      <c r="AL164" s="368">
        <v>1</v>
      </c>
      <c r="AM164" s="185">
        <f t="shared" si="67"/>
        <v>427</v>
      </c>
      <c r="AN164" s="132"/>
      <c r="AO164" s="368">
        <v>10</v>
      </c>
      <c r="AP164" s="368">
        <v>-2</v>
      </c>
      <c r="AQ164" s="368">
        <v>10</v>
      </c>
      <c r="AR164" s="368">
        <v>-6</v>
      </c>
      <c r="AS164" s="368">
        <v>0</v>
      </c>
      <c r="AT164" s="368">
        <v>-6</v>
      </c>
      <c r="AU164" s="368">
        <v>3</v>
      </c>
      <c r="AV164" s="368">
        <v>1</v>
      </c>
      <c r="AW164" s="369">
        <f t="shared" si="68"/>
        <v>10</v>
      </c>
      <c r="AX164" s="388">
        <f t="shared" si="73"/>
        <v>-10</v>
      </c>
      <c r="AY164" s="388">
        <f t="shared" si="73"/>
        <v>2</v>
      </c>
      <c r="AZ164" s="388">
        <f t="shared" si="73"/>
        <v>-10</v>
      </c>
      <c r="BA164" s="388">
        <f t="shared" si="72"/>
        <v>6</v>
      </c>
      <c r="BB164" s="388">
        <f t="shared" si="72"/>
        <v>0</v>
      </c>
      <c r="BC164" s="388">
        <f t="shared" si="72"/>
        <v>6</v>
      </c>
      <c r="BD164" s="388">
        <f t="shared" si="72"/>
        <v>-3</v>
      </c>
      <c r="BE164" s="388">
        <f t="shared" si="49"/>
        <v>-1</v>
      </c>
      <c r="BF164" s="388">
        <f t="shared" si="48"/>
        <v>-10</v>
      </c>
      <c r="BH164" s="389">
        <f t="shared" si="69"/>
        <v>0.8</v>
      </c>
      <c r="BI164" s="389">
        <f t="shared" si="70"/>
        <v>0.19999999999999996</v>
      </c>
      <c r="BJ164" s="370">
        <v>409761.92533333343</v>
      </c>
      <c r="BK164" s="137">
        <f t="shared" si="58"/>
        <v>409761.92533333343</v>
      </c>
      <c r="BL164" s="373">
        <v>341767.63733333332</v>
      </c>
      <c r="BM164" s="137">
        <f t="shared" si="59"/>
        <v>341767.63733333332</v>
      </c>
      <c r="BN164" s="372">
        <v>305493.5795555556</v>
      </c>
      <c r="BO164" s="137">
        <f t="shared" si="60"/>
        <v>305493.5795555556</v>
      </c>
      <c r="BP164" s="372">
        <v>321150.82666666666</v>
      </c>
      <c r="BQ164" s="137">
        <f t="shared" si="61"/>
        <v>321150.82666666666</v>
      </c>
      <c r="BR164" s="372">
        <v>383161.50400000007</v>
      </c>
      <c r="BS164" s="137">
        <f t="shared" si="62"/>
        <v>383161.50400000007</v>
      </c>
      <c r="BT164" s="376">
        <v>220761.39555555556</v>
      </c>
      <c r="BU164" s="137">
        <f t="shared" si="63"/>
        <v>220761.39555555556</v>
      </c>
      <c r="BV164" s="377">
        <v>203788.44663466673</v>
      </c>
      <c r="BW164" s="379">
        <f t="shared" si="71"/>
        <v>203788.44663466673</v>
      </c>
      <c r="BX164" s="353"/>
      <c r="BY164" s="138"/>
      <c r="BZ164" s="355"/>
      <c r="CA164" s="352"/>
    </row>
    <row r="165" spans="1:79" x14ac:dyDescent="0.25">
      <c r="A165" s="132" t="s">
        <v>625</v>
      </c>
      <c r="B165" s="55"/>
      <c r="C165" s="55" t="s">
        <v>437</v>
      </c>
      <c r="D165" s="133" t="s">
        <v>193</v>
      </c>
      <c r="E165" s="364">
        <v>171053.88888888893</v>
      </c>
      <c r="F165" s="382">
        <f t="shared" si="64"/>
        <v>226815</v>
      </c>
      <c r="G165" s="365">
        <v>1324</v>
      </c>
      <c r="H165" s="387">
        <f t="shared" si="65"/>
        <v>1565</v>
      </c>
      <c r="I165" s="366">
        <v>669.2288888888886</v>
      </c>
      <c r="J165" s="366">
        <v>226</v>
      </c>
      <c r="K165"/>
      <c r="L165" s="365">
        <v>132042</v>
      </c>
      <c r="M165" s="365">
        <v>38684</v>
      </c>
      <c r="N165" s="365">
        <v>32235</v>
      </c>
      <c r="O165" s="365">
        <v>15419</v>
      </c>
      <c r="P165" s="365">
        <v>5490</v>
      </c>
      <c r="Q165" s="365">
        <v>2023</v>
      </c>
      <c r="R165" s="365">
        <v>819</v>
      </c>
      <c r="S165" s="365">
        <v>103</v>
      </c>
      <c r="T165" s="365">
        <v>226815</v>
      </c>
      <c r="U165" s="132"/>
      <c r="V165" s="385">
        <f t="shared" si="66"/>
        <v>0.58215726473116858</v>
      </c>
      <c r="W165" s="385">
        <f t="shared" si="51"/>
        <v>0.1705530939311774</v>
      </c>
      <c r="X165" s="385">
        <f t="shared" si="52"/>
        <v>0.14212023014350902</v>
      </c>
      <c r="Y165" s="385">
        <f t="shared" si="53"/>
        <v>6.7980512752683908E-2</v>
      </c>
      <c r="Z165" s="385">
        <f t="shared" si="54"/>
        <v>2.4204748363203493E-2</v>
      </c>
      <c r="AA165" s="385">
        <f t="shared" si="55"/>
        <v>8.9191631946740728E-3</v>
      </c>
      <c r="AB165" s="385">
        <f t="shared" si="56"/>
        <v>3.6108722968057668E-3</v>
      </c>
      <c r="AC165" s="385">
        <f t="shared" si="57"/>
        <v>4.5411458677777045E-4</v>
      </c>
      <c r="AD165" s="135"/>
      <c r="AE165" s="368">
        <v>318</v>
      </c>
      <c r="AF165" s="368">
        <v>484</v>
      </c>
      <c r="AG165" s="368">
        <v>288</v>
      </c>
      <c r="AH165" s="368">
        <v>289</v>
      </c>
      <c r="AI165" s="368">
        <v>92</v>
      </c>
      <c r="AJ165" s="368">
        <v>20</v>
      </c>
      <c r="AK165" s="368">
        <v>32</v>
      </c>
      <c r="AL165" s="368">
        <v>1</v>
      </c>
      <c r="AM165" s="185">
        <f t="shared" si="67"/>
        <v>1524</v>
      </c>
      <c r="AN165" s="132"/>
      <c r="AO165" s="368">
        <v>-96</v>
      </c>
      <c r="AP165" s="368">
        <v>86</v>
      </c>
      <c r="AQ165" s="368">
        <v>-30</v>
      </c>
      <c r="AR165" s="368">
        <v>-6</v>
      </c>
      <c r="AS165" s="368">
        <v>0</v>
      </c>
      <c r="AT165" s="368">
        <v>7</v>
      </c>
      <c r="AU165" s="368">
        <v>-1</v>
      </c>
      <c r="AV165" s="368">
        <v>-1</v>
      </c>
      <c r="AW165" s="369">
        <f t="shared" si="68"/>
        <v>-41</v>
      </c>
      <c r="AX165" s="388">
        <f t="shared" si="73"/>
        <v>96</v>
      </c>
      <c r="AY165" s="388">
        <f t="shared" si="73"/>
        <v>-86</v>
      </c>
      <c r="AZ165" s="388">
        <f t="shared" si="73"/>
        <v>30</v>
      </c>
      <c r="BA165" s="388">
        <f t="shared" si="72"/>
        <v>6</v>
      </c>
      <c r="BB165" s="388">
        <f t="shared" si="72"/>
        <v>0</v>
      </c>
      <c r="BC165" s="388">
        <f t="shared" si="72"/>
        <v>-7</v>
      </c>
      <c r="BD165" s="388">
        <f t="shared" si="72"/>
        <v>1</v>
      </c>
      <c r="BE165" s="388">
        <f t="shared" si="49"/>
        <v>1</v>
      </c>
      <c r="BF165" s="388">
        <f t="shared" si="49"/>
        <v>41</v>
      </c>
      <c r="BH165" s="389">
        <f t="shared" si="69"/>
        <v>1</v>
      </c>
      <c r="BI165" s="389">
        <f t="shared" si="70"/>
        <v>0</v>
      </c>
      <c r="BJ165" s="370">
        <v>2616342.0466666664</v>
      </c>
      <c r="BK165" s="137">
        <f t="shared" si="58"/>
        <v>2616342.0466666664</v>
      </c>
      <c r="BL165" s="373">
        <v>2036373.6644444442</v>
      </c>
      <c r="BM165" s="137">
        <f t="shared" si="59"/>
        <v>2036373.6644444442</v>
      </c>
      <c r="BN165" s="372">
        <v>871573.87333333329</v>
      </c>
      <c r="BO165" s="137">
        <f t="shared" si="60"/>
        <v>871573.87333333329</v>
      </c>
      <c r="BP165" s="372">
        <v>3438905.2</v>
      </c>
      <c r="BQ165" s="137">
        <f t="shared" si="61"/>
        <v>3438905.2</v>
      </c>
      <c r="BR165" s="372">
        <v>1300716.9511111111</v>
      </c>
      <c r="BS165" s="137">
        <f t="shared" si="62"/>
        <v>1300716.9511111111</v>
      </c>
      <c r="BT165" s="376">
        <v>2864521.52</v>
      </c>
      <c r="BU165" s="137">
        <f t="shared" si="63"/>
        <v>2864521.52</v>
      </c>
      <c r="BV165" s="377">
        <v>1110889.6550577774</v>
      </c>
      <c r="BW165" s="379">
        <f t="shared" si="71"/>
        <v>1110889.6550577774</v>
      </c>
      <c r="BX165" s="353"/>
      <c r="BY165" s="138"/>
      <c r="BZ165" s="355"/>
      <c r="CA165" s="352"/>
    </row>
    <row r="166" spans="1:79" x14ac:dyDescent="0.25">
      <c r="A166" s="132" t="s">
        <v>626</v>
      </c>
      <c r="B166" s="55" t="s">
        <v>443</v>
      </c>
      <c r="C166" s="55" t="s">
        <v>440</v>
      </c>
      <c r="D166" s="133" t="s">
        <v>194</v>
      </c>
      <c r="E166" s="364">
        <v>37128.222222222219</v>
      </c>
      <c r="F166" s="382">
        <f t="shared" si="64"/>
        <v>49002</v>
      </c>
      <c r="G166" s="365">
        <v>673</v>
      </c>
      <c r="H166" s="387">
        <f t="shared" si="65"/>
        <v>174</v>
      </c>
      <c r="I166" s="366">
        <v>0</v>
      </c>
      <c r="J166" s="366">
        <v>49</v>
      </c>
      <c r="K166"/>
      <c r="L166" s="365">
        <v>27097</v>
      </c>
      <c r="M166" s="365">
        <v>9537</v>
      </c>
      <c r="N166" s="365">
        <v>6598</v>
      </c>
      <c r="O166" s="365">
        <v>3718</v>
      </c>
      <c r="P166" s="365">
        <v>1444</v>
      </c>
      <c r="Q166" s="365">
        <v>399</v>
      </c>
      <c r="R166" s="365">
        <v>183</v>
      </c>
      <c r="S166" s="365">
        <v>26</v>
      </c>
      <c r="T166" s="365">
        <v>49002</v>
      </c>
      <c r="U166" s="132"/>
      <c r="V166" s="385">
        <f t="shared" si="66"/>
        <v>0.55297742949267381</v>
      </c>
      <c r="W166" s="385">
        <f t="shared" si="51"/>
        <v>0.19462470919554303</v>
      </c>
      <c r="X166" s="385">
        <f t="shared" si="52"/>
        <v>0.13464756540549366</v>
      </c>
      <c r="Y166" s="385">
        <f t="shared" si="53"/>
        <v>7.5874454103914121E-2</v>
      </c>
      <c r="Z166" s="385">
        <f t="shared" si="54"/>
        <v>2.9468184972041959E-2</v>
      </c>
      <c r="AA166" s="385">
        <f t="shared" si="55"/>
        <v>8.1425247949063299E-3</v>
      </c>
      <c r="AB166" s="385">
        <f t="shared" si="56"/>
        <v>3.7345414472878657E-3</v>
      </c>
      <c r="AC166" s="385">
        <f t="shared" si="57"/>
        <v>5.3059058813925957E-4</v>
      </c>
      <c r="AD166" s="135"/>
      <c r="AE166" s="368">
        <v>152</v>
      </c>
      <c r="AF166" s="368">
        <v>32</v>
      </c>
      <c r="AG166" s="368">
        <v>27</v>
      </c>
      <c r="AH166" s="368">
        <v>7</v>
      </c>
      <c r="AI166" s="368">
        <v>9</v>
      </c>
      <c r="AJ166" s="368">
        <v>9</v>
      </c>
      <c r="AK166" s="368">
        <v>1</v>
      </c>
      <c r="AL166" s="368">
        <v>0</v>
      </c>
      <c r="AM166" s="185">
        <f t="shared" si="67"/>
        <v>237</v>
      </c>
      <c r="AN166" s="132"/>
      <c r="AO166" s="368">
        <v>77</v>
      </c>
      <c r="AP166" s="368">
        <v>8</v>
      </c>
      <c r="AQ166" s="368">
        <v>-21</v>
      </c>
      <c r="AR166" s="368">
        <v>4</v>
      </c>
      <c r="AS166" s="368">
        <v>-2</v>
      </c>
      <c r="AT166" s="368">
        <v>-1</v>
      </c>
      <c r="AU166" s="368">
        <v>-2</v>
      </c>
      <c r="AV166" s="368">
        <v>0</v>
      </c>
      <c r="AW166" s="369">
        <f t="shared" si="68"/>
        <v>63</v>
      </c>
      <c r="AX166" s="388">
        <f t="shared" si="73"/>
        <v>-77</v>
      </c>
      <c r="AY166" s="388">
        <f t="shared" si="73"/>
        <v>-8</v>
      </c>
      <c r="AZ166" s="388">
        <f t="shared" si="73"/>
        <v>21</v>
      </c>
      <c r="BA166" s="388">
        <f t="shared" si="72"/>
        <v>-4</v>
      </c>
      <c r="BB166" s="388">
        <f t="shared" si="72"/>
        <v>2</v>
      </c>
      <c r="BC166" s="388">
        <f t="shared" si="72"/>
        <v>1</v>
      </c>
      <c r="BD166" s="388">
        <f t="shared" si="72"/>
        <v>2</v>
      </c>
      <c r="BE166" s="388">
        <f t="shared" si="49"/>
        <v>0</v>
      </c>
      <c r="BF166" s="388">
        <f t="shared" si="49"/>
        <v>-63</v>
      </c>
      <c r="BH166" s="389">
        <f t="shared" si="69"/>
        <v>0.8</v>
      </c>
      <c r="BI166" s="389">
        <f t="shared" si="70"/>
        <v>0.19999999999999996</v>
      </c>
      <c r="BJ166" s="370">
        <v>207119.74933333334</v>
      </c>
      <c r="BK166" s="137">
        <f t="shared" si="58"/>
        <v>207119.74933333334</v>
      </c>
      <c r="BL166" s="373">
        <v>152131.61066666667</v>
      </c>
      <c r="BM166" s="137">
        <f t="shared" si="59"/>
        <v>152131.61066666667</v>
      </c>
      <c r="BN166" s="372">
        <v>169020.12800000003</v>
      </c>
      <c r="BO166" s="137">
        <f t="shared" si="60"/>
        <v>169020.12800000003</v>
      </c>
      <c r="BP166" s="372">
        <v>336433.60000000009</v>
      </c>
      <c r="BQ166" s="137">
        <f t="shared" si="61"/>
        <v>336433.60000000009</v>
      </c>
      <c r="BR166" s="372">
        <v>397189.12711111107</v>
      </c>
      <c r="BS166" s="137">
        <f t="shared" si="62"/>
        <v>397189.12711111107</v>
      </c>
      <c r="BT166" s="376">
        <v>263911.93422222225</v>
      </c>
      <c r="BU166" s="137">
        <f t="shared" si="63"/>
        <v>263911.93422222225</v>
      </c>
      <c r="BV166" s="377">
        <v>273049.20897422219</v>
      </c>
      <c r="BW166" s="379">
        <f t="shared" si="71"/>
        <v>273049.20897422219</v>
      </c>
      <c r="BX166" s="353"/>
      <c r="BY166" s="138"/>
      <c r="BZ166" s="355"/>
      <c r="CA166" s="352"/>
    </row>
    <row r="167" spans="1:79" x14ac:dyDescent="0.25">
      <c r="A167" s="132" t="s">
        <v>627</v>
      </c>
      <c r="B167" s="55"/>
      <c r="C167" s="55" t="s">
        <v>434</v>
      </c>
      <c r="D167" s="133" t="s">
        <v>195</v>
      </c>
      <c r="E167" s="364">
        <v>101819.44444444445</v>
      </c>
      <c r="F167" s="382">
        <f t="shared" si="64"/>
        <v>114524</v>
      </c>
      <c r="G167" s="365">
        <v>986</v>
      </c>
      <c r="H167" s="387">
        <f t="shared" si="65"/>
        <v>552</v>
      </c>
      <c r="I167" s="366">
        <v>192.16666666666663</v>
      </c>
      <c r="J167" s="366">
        <v>95</v>
      </c>
      <c r="K167"/>
      <c r="L167" s="365">
        <v>11207</v>
      </c>
      <c r="M167" s="365">
        <v>38086</v>
      </c>
      <c r="N167" s="365">
        <v>33636</v>
      </c>
      <c r="O167" s="365">
        <v>17436</v>
      </c>
      <c r="P167" s="365">
        <v>8887</v>
      </c>
      <c r="Q167" s="365">
        <v>3822</v>
      </c>
      <c r="R167" s="365">
        <v>1384</v>
      </c>
      <c r="S167" s="365">
        <v>66</v>
      </c>
      <c r="T167" s="365">
        <v>114524</v>
      </c>
      <c r="U167" s="132"/>
      <c r="V167" s="385">
        <f t="shared" si="66"/>
        <v>9.7857217701093221E-2</v>
      </c>
      <c r="W167" s="385">
        <f t="shared" si="51"/>
        <v>0.33255911424679541</v>
      </c>
      <c r="X167" s="385">
        <f t="shared" si="52"/>
        <v>0.29370263001641578</v>
      </c>
      <c r="Y167" s="385">
        <f t="shared" si="53"/>
        <v>0.15224756382941568</v>
      </c>
      <c r="Z167" s="385">
        <f t="shared" si="54"/>
        <v>7.7599455136041356E-2</v>
      </c>
      <c r="AA167" s="385">
        <f t="shared" si="55"/>
        <v>3.3372917467081133E-2</v>
      </c>
      <c r="AB167" s="385">
        <f t="shared" si="56"/>
        <v>1.2084803185358527E-2</v>
      </c>
      <c r="AC167" s="385">
        <f t="shared" si="57"/>
        <v>5.7629841779888928E-4</v>
      </c>
      <c r="AD167" s="135"/>
      <c r="AE167" s="368">
        <v>44</v>
      </c>
      <c r="AF167" s="368">
        <v>65</v>
      </c>
      <c r="AG167" s="368">
        <v>213</v>
      </c>
      <c r="AH167" s="368">
        <v>181</v>
      </c>
      <c r="AI167" s="368">
        <v>127</v>
      </c>
      <c r="AJ167" s="368">
        <v>70</v>
      </c>
      <c r="AK167" s="368">
        <v>21</v>
      </c>
      <c r="AL167" s="368">
        <v>0</v>
      </c>
      <c r="AM167" s="185">
        <f t="shared" si="67"/>
        <v>721</v>
      </c>
      <c r="AN167" s="132"/>
      <c r="AO167" s="368">
        <v>33</v>
      </c>
      <c r="AP167" s="368">
        <v>76</v>
      </c>
      <c r="AQ167" s="368">
        <v>39</v>
      </c>
      <c r="AR167" s="368">
        <v>6</v>
      </c>
      <c r="AS167" s="368">
        <v>10</v>
      </c>
      <c r="AT167" s="368">
        <v>1</v>
      </c>
      <c r="AU167" s="368">
        <v>4</v>
      </c>
      <c r="AV167" s="368">
        <v>0</v>
      </c>
      <c r="AW167" s="369">
        <f t="shared" si="68"/>
        <v>169</v>
      </c>
      <c r="AX167" s="388">
        <f t="shared" si="73"/>
        <v>-33</v>
      </c>
      <c r="AY167" s="388">
        <f t="shared" si="73"/>
        <v>-76</v>
      </c>
      <c r="AZ167" s="388">
        <f t="shared" si="73"/>
        <v>-39</v>
      </c>
      <c r="BA167" s="388">
        <f t="shared" si="72"/>
        <v>-6</v>
      </c>
      <c r="BB167" s="388">
        <f t="shared" si="72"/>
        <v>-10</v>
      </c>
      <c r="BC167" s="388">
        <f t="shared" si="72"/>
        <v>-1</v>
      </c>
      <c r="BD167" s="388">
        <f t="shared" si="72"/>
        <v>-4</v>
      </c>
      <c r="BE167" s="388">
        <f t="shared" si="49"/>
        <v>0</v>
      </c>
      <c r="BF167" s="388">
        <f t="shared" si="49"/>
        <v>-169</v>
      </c>
      <c r="BH167" s="389">
        <f t="shared" si="69"/>
        <v>1</v>
      </c>
      <c r="BI167" s="389">
        <f t="shared" si="70"/>
        <v>0</v>
      </c>
      <c r="BJ167" s="370">
        <v>1040715.9733333334</v>
      </c>
      <c r="BK167" s="137">
        <f t="shared" si="58"/>
        <v>1040715.9733333334</v>
      </c>
      <c r="BL167" s="373">
        <v>1276522.8088888887</v>
      </c>
      <c r="BM167" s="137">
        <f t="shared" si="59"/>
        <v>1276522.8088888887</v>
      </c>
      <c r="BN167" s="372">
        <v>1177693.7144444445</v>
      </c>
      <c r="BO167" s="137">
        <f t="shared" si="60"/>
        <v>1177693.7144444445</v>
      </c>
      <c r="BP167" s="372">
        <v>1907683.5999999999</v>
      </c>
      <c r="BQ167" s="137">
        <f t="shared" si="61"/>
        <v>1907683.5999999999</v>
      </c>
      <c r="BR167" s="372">
        <v>621573.23111111112</v>
      </c>
      <c r="BS167" s="137">
        <f t="shared" si="62"/>
        <v>621573.23111111112</v>
      </c>
      <c r="BT167" s="376">
        <v>1438321.608888889</v>
      </c>
      <c r="BU167" s="137">
        <f t="shared" si="63"/>
        <v>1438321.608888889</v>
      </c>
      <c r="BV167" s="377">
        <v>113261.80760888907</v>
      </c>
      <c r="BW167" s="379">
        <f t="shared" si="71"/>
        <v>113261.80760888907</v>
      </c>
      <c r="BX167" s="353"/>
      <c r="BY167" s="138"/>
      <c r="BZ167" s="355"/>
      <c r="CA167" s="352"/>
    </row>
    <row r="168" spans="1:79" x14ac:dyDescent="0.25">
      <c r="A168" s="132" t="s">
        <v>628</v>
      </c>
      <c r="B168" s="55" t="s">
        <v>469</v>
      </c>
      <c r="C168" s="55" t="s">
        <v>440</v>
      </c>
      <c r="D168" s="133" t="s">
        <v>196</v>
      </c>
      <c r="E168" s="364">
        <v>21185.333333333332</v>
      </c>
      <c r="F168" s="382">
        <f t="shared" si="64"/>
        <v>22733</v>
      </c>
      <c r="G168" s="365">
        <v>93</v>
      </c>
      <c r="H168" s="387">
        <f t="shared" si="65"/>
        <v>129</v>
      </c>
      <c r="I168" s="366">
        <v>47.480888888888899</v>
      </c>
      <c r="J168" s="366">
        <v>35</v>
      </c>
      <c r="K168"/>
      <c r="L168" s="365">
        <v>3577</v>
      </c>
      <c r="M168" s="365">
        <v>7122</v>
      </c>
      <c r="N168" s="365">
        <v>3740</v>
      </c>
      <c r="O168" s="365">
        <v>3514</v>
      </c>
      <c r="P168" s="365">
        <v>2340</v>
      </c>
      <c r="Q168" s="365">
        <v>1404</v>
      </c>
      <c r="R168" s="365">
        <v>945</v>
      </c>
      <c r="S168" s="365">
        <v>91</v>
      </c>
      <c r="T168" s="365">
        <v>22733</v>
      </c>
      <c r="U168" s="132"/>
      <c r="V168" s="385">
        <f t="shared" si="66"/>
        <v>0.15734834821624952</v>
      </c>
      <c r="W168" s="385">
        <f t="shared" si="51"/>
        <v>0.31328905115910788</v>
      </c>
      <c r="X168" s="385">
        <f t="shared" si="52"/>
        <v>0.16451854132758545</v>
      </c>
      <c r="Y168" s="385">
        <f t="shared" si="53"/>
        <v>0.15457704658426077</v>
      </c>
      <c r="Z168" s="385">
        <f t="shared" si="54"/>
        <v>0.10293406061672458</v>
      </c>
      <c r="AA168" s="385">
        <f t="shared" si="55"/>
        <v>6.1760436370034748E-2</v>
      </c>
      <c r="AB168" s="385">
        <f t="shared" si="56"/>
        <v>4.1569524479831081E-2</v>
      </c>
      <c r="AC168" s="385">
        <f t="shared" si="57"/>
        <v>4.0029912462059558E-3</v>
      </c>
      <c r="AD168" s="135"/>
      <c r="AE168" s="368">
        <v>10</v>
      </c>
      <c r="AF168" s="368">
        <v>39</v>
      </c>
      <c r="AG168" s="368">
        <v>-3</v>
      </c>
      <c r="AH168" s="368">
        <v>39</v>
      </c>
      <c r="AI168" s="368">
        <v>10</v>
      </c>
      <c r="AJ168" s="368">
        <v>19</v>
      </c>
      <c r="AK168" s="368">
        <v>9</v>
      </c>
      <c r="AL168" s="368">
        <v>1</v>
      </c>
      <c r="AM168" s="185">
        <f t="shared" si="67"/>
        <v>124</v>
      </c>
      <c r="AN168" s="132"/>
      <c r="AO168" s="368">
        <v>-3</v>
      </c>
      <c r="AP168" s="368">
        <v>-2</v>
      </c>
      <c r="AQ168" s="368">
        <v>-1</v>
      </c>
      <c r="AR168" s="368">
        <v>-1</v>
      </c>
      <c r="AS168" s="368">
        <v>-3</v>
      </c>
      <c r="AT168" s="368">
        <v>5</v>
      </c>
      <c r="AU168" s="368">
        <v>1</v>
      </c>
      <c r="AV168" s="368">
        <v>-1</v>
      </c>
      <c r="AW168" s="369">
        <f t="shared" si="68"/>
        <v>-5</v>
      </c>
      <c r="AX168" s="388">
        <f t="shared" si="73"/>
        <v>3</v>
      </c>
      <c r="AY168" s="388">
        <f t="shared" si="73"/>
        <v>2</v>
      </c>
      <c r="AZ168" s="388">
        <f t="shared" si="73"/>
        <v>1</v>
      </c>
      <c r="BA168" s="388">
        <f t="shared" si="72"/>
        <v>1</v>
      </c>
      <c r="BB168" s="388">
        <f t="shared" si="72"/>
        <v>3</v>
      </c>
      <c r="BC168" s="388">
        <f t="shared" si="72"/>
        <v>-5</v>
      </c>
      <c r="BD168" s="388">
        <f t="shared" si="72"/>
        <v>-1</v>
      </c>
      <c r="BE168" s="388">
        <f t="shared" si="49"/>
        <v>1</v>
      </c>
      <c r="BF168" s="388">
        <f t="shared" si="49"/>
        <v>5</v>
      </c>
      <c r="BH168" s="389">
        <f t="shared" si="69"/>
        <v>0.8</v>
      </c>
      <c r="BI168" s="389">
        <f t="shared" si="70"/>
        <v>0.19999999999999996</v>
      </c>
      <c r="BJ168" s="370">
        <v>168868.48000000001</v>
      </c>
      <c r="BK168" s="137">
        <f t="shared" si="58"/>
        <v>168868.48000000001</v>
      </c>
      <c r="BL168" s="373">
        <v>306867.19111111102</v>
      </c>
      <c r="BM168" s="137">
        <f t="shared" si="59"/>
        <v>306867.19111111102</v>
      </c>
      <c r="BN168" s="372">
        <v>146756.48000000001</v>
      </c>
      <c r="BO168" s="137">
        <f t="shared" si="60"/>
        <v>146756.48000000001</v>
      </c>
      <c r="BP168" s="372">
        <v>224396.90666666665</v>
      </c>
      <c r="BQ168" s="137">
        <f t="shared" si="61"/>
        <v>224396.90666666665</v>
      </c>
      <c r="BR168" s="372">
        <v>11857.994666666666</v>
      </c>
      <c r="BS168" s="137">
        <f t="shared" si="62"/>
        <v>11857.994666666666</v>
      </c>
      <c r="BT168" s="376">
        <v>165911.61066666665</v>
      </c>
      <c r="BU168" s="137">
        <f t="shared" si="63"/>
        <v>165911.61066666665</v>
      </c>
      <c r="BV168" s="377">
        <v>9129.2512995555644</v>
      </c>
      <c r="BW168" s="379">
        <f t="shared" si="71"/>
        <v>9129.2512995555644</v>
      </c>
      <c r="BX168" s="353"/>
      <c r="BY168" s="138"/>
      <c r="BZ168" s="355"/>
      <c r="CA168" s="352"/>
    </row>
    <row r="169" spans="1:79" x14ac:dyDescent="0.25">
      <c r="A169" s="132" t="s">
        <v>629</v>
      </c>
      <c r="B169" s="55" t="s">
        <v>630</v>
      </c>
      <c r="C169" s="55" t="s">
        <v>463</v>
      </c>
      <c r="D169" s="133" t="s">
        <v>197</v>
      </c>
      <c r="E169" s="364">
        <v>47998.555555555555</v>
      </c>
      <c r="F169" s="382">
        <f t="shared" si="64"/>
        <v>51383</v>
      </c>
      <c r="G169" s="365">
        <v>479</v>
      </c>
      <c r="H169" s="387">
        <f t="shared" si="65"/>
        <v>316</v>
      </c>
      <c r="I169" s="366">
        <v>139.89466666666669</v>
      </c>
      <c r="J169" s="366">
        <v>39</v>
      </c>
      <c r="K169"/>
      <c r="L169" s="365">
        <v>7085</v>
      </c>
      <c r="M169" s="365">
        <v>13305</v>
      </c>
      <c r="N169" s="365">
        <v>12402</v>
      </c>
      <c r="O169" s="365">
        <v>7639</v>
      </c>
      <c r="P169" s="365">
        <v>5727</v>
      </c>
      <c r="Q169" s="365">
        <v>3228</v>
      </c>
      <c r="R169" s="365">
        <v>1868</v>
      </c>
      <c r="S169" s="365">
        <v>129</v>
      </c>
      <c r="T169" s="365">
        <v>51383</v>
      </c>
      <c r="U169" s="132"/>
      <c r="V169" s="385">
        <f t="shared" si="66"/>
        <v>0.13788607126870756</v>
      </c>
      <c r="W169" s="385">
        <f t="shared" si="51"/>
        <v>0.25893778097814452</v>
      </c>
      <c r="X169" s="385">
        <f t="shared" si="52"/>
        <v>0.24136387521164587</v>
      </c>
      <c r="Y169" s="385">
        <f t="shared" si="53"/>
        <v>0.14866784734250627</v>
      </c>
      <c r="Z169" s="385">
        <f t="shared" si="54"/>
        <v>0.11145709670513594</v>
      </c>
      <c r="AA169" s="385">
        <f t="shared" si="55"/>
        <v>6.2822334235058286E-2</v>
      </c>
      <c r="AB169" s="385">
        <f t="shared" si="56"/>
        <v>3.6354436292158884E-2</v>
      </c>
      <c r="AC169" s="385">
        <f t="shared" si="57"/>
        <v>2.510557966642664E-3</v>
      </c>
      <c r="AD169" s="135"/>
      <c r="AE169" s="368">
        <v>45</v>
      </c>
      <c r="AF169" s="368">
        <v>38</v>
      </c>
      <c r="AG169" s="368">
        <v>56</v>
      </c>
      <c r="AH169" s="368">
        <v>73</v>
      </c>
      <c r="AI169" s="368">
        <v>60</v>
      </c>
      <c r="AJ169" s="368">
        <v>42</v>
      </c>
      <c r="AK169" s="368">
        <v>21</v>
      </c>
      <c r="AL169" s="368">
        <v>0</v>
      </c>
      <c r="AM169" s="185">
        <f t="shared" si="67"/>
        <v>335</v>
      </c>
      <c r="AN169" s="132"/>
      <c r="AO169" s="368">
        <v>5</v>
      </c>
      <c r="AP169" s="368">
        <v>8</v>
      </c>
      <c r="AQ169" s="368">
        <v>-11</v>
      </c>
      <c r="AR169" s="368">
        <v>5</v>
      </c>
      <c r="AS169" s="368">
        <v>9</v>
      </c>
      <c r="AT169" s="368">
        <v>6</v>
      </c>
      <c r="AU169" s="368">
        <v>-3</v>
      </c>
      <c r="AV169" s="368">
        <v>0</v>
      </c>
      <c r="AW169" s="369">
        <f t="shared" si="68"/>
        <v>19</v>
      </c>
      <c r="AX169" s="388">
        <f t="shared" si="73"/>
        <v>-5</v>
      </c>
      <c r="AY169" s="388">
        <f t="shared" si="73"/>
        <v>-8</v>
      </c>
      <c r="AZ169" s="388">
        <f t="shared" si="73"/>
        <v>11</v>
      </c>
      <c r="BA169" s="388">
        <f t="shared" si="72"/>
        <v>-5</v>
      </c>
      <c r="BB169" s="388">
        <f t="shared" si="72"/>
        <v>-9</v>
      </c>
      <c r="BC169" s="388">
        <f t="shared" si="72"/>
        <v>-6</v>
      </c>
      <c r="BD169" s="388">
        <f t="shared" si="72"/>
        <v>3</v>
      </c>
      <c r="BE169" s="388">
        <f t="shared" si="49"/>
        <v>0</v>
      </c>
      <c r="BF169" s="388">
        <f t="shared" si="49"/>
        <v>-19</v>
      </c>
      <c r="BH169" s="389">
        <f t="shared" si="69"/>
        <v>0.8</v>
      </c>
      <c r="BI169" s="389">
        <f t="shared" si="70"/>
        <v>0.19999999999999996</v>
      </c>
      <c r="BJ169" s="370">
        <v>504174.75733333337</v>
      </c>
      <c r="BK169" s="137">
        <f t="shared" si="58"/>
        <v>504174.75733333337</v>
      </c>
      <c r="BL169" s="373">
        <v>492609.4213333333</v>
      </c>
      <c r="BM169" s="137">
        <f t="shared" si="59"/>
        <v>492609.4213333333</v>
      </c>
      <c r="BN169" s="372">
        <v>517449.3244444445</v>
      </c>
      <c r="BO169" s="137">
        <f t="shared" si="60"/>
        <v>517449.3244444445</v>
      </c>
      <c r="BP169" s="372">
        <v>484406.4</v>
      </c>
      <c r="BQ169" s="137">
        <f t="shared" si="61"/>
        <v>484406.4</v>
      </c>
      <c r="BR169" s="372">
        <v>497063.11288888892</v>
      </c>
      <c r="BS169" s="137">
        <f t="shared" si="62"/>
        <v>497063.11288888892</v>
      </c>
      <c r="BT169" s="376">
        <v>761314.84799999988</v>
      </c>
      <c r="BU169" s="137">
        <f t="shared" si="63"/>
        <v>761314.84799999988</v>
      </c>
      <c r="BV169" s="377">
        <v>431065.49583644461</v>
      </c>
      <c r="BW169" s="379">
        <f t="shared" si="71"/>
        <v>431065.49583644461</v>
      </c>
      <c r="BX169" s="353"/>
      <c r="BY169" s="138"/>
      <c r="BZ169" s="355"/>
      <c r="CA169" s="352"/>
    </row>
    <row r="170" spans="1:79" x14ac:dyDescent="0.25">
      <c r="A170" s="132" t="s">
        <v>631</v>
      </c>
      <c r="B170" s="55"/>
      <c r="C170" s="55" t="s">
        <v>452</v>
      </c>
      <c r="D170" s="133" t="s">
        <v>198</v>
      </c>
      <c r="E170" s="364">
        <v>88109.222222222219</v>
      </c>
      <c r="F170" s="382">
        <f t="shared" si="64"/>
        <v>84312</v>
      </c>
      <c r="G170" s="365">
        <v>595</v>
      </c>
      <c r="H170" s="387">
        <f t="shared" si="65"/>
        <v>482</v>
      </c>
      <c r="I170" s="366">
        <v>160.45200000000006</v>
      </c>
      <c r="J170" s="366">
        <v>9</v>
      </c>
      <c r="K170"/>
      <c r="L170" s="365">
        <v>1088</v>
      </c>
      <c r="M170" s="365">
        <v>8385</v>
      </c>
      <c r="N170" s="365">
        <v>22884</v>
      </c>
      <c r="O170" s="365">
        <v>27657</v>
      </c>
      <c r="P170" s="365">
        <v>13140</v>
      </c>
      <c r="Q170" s="365">
        <v>5432</v>
      </c>
      <c r="R170" s="365">
        <v>4010</v>
      </c>
      <c r="S170" s="365">
        <v>1716</v>
      </c>
      <c r="T170" s="365">
        <v>84312</v>
      </c>
      <c r="U170" s="132"/>
      <c r="V170" s="385">
        <f t="shared" si="66"/>
        <v>1.2904450137584211E-2</v>
      </c>
      <c r="W170" s="385">
        <f t="shared" si="51"/>
        <v>9.9452035297466559E-2</v>
      </c>
      <c r="X170" s="385">
        <f t="shared" si="52"/>
        <v>0.27142043837176205</v>
      </c>
      <c r="Y170" s="385">
        <f t="shared" si="53"/>
        <v>0.32803159692570455</v>
      </c>
      <c r="Z170" s="385">
        <f t="shared" si="54"/>
        <v>0.15584970111016225</v>
      </c>
      <c r="AA170" s="385">
        <f t="shared" si="55"/>
        <v>6.4427365025144706E-2</v>
      </c>
      <c r="AB170" s="385">
        <f t="shared" si="56"/>
        <v>4.756143846664769E-2</v>
      </c>
      <c r="AC170" s="385">
        <f t="shared" si="57"/>
        <v>2.0352974665528038E-2</v>
      </c>
      <c r="AD170" s="135"/>
      <c r="AE170" s="368">
        <v>13</v>
      </c>
      <c r="AF170" s="368">
        <v>120</v>
      </c>
      <c r="AG170" s="368">
        <v>180</v>
      </c>
      <c r="AH170" s="368">
        <v>97</v>
      </c>
      <c r="AI170" s="368">
        <v>56</v>
      </c>
      <c r="AJ170" s="368">
        <v>47</v>
      </c>
      <c r="AK170" s="368">
        <v>27</v>
      </c>
      <c r="AL170" s="368">
        <v>35</v>
      </c>
      <c r="AM170" s="185">
        <f t="shared" si="67"/>
        <v>575</v>
      </c>
      <c r="AN170" s="132"/>
      <c r="AO170" s="368">
        <v>2</v>
      </c>
      <c r="AP170" s="368">
        <v>18</v>
      </c>
      <c r="AQ170" s="368">
        <v>32</v>
      </c>
      <c r="AR170" s="368">
        <v>21</v>
      </c>
      <c r="AS170" s="368">
        <v>7</v>
      </c>
      <c r="AT170" s="368">
        <v>1</v>
      </c>
      <c r="AU170" s="368">
        <v>4</v>
      </c>
      <c r="AV170" s="368">
        <v>8</v>
      </c>
      <c r="AW170" s="369">
        <f t="shared" si="68"/>
        <v>93</v>
      </c>
      <c r="AX170" s="388">
        <f t="shared" si="73"/>
        <v>-2</v>
      </c>
      <c r="AY170" s="388">
        <f t="shared" si="73"/>
        <v>-18</v>
      </c>
      <c r="AZ170" s="388">
        <f t="shared" si="73"/>
        <v>-32</v>
      </c>
      <c r="BA170" s="388">
        <f t="shared" si="72"/>
        <v>-21</v>
      </c>
      <c r="BB170" s="388">
        <f t="shared" si="72"/>
        <v>-7</v>
      </c>
      <c r="BC170" s="388">
        <f t="shared" si="72"/>
        <v>-1</v>
      </c>
      <c r="BD170" s="388">
        <f t="shared" si="72"/>
        <v>-4</v>
      </c>
      <c r="BE170" s="388">
        <f t="shared" si="49"/>
        <v>-8</v>
      </c>
      <c r="BF170" s="388">
        <f t="shared" si="49"/>
        <v>-93</v>
      </c>
      <c r="BH170" s="389">
        <f t="shared" si="69"/>
        <v>1</v>
      </c>
      <c r="BI170" s="389">
        <f t="shared" si="70"/>
        <v>0</v>
      </c>
      <c r="BJ170" s="370">
        <v>551860.91333333333</v>
      </c>
      <c r="BK170" s="137">
        <f t="shared" si="58"/>
        <v>551860.91333333333</v>
      </c>
      <c r="BL170" s="373">
        <v>583806.81444444438</v>
      </c>
      <c r="BM170" s="137">
        <f t="shared" si="59"/>
        <v>583806.81444444438</v>
      </c>
      <c r="BN170" s="372">
        <v>1322079.5066666666</v>
      </c>
      <c r="BO170" s="137">
        <f t="shared" si="60"/>
        <v>1322079.5066666666</v>
      </c>
      <c r="BP170" s="372">
        <v>633158</v>
      </c>
      <c r="BQ170" s="137">
        <f t="shared" si="61"/>
        <v>633158</v>
      </c>
      <c r="BR170" s="372">
        <v>592818.71777777781</v>
      </c>
      <c r="BS170" s="137">
        <f t="shared" si="62"/>
        <v>592818.71777777781</v>
      </c>
      <c r="BT170" s="376">
        <v>974609.3933333332</v>
      </c>
      <c r="BU170" s="137">
        <f t="shared" si="63"/>
        <v>974609.3933333332</v>
      </c>
      <c r="BV170" s="377">
        <v>545345.84803555545</v>
      </c>
      <c r="BW170" s="379">
        <f t="shared" si="71"/>
        <v>545345.84803555545</v>
      </c>
      <c r="BX170" s="353"/>
      <c r="BY170" s="138"/>
      <c r="BZ170" s="355"/>
      <c r="CA170" s="352"/>
    </row>
    <row r="171" spans="1:79" x14ac:dyDescent="0.25">
      <c r="A171" s="132" t="s">
        <v>632</v>
      </c>
      <c r="B171" s="55" t="s">
        <v>546</v>
      </c>
      <c r="C171" s="55" t="s">
        <v>463</v>
      </c>
      <c r="D171" s="133" t="s">
        <v>199</v>
      </c>
      <c r="E171" s="364">
        <v>33172</v>
      </c>
      <c r="F171" s="382">
        <f t="shared" si="64"/>
        <v>35768</v>
      </c>
      <c r="G171" s="365">
        <v>179</v>
      </c>
      <c r="H171" s="387">
        <f t="shared" si="65"/>
        <v>425</v>
      </c>
      <c r="I171" s="366">
        <v>245.42311111111107</v>
      </c>
      <c r="J171" s="366">
        <v>15</v>
      </c>
      <c r="K171"/>
      <c r="L171" s="365">
        <v>6201</v>
      </c>
      <c r="M171" s="365">
        <v>8924</v>
      </c>
      <c r="N171" s="365">
        <v>6640</v>
      </c>
      <c r="O171" s="365">
        <v>6142</v>
      </c>
      <c r="P171" s="365">
        <v>4519</v>
      </c>
      <c r="Q171" s="365">
        <v>2336</v>
      </c>
      <c r="R171" s="365">
        <v>948</v>
      </c>
      <c r="S171" s="365">
        <v>58</v>
      </c>
      <c r="T171" s="365">
        <v>35768</v>
      </c>
      <c r="U171" s="132"/>
      <c r="V171" s="385">
        <f t="shared" si="66"/>
        <v>0.17336725564750616</v>
      </c>
      <c r="W171" s="385">
        <f t="shared" si="51"/>
        <v>0.24949675687765602</v>
      </c>
      <c r="X171" s="385">
        <f t="shared" si="52"/>
        <v>0.18564079624245136</v>
      </c>
      <c r="Y171" s="385">
        <f t="shared" si="53"/>
        <v>0.1717177365242675</v>
      </c>
      <c r="Z171" s="385">
        <f t="shared" si="54"/>
        <v>0.12634198165958399</v>
      </c>
      <c r="AA171" s="385">
        <f t="shared" si="55"/>
        <v>6.530977409975397E-2</v>
      </c>
      <c r="AB171" s="385">
        <f t="shared" si="56"/>
        <v>2.6504137776783718E-2</v>
      </c>
      <c r="AC171" s="385">
        <f t="shared" si="57"/>
        <v>1.621561171997316E-3</v>
      </c>
      <c r="AD171" s="135"/>
      <c r="AE171" s="368">
        <v>54</v>
      </c>
      <c r="AF171" s="368">
        <v>80</v>
      </c>
      <c r="AG171" s="368">
        <v>115</v>
      </c>
      <c r="AH171" s="368">
        <v>76</v>
      </c>
      <c r="AI171" s="368">
        <v>50</v>
      </c>
      <c r="AJ171" s="368">
        <v>7</v>
      </c>
      <c r="AK171" s="368">
        <v>2</v>
      </c>
      <c r="AL171" s="368">
        <v>0</v>
      </c>
      <c r="AM171" s="185">
        <f t="shared" si="67"/>
        <v>384</v>
      </c>
      <c r="AN171" s="132"/>
      <c r="AO171" s="368">
        <v>-38</v>
      </c>
      <c r="AP171" s="368">
        <v>-1</v>
      </c>
      <c r="AQ171" s="368">
        <v>-3</v>
      </c>
      <c r="AR171" s="368">
        <v>-7</v>
      </c>
      <c r="AS171" s="368">
        <v>9</v>
      </c>
      <c r="AT171" s="368">
        <v>3</v>
      </c>
      <c r="AU171" s="368">
        <v>-4</v>
      </c>
      <c r="AV171" s="368">
        <v>0</v>
      </c>
      <c r="AW171" s="369">
        <f t="shared" si="68"/>
        <v>-41</v>
      </c>
      <c r="AX171" s="388">
        <f t="shared" si="73"/>
        <v>38</v>
      </c>
      <c r="AY171" s="388">
        <f t="shared" si="73"/>
        <v>1</v>
      </c>
      <c r="AZ171" s="388">
        <f t="shared" si="73"/>
        <v>3</v>
      </c>
      <c r="BA171" s="388">
        <f t="shared" si="72"/>
        <v>7</v>
      </c>
      <c r="BB171" s="388">
        <f t="shared" si="72"/>
        <v>-9</v>
      </c>
      <c r="BC171" s="388">
        <f t="shared" si="72"/>
        <v>-3</v>
      </c>
      <c r="BD171" s="388">
        <f t="shared" si="72"/>
        <v>4</v>
      </c>
      <c r="BE171" s="388">
        <f t="shared" si="49"/>
        <v>0</v>
      </c>
      <c r="BF171" s="388">
        <f t="shared" si="49"/>
        <v>41</v>
      </c>
      <c r="BH171" s="389">
        <f t="shared" si="69"/>
        <v>0.8</v>
      </c>
      <c r="BI171" s="389">
        <f t="shared" si="70"/>
        <v>0.19999999999999996</v>
      </c>
      <c r="BJ171" s="370">
        <v>202514.24533333335</v>
      </c>
      <c r="BK171" s="137">
        <f t="shared" si="58"/>
        <v>202514.24533333335</v>
      </c>
      <c r="BL171" s="373">
        <v>154975.67999999999</v>
      </c>
      <c r="BM171" s="137">
        <f t="shared" si="59"/>
        <v>154975.67999999999</v>
      </c>
      <c r="BN171" s="372">
        <v>341113.89244444447</v>
      </c>
      <c r="BO171" s="137">
        <f t="shared" si="60"/>
        <v>341113.89244444447</v>
      </c>
      <c r="BP171" s="372">
        <v>576113.28</v>
      </c>
      <c r="BQ171" s="137">
        <f t="shared" si="61"/>
        <v>576113.28</v>
      </c>
      <c r="BR171" s="372">
        <v>338007.5768888889</v>
      </c>
      <c r="BS171" s="137">
        <f t="shared" si="62"/>
        <v>338007.5768888889</v>
      </c>
      <c r="BT171" s="376">
        <v>218736.82133333336</v>
      </c>
      <c r="BU171" s="137">
        <f t="shared" si="63"/>
        <v>218736.82133333336</v>
      </c>
      <c r="BV171" s="377">
        <v>248015.06908444446</v>
      </c>
      <c r="BW171" s="379">
        <f t="shared" si="71"/>
        <v>248015.06908444446</v>
      </c>
      <c r="BX171" s="353"/>
      <c r="BY171" s="138"/>
      <c r="BZ171" s="355"/>
      <c r="CA171" s="352"/>
    </row>
    <row r="172" spans="1:79" x14ac:dyDescent="0.25">
      <c r="A172" s="132" t="s">
        <v>633</v>
      </c>
      <c r="B172" s="55" t="s">
        <v>449</v>
      </c>
      <c r="C172" s="55" t="s">
        <v>450</v>
      </c>
      <c r="D172" s="133" t="s">
        <v>200</v>
      </c>
      <c r="E172" s="364">
        <v>41329.555555555555</v>
      </c>
      <c r="F172" s="382">
        <f t="shared" si="64"/>
        <v>43827</v>
      </c>
      <c r="G172" s="365">
        <v>247</v>
      </c>
      <c r="H172" s="387">
        <f t="shared" si="65"/>
        <v>411</v>
      </c>
      <c r="I172" s="366">
        <v>207.90400000000005</v>
      </c>
      <c r="J172" s="366">
        <v>91</v>
      </c>
      <c r="K172"/>
      <c r="L172" s="365">
        <v>5373</v>
      </c>
      <c r="M172" s="365">
        <v>11983</v>
      </c>
      <c r="N172" s="365">
        <v>9611</v>
      </c>
      <c r="O172" s="365">
        <v>7001</v>
      </c>
      <c r="P172" s="365">
        <v>5271</v>
      </c>
      <c r="Q172" s="365">
        <v>2871</v>
      </c>
      <c r="R172" s="365">
        <v>1605</v>
      </c>
      <c r="S172" s="365">
        <v>112</v>
      </c>
      <c r="T172" s="365">
        <v>43827</v>
      </c>
      <c r="U172" s="132"/>
      <c r="V172" s="385">
        <f t="shared" si="66"/>
        <v>0.12259566020945992</v>
      </c>
      <c r="W172" s="385">
        <f t="shared" si="51"/>
        <v>0.27341593081890159</v>
      </c>
      <c r="X172" s="385">
        <f t="shared" si="52"/>
        <v>0.21929404248522599</v>
      </c>
      <c r="Y172" s="385">
        <f t="shared" si="53"/>
        <v>0.15974171173021198</v>
      </c>
      <c r="Z172" s="385">
        <f t="shared" si="54"/>
        <v>0.12026832774317202</v>
      </c>
      <c r="AA172" s="385">
        <f t="shared" si="55"/>
        <v>6.5507563830515439E-2</v>
      </c>
      <c r="AB172" s="385">
        <f t="shared" si="56"/>
        <v>3.6621260866589088E-2</v>
      </c>
      <c r="AC172" s="385">
        <f t="shared" si="57"/>
        <v>2.5555023159239739E-3</v>
      </c>
      <c r="AD172" s="135"/>
      <c r="AE172" s="368">
        <v>43</v>
      </c>
      <c r="AF172" s="368">
        <v>132</v>
      </c>
      <c r="AG172" s="368">
        <v>74</v>
      </c>
      <c r="AH172" s="368">
        <v>50</v>
      </c>
      <c r="AI172" s="368">
        <v>32</v>
      </c>
      <c r="AJ172" s="368">
        <v>25</v>
      </c>
      <c r="AK172" s="368">
        <v>11</v>
      </c>
      <c r="AL172" s="368">
        <v>-1</v>
      </c>
      <c r="AM172" s="185">
        <f t="shared" si="67"/>
        <v>366</v>
      </c>
      <c r="AN172" s="132"/>
      <c r="AO172" s="368">
        <v>-11</v>
      </c>
      <c r="AP172" s="368">
        <v>-20</v>
      </c>
      <c r="AQ172" s="368">
        <v>-10</v>
      </c>
      <c r="AR172" s="368">
        <v>0</v>
      </c>
      <c r="AS172" s="368">
        <v>-7</v>
      </c>
      <c r="AT172" s="368">
        <v>1</v>
      </c>
      <c r="AU172" s="368">
        <v>-1</v>
      </c>
      <c r="AV172" s="368">
        <v>3</v>
      </c>
      <c r="AW172" s="369">
        <f t="shared" si="68"/>
        <v>-45</v>
      </c>
      <c r="AX172" s="388">
        <f t="shared" si="73"/>
        <v>11</v>
      </c>
      <c r="AY172" s="388">
        <f t="shared" si="73"/>
        <v>20</v>
      </c>
      <c r="AZ172" s="388">
        <f t="shared" si="73"/>
        <v>10</v>
      </c>
      <c r="BA172" s="388">
        <f t="shared" si="72"/>
        <v>0</v>
      </c>
      <c r="BB172" s="388">
        <f t="shared" si="72"/>
        <v>7</v>
      </c>
      <c r="BC172" s="388">
        <f t="shared" si="72"/>
        <v>-1</v>
      </c>
      <c r="BD172" s="388">
        <f t="shared" si="72"/>
        <v>1</v>
      </c>
      <c r="BE172" s="388">
        <f t="shared" si="49"/>
        <v>-3</v>
      </c>
      <c r="BF172" s="388">
        <f t="shared" si="49"/>
        <v>45</v>
      </c>
      <c r="BH172" s="389">
        <f t="shared" si="69"/>
        <v>0.8</v>
      </c>
      <c r="BI172" s="389">
        <f t="shared" si="70"/>
        <v>0.19999999999999996</v>
      </c>
      <c r="BJ172" s="370">
        <v>408610.54933333333</v>
      </c>
      <c r="BK172" s="137">
        <f t="shared" si="58"/>
        <v>408610.54933333333</v>
      </c>
      <c r="BL172" s="373">
        <v>451521.68</v>
      </c>
      <c r="BM172" s="137">
        <f t="shared" si="59"/>
        <v>451521.68</v>
      </c>
      <c r="BN172" s="372">
        <v>333713.51022222231</v>
      </c>
      <c r="BO172" s="137">
        <f t="shared" si="60"/>
        <v>333713.51022222231</v>
      </c>
      <c r="BP172" s="372">
        <v>520632.63999999996</v>
      </c>
      <c r="BQ172" s="137">
        <f t="shared" si="61"/>
        <v>520632.63999999996</v>
      </c>
      <c r="BR172" s="372">
        <v>506162.02488888893</v>
      </c>
      <c r="BS172" s="137">
        <f t="shared" si="62"/>
        <v>506162.02488888893</v>
      </c>
      <c r="BT172" s="376">
        <v>419950.68266666663</v>
      </c>
      <c r="BU172" s="137">
        <f t="shared" si="63"/>
        <v>419950.68266666663</v>
      </c>
      <c r="BV172" s="377">
        <v>247249.66146844436</v>
      </c>
      <c r="BW172" s="379">
        <f t="shared" si="71"/>
        <v>247249.66146844436</v>
      </c>
      <c r="BX172" s="353"/>
      <c r="BY172" s="138"/>
      <c r="BZ172" s="355"/>
      <c r="CA172" s="352"/>
    </row>
    <row r="173" spans="1:79" x14ac:dyDescent="0.25">
      <c r="A173" s="132" t="s">
        <v>634</v>
      </c>
      <c r="B173" s="55" t="s">
        <v>433</v>
      </c>
      <c r="C173" s="55" t="s">
        <v>434</v>
      </c>
      <c r="D173" s="133" t="s">
        <v>201</v>
      </c>
      <c r="E173" s="364">
        <v>67233</v>
      </c>
      <c r="F173" s="382">
        <f t="shared" si="64"/>
        <v>62890</v>
      </c>
      <c r="G173" s="365">
        <v>485</v>
      </c>
      <c r="H173" s="387">
        <f t="shared" si="65"/>
        <v>879</v>
      </c>
      <c r="I173" s="366">
        <v>671.40133333333324</v>
      </c>
      <c r="J173" s="366">
        <v>82</v>
      </c>
      <c r="K173"/>
      <c r="L173" s="365">
        <v>2102</v>
      </c>
      <c r="M173" s="365">
        <v>6551</v>
      </c>
      <c r="N173" s="365">
        <v>13570</v>
      </c>
      <c r="O173" s="365">
        <v>16639</v>
      </c>
      <c r="P173" s="365">
        <v>11022</v>
      </c>
      <c r="Q173" s="365">
        <v>8195</v>
      </c>
      <c r="R173" s="365">
        <v>4429</v>
      </c>
      <c r="S173" s="365">
        <v>382</v>
      </c>
      <c r="T173" s="365">
        <v>62890</v>
      </c>
      <c r="U173" s="132"/>
      <c r="V173" s="385">
        <f t="shared" si="66"/>
        <v>3.3423437748449671E-2</v>
      </c>
      <c r="W173" s="385">
        <f t="shared" si="51"/>
        <v>0.10416600413420257</v>
      </c>
      <c r="X173" s="385">
        <f t="shared" si="52"/>
        <v>0.21577357290507235</v>
      </c>
      <c r="Y173" s="385">
        <f t="shared" si="53"/>
        <v>0.26457306408013992</v>
      </c>
      <c r="Z173" s="385">
        <f t="shared" si="54"/>
        <v>0.17525838766099539</v>
      </c>
      <c r="AA173" s="385">
        <f t="shared" si="55"/>
        <v>0.13030688503736684</v>
      </c>
      <c r="AB173" s="385">
        <f t="shared" si="56"/>
        <v>7.0424550802989344E-2</v>
      </c>
      <c r="AC173" s="385">
        <f t="shared" si="57"/>
        <v>6.0740976307839083E-3</v>
      </c>
      <c r="AD173" s="135"/>
      <c r="AE173" s="368">
        <v>59</v>
      </c>
      <c r="AF173" s="368">
        <v>212</v>
      </c>
      <c r="AG173" s="368">
        <v>309</v>
      </c>
      <c r="AH173" s="368">
        <v>78</v>
      </c>
      <c r="AI173" s="368">
        <v>111</v>
      </c>
      <c r="AJ173" s="368">
        <v>141</v>
      </c>
      <c r="AK173" s="368">
        <v>97</v>
      </c>
      <c r="AL173" s="368">
        <v>9</v>
      </c>
      <c r="AM173" s="185">
        <f t="shared" si="67"/>
        <v>1016</v>
      </c>
      <c r="AN173" s="132"/>
      <c r="AO173" s="368">
        <v>-8</v>
      </c>
      <c r="AP173" s="368">
        <v>67</v>
      </c>
      <c r="AQ173" s="368">
        <v>39</v>
      </c>
      <c r="AR173" s="368">
        <v>4</v>
      </c>
      <c r="AS173" s="368">
        <v>11</v>
      </c>
      <c r="AT173" s="368">
        <v>15</v>
      </c>
      <c r="AU173" s="368">
        <v>9</v>
      </c>
      <c r="AV173" s="368">
        <v>0</v>
      </c>
      <c r="AW173" s="369">
        <f t="shared" si="68"/>
        <v>137</v>
      </c>
      <c r="AX173" s="388">
        <f t="shared" si="73"/>
        <v>8</v>
      </c>
      <c r="AY173" s="388">
        <f t="shared" si="73"/>
        <v>-67</v>
      </c>
      <c r="AZ173" s="388">
        <f t="shared" si="73"/>
        <v>-39</v>
      </c>
      <c r="BA173" s="388">
        <f t="shared" si="72"/>
        <v>-4</v>
      </c>
      <c r="BB173" s="388">
        <f t="shared" si="72"/>
        <v>-11</v>
      </c>
      <c r="BC173" s="388">
        <f t="shared" si="72"/>
        <v>-15</v>
      </c>
      <c r="BD173" s="388">
        <f t="shared" si="72"/>
        <v>-9</v>
      </c>
      <c r="BE173" s="388">
        <f t="shared" si="49"/>
        <v>0</v>
      </c>
      <c r="BF173" s="388">
        <f t="shared" si="49"/>
        <v>-137</v>
      </c>
      <c r="BH173" s="389">
        <f t="shared" si="69"/>
        <v>0.8</v>
      </c>
      <c r="BI173" s="389">
        <f t="shared" si="70"/>
        <v>0.19999999999999996</v>
      </c>
      <c r="BJ173" s="370">
        <v>359996.89600000007</v>
      </c>
      <c r="BK173" s="137">
        <f t="shared" si="58"/>
        <v>359996.89600000007</v>
      </c>
      <c r="BL173" s="373">
        <v>506376.66666666674</v>
      </c>
      <c r="BM173" s="137">
        <f t="shared" si="59"/>
        <v>506376.66666666674</v>
      </c>
      <c r="BN173" s="372">
        <v>735319.56266666669</v>
      </c>
      <c r="BO173" s="137">
        <f t="shared" si="60"/>
        <v>735319.56266666669</v>
      </c>
      <c r="BP173" s="372">
        <v>893378.45333333337</v>
      </c>
      <c r="BQ173" s="137">
        <f t="shared" si="61"/>
        <v>893378.45333333337</v>
      </c>
      <c r="BR173" s="372">
        <v>761277.62133333331</v>
      </c>
      <c r="BS173" s="137">
        <f t="shared" si="62"/>
        <v>761277.62133333331</v>
      </c>
      <c r="BT173" s="376">
        <v>1172829.7528888888</v>
      </c>
      <c r="BU173" s="137">
        <f t="shared" si="63"/>
        <v>1172829.7528888888</v>
      </c>
      <c r="BV173" s="377">
        <v>845278.3426275556</v>
      </c>
      <c r="BW173" s="379">
        <f t="shared" si="71"/>
        <v>845278.3426275556</v>
      </c>
      <c r="BX173" s="353"/>
      <c r="BY173" s="138"/>
      <c r="BZ173" s="355"/>
      <c r="CA173" s="352"/>
    </row>
    <row r="174" spans="1:79" x14ac:dyDescent="0.25">
      <c r="A174" s="132" t="s">
        <v>635</v>
      </c>
      <c r="B174" s="55"/>
      <c r="C174" s="55" t="s">
        <v>534</v>
      </c>
      <c r="D174" s="133" t="s">
        <v>202</v>
      </c>
      <c r="E174" s="364">
        <v>48780.333333333336</v>
      </c>
      <c r="F174" s="382">
        <f t="shared" si="64"/>
        <v>63130</v>
      </c>
      <c r="G174" s="365">
        <v>944</v>
      </c>
      <c r="H174" s="387">
        <f t="shared" si="65"/>
        <v>216</v>
      </c>
      <c r="I174" s="366">
        <v>65.323111111111047</v>
      </c>
      <c r="J174" s="366">
        <v>53</v>
      </c>
      <c r="K174"/>
      <c r="L174" s="365">
        <v>33280</v>
      </c>
      <c r="M174" s="365">
        <v>10585</v>
      </c>
      <c r="N174" s="365">
        <v>10721</v>
      </c>
      <c r="O174" s="365">
        <v>4937</v>
      </c>
      <c r="P174" s="365">
        <v>2274</v>
      </c>
      <c r="Q174" s="365">
        <v>772</v>
      </c>
      <c r="R174" s="365">
        <v>510</v>
      </c>
      <c r="S174" s="365">
        <v>51</v>
      </c>
      <c r="T174" s="365">
        <v>63130</v>
      </c>
      <c r="U174" s="132"/>
      <c r="V174" s="385">
        <f t="shared" si="66"/>
        <v>0.52716616505623315</v>
      </c>
      <c r="W174" s="385">
        <f t="shared" si="51"/>
        <v>0.16766988753366069</v>
      </c>
      <c r="X174" s="385">
        <f t="shared" si="52"/>
        <v>0.16982417234278474</v>
      </c>
      <c r="Y174" s="385">
        <f t="shared" si="53"/>
        <v>7.8203706637098053E-2</v>
      </c>
      <c r="Z174" s="385">
        <f t="shared" si="54"/>
        <v>3.6020909234912087E-2</v>
      </c>
      <c r="AA174" s="385">
        <f t="shared" si="55"/>
        <v>1.222873435767464E-2</v>
      </c>
      <c r="AB174" s="385">
        <f t="shared" si="56"/>
        <v>8.0785680342151112E-3</v>
      </c>
      <c r="AC174" s="385">
        <f t="shared" si="57"/>
        <v>8.078568034215112E-4</v>
      </c>
      <c r="AD174" s="135"/>
      <c r="AE174" s="368">
        <v>77</v>
      </c>
      <c r="AF174" s="368">
        <v>49</v>
      </c>
      <c r="AG174" s="368">
        <v>73</v>
      </c>
      <c r="AH174" s="368">
        <v>64</v>
      </c>
      <c r="AI174" s="368">
        <v>77</v>
      </c>
      <c r="AJ174" s="368">
        <v>16</v>
      </c>
      <c r="AK174" s="368">
        <v>19</v>
      </c>
      <c r="AL174" s="368">
        <v>0</v>
      </c>
      <c r="AM174" s="185">
        <f t="shared" si="67"/>
        <v>375</v>
      </c>
      <c r="AN174" s="132"/>
      <c r="AO174" s="368">
        <v>153</v>
      </c>
      <c r="AP174" s="368">
        <v>7</v>
      </c>
      <c r="AQ174" s="368">
        <v>-1</v>
      </c>
      <c r="AR174" s="368">
        <v>2</v>
      </c>
      <c r="AS174" s="368">
        <v>-3</v>
      </c>
      <c r="AT174" s="368">
        <v>-1</v>
      </c>
      <c r="AU174" s="368">
        <v>2</v>
      </c>
      <c r="AV174" s="368">
        <v>0</v>
      </c>
      <c r="AW174" s="369">
        <f t="shared" si="68"/>
        <v>159</v>
      </c>
      <c r="AX174" s="388">
        <f t="shared" si="73"/>
        <v>-153</v>
      </c>
      <c r="AY174" s="388">
        <f t="shared" si="73"/>
        <v>-7</v>
      </c>
      <c r="AZ174" s="388">
        <f t="shared" si="73"/>
        <v>1</v>
      </c>
      <c r="BA174" s="388">
        <f t="shared" si="72"/>
        <v>-2</v>
      </c>
      <c r="BB174" s="388">
        <f t="shared" si="72"/>
        <v>3</v>
      </c>
      <c r="BC174" s="388">
        <f t="shared" si="72"/>
        <v>1</v>
      </c>
      <c r="BD174" s="388">
        <f t="shared" si="72"/>
        <v>-2</v>
      </c>
      <c r="BE174" s="388">
        <f t="shared" si="49"/>
        <v>0</v>
      </c>
      <c r="BF174" s="388">
        <f t="shared" si="49"/>
        <v>-159</v>
      </c>
      <c r="BH174" s="389">
        <f t="shared" si="69"/>
        <v>1</v>
      </c>
      <c r="BI174" s="389">
        <f t="shared" si="70"/>
        <v>0</v>
      </c>
      <c r="BJ174" s="370">
        <v>461349.96666666667</v>
      </c>
      <c r="BK174" s="137">
        <f t="shared" si="58"/>
        <v>461349.96666666667</v>
      </c>
      <c r="BL174" s="373">
        <v>456663.26888888888</v>
      </c>
      <c r="BM174" s="137">
        <f t="shared" si="59"/>
        <v>456663.26888888888</v>
      </c>
      <c r="BN174" s="372">
        <v>351062.92111111124</v>
      </c>
      <c r="BO174" s="137">
        <f t="shared" si="60"/>
        <v>351062.92111111124</v>
      </c>
      <c r="BP174" s="372">
        <v>275741.33333333337</v>
      </c>
      <c r="BQ174" s="137">
        <f t="shared" si="61"/>
        <v>275741.33333333337</v>
      </c>
      <c r="BR174" s="372">
        <v>458896.22000000009</v>
      </c>
      <c r="BS174" s="137">
        <f t="shared" si="62"/>
        <v>458896.22000000009</v>
      </c>
      <c r="BT174" s="376">
        <v>1167256.6422222222</v>
      </c>
      <c r="BU174" s="137">
        <f t="shared" si="63"/>
        <v>1167256.6422222222</v>
      </c>
      <c r="BV174" s="377">
        <v>600682.20447999984</v>
      </c>
      <c r="BW174" s="379">
        <f t="shared" si="71"/>
        <v>600682.20447999984</v>
      </c>
      <c r="BX174" s="353"/>
      <c r="BY174" s="138"/>
      <c r="BZ174" s="355"/>
      <c r="CA174" s="352"/>
    </row>
    <row r="175" spans="1:79" x14ac:dyDescent="0.25">
      <c r="A175" s="132" t="s">
        <v>636</v>
      </c>
      <c r="B175" s="55"/>
      <c r="C175" s="55" t="s">
        <v>434</v>
      </c>
      <c r="D175" s="133" t="s">
        <v>203</v>
      </c>
      <c r="E175" s="364">
        <v>100026.22222222223</v>
      </c>
      <c r="F175" s="382">
        <f t="shared" si="64"/>
        <v>110086</v>
      </c>
      <c r="G175" s="365">
        <v>527</v>
      </c>
      <c r="H175" s="387">
        <f t="shared" si="65"/>
        <v>896</v>
      </c>
      <c r="I175" s="366">
        <v>466.56177777777771</v>
      </c>
      <c r="J175" s="366">
        <v>112</v>
      </c>
      <c r="K175"/>
      <c r="L175" s="365">
        <v>16751</v>
      </c>
      <c r="M175" s="365">
        <v>31542</v>
      </c>
      <c r="N175" s="365">
        <v>28252</v>
      </c>
      <c r="O175" s="365">
        <v>13816</v>
      </c>
      <c r="P175" s="365">
        <v>11107</v>
      </c>
      <c r="Q175" s="365">
        <v>5648</v>
      </c>
      <c r="R175" s="365">
        <v>2820</v>
      </c>
      <c r="S175" s="365">
        <v>150</v>
      </c>
      <c r="T175" s="365">
        <v>110086</v>
      </c>
      <c r="U175" s="132"/>
      <c r="V175" s="385">
        <f t="shared" si="66"/>
        <v>0.15216285449557618</v>
      </c>
      <c r="W175" s="385">
        <f t="shared" si="51"/>
        <v>0.28652144686881165</v>
      </c>
      <c r="X175" s="385">
        <f t="shared" si="52"/>
        <v>0.25663572116345401</v>
      </c>
      <c r="Y175" s="385">
        <f t="shared" si="53"/>
        <v>0.12550188034809148</v>
      </c>
      <c r="Z175" s="385">
        <f t="shared" si="54"/>
        <v>0.10089384662899914</v>
      </c>
      <c r="AA175" s="385">
        <f t="shared" si="55"/>
        <v>5.1305343095398144E-2</v>
      </c>
      <c r="AB175" s="385">
        <f t="shared" si="56"/>
        <v>2.5616336318877969E-2</v>
      </c>
      <c r="AC175" s="385">
        <f t="shared" si="57"/>
        <v>1.3625710807913813E-3</v>
      </c>
      <c r="AD175" s="135"/>
      <c r="AE175" s="368">
        <v>149</v>
      </c>
      <c r="AF175" s="368">
        <v>326</v>
      </c>
      <c r="AG175" s="368">
        <v>176</v>
      </c>
      <c r="AH175" s="368">
        <v>209</v>
      </c>
      <c r="AI175" s="368">
        <v>123</v>
      </c>
      <c r="AJ175" s="368">
        <v>102</v>
      </c>
      <c r="AK175" s="368">
        <v>20</v>
      </c>
      <c r="AL175" s="368">
        <v>0</v>
      </c>
      <c r="AM175" s="185">
        <f t="shared" si="67"/>
        <v>1105</v>
      </c>
      <c r="AN175" s="132"/>
      <c r="AO175" s="368">
        <v>33</v>
      </c>
      <c r="AP175" s="368">
        <v>70</v>
      </c>
      <c r="AQ175" s="368">
        <v>76</v>
      </c>
      <c r="AR175" s="368">
        <v>11</v>
      </c>
      <c r="AS175" s="368">
        <v>8</v>
      </c>
      <c r="AT175" s="368">
        <v>5</v>
      </c>
      <c r="AU175" s="368">
        <v>4</v>
      </c>
      <c r="AV175" s="368">
        <v>2</v>
      </c>
      <c r="AW175" s="369">
        <f t="shared" si="68"/>
        <v>209</v>
      </c>
      <c r="AX175" s="388">
        <f t="shared" si="73"/>
        <v>-33</v>
      </c>
      <c r="AY175" s="388">
        <f t="shared" si="73"/>
        <v>-70</v>
      </c>
      <c r="AZ175" s="388">
        <f t="shared" si="73"/>
        <v>-76</v>
      </c>
      <c r="BA175" s="388">
        <f t="shared" si="72"/>
        <v>-11</v>
      </c>
      <c r="BB175" s="388">
        <f t="shared" si="72"/>
        <v>-8</v>
      </c>
      <c r="BC175" s="388">
        <f t="shared" si="72"/>
        <v>-5</v>
      </c>
      <c r="BD175" s="388">
        <f t="shared" si="72"/>
        <v>-4</v>
      </c>
      <c r="BE175" s="388">
        <f t="shared" si="49"/>
        <v>-2</v>
      </c>
      <c r="BF175" s="388">
        <f t="shared" si="49"/>
        <v>-209</v>
      </c>
      <c r="BH175" s="389">
        <f t="shared" si="69"/>
        <v>1</v>
      </c>
      <c r="BI175" s="389">
        <f t="shared" si="70"/>
        <v>0</v>
      </c>
      <c r="BJ175" s="370">
        <v>2513997.5133333332</v>
      </c>
      <c r="BK175" s="137">
        <f t="shared" si="58"/>
        <v>2513997.5133333332</v>
      </c>
      <c r="BL175" s="373">
        <v>1911454.561111111</v>
      </c>
      <c r="BM175" s="137">
        <f t="shared" si="59"/>
        <v>1911454.561111111</v>
      </c>
      <c r="BN175" s="372">
        <v>2301712.1322222222</v>
      </c>
      <c r="BO175" s="137">
        <f t="shared" si="60"/>
        <v>2301712.1322222222</v>
      </c>
      <c r="BP175" s="372">
        <v>1919325.7333333329</v>
      </c>
      <c r="BQ175" s="137">
        <f t="shared" si="61"/>
        <v>1919325.7333333329</v>
      </c>
      <c r="BR175" s="372">
        <v>1966898.0666666664</v>
      </c>
      <c r="BS175" s="137">
        <f t="shared" si="62"/>
        <v>1966898.0666666664</v>
      </c>
      <c r="BT175" s="376">
        <v>1708711.1222222222</v>
      </c>
      <c r="BU175" s="137">
        <f t="shared" si="63"/>
        <v>1708711.1222222222</v>
      </c>
      <c r="BV175" s="377">
        <v>1505920.0229688887</v>
      </c>
      <c r="BW175" s="379">
        <f t="shared" si="71"/>
        <v>1505920.0229688887</v>
      </c>
      <c r="BX175" s="353"/>
      <c r="BY175" s="138"/>
      <c r="BZ175" s="355"/>
      <c r="CA175" s="352"/>
    </row>
    <row r="176" spans="1:79" x14ac:dyDescent="0.25">
      <c r="A176" s="132" t="s">
        <v>637</v>
      </c>
      <c r="B176" s="55" t="s">
        <v>559</v>
      </c>
      <c r="C176" s="55" t="s">
        <v>434</v>
      </c>
      <c r="D176" s="133" t="s">
        <v>204</v>
      </c>
      <c r="E176" s="364">
        <v>46063</v>
      </c>
      <c r="F176" s="382">
        <f t="shared" si="64"/>
        <v>37864</v>
      </c>
      <c r="G176" s="365">
        <v>302</v>
      </c>
      <c r="H176" s="387">
        <f t="shared" si="65"/>
        <v>199</v>
      </c>
      <c r="I176" s="366">
        <v>53.859111111111105</v>
      </c>
      <c r="J176" s="366">
        <v>9</v>
      </c>
      <c r="K176"/>
      <c r="L176" s="365">
        <v>1640</v>
      </c>
      <c r="M176" s="365">
        <v>2507</v>
      </c>
      <c r="N176" s="365">
        <v>3962</v>
      </c>
      <c r="O176" s="365">
        <v>8046</v>
      </c>
      <c r="P176" s="365">
        <v>7005</v>
      </c>
      <c r="Q176" s="365">
        <v>6116</v>
      </c>
      <c r="R176" s="365">
        <v>7568</v>
      </c>
      <c r="S176" s="365">
        <v>1020</v>
      </c>
      <c r="T176" s="365">
        <v>37864</v>
      </c>
      <c r="U176" s="132"/>
      <c r="V176" s="385">
        <f t="shared" si="66"/>
        <v>4.3312909359814071E-2</v>
      </c>
      <c r="W176" s="385">
        <f t="shared" si="51"/>
        <v>6.6210648637227976E-2</v>
      </c>
      <c r="X176" s="385">
        <f t="shared" si="52"/>
        <v>0.10463765053877033</v>
      </c>
      <c r="Y176" s="385">
        <f t="shared" si="53"/>
        <v>0.21249735896894148</v>
      </c>
      <c r="Z176" s="385">
        <f t="shared" si="54"/>
        <v>0.18500422564969363</v>
      </c>
      <c r="AA176" s="385">
        <f t="shared" si="55"/>
        <v>0.16152545953940417</v>
      </c>
      <c r="AB176" s="385">
        <f t="shared" si="56"/>
        <v>0.19987323050919079</v>
      </c>
      <c r="AC176" s="385">
        <f t="shared" si="57"/>
        <v>2.6938516796957534E-2</v>
      </c>
      <c r="AD176" s="135"/>
      <c r="AE176" s="368">
        <v>15</v>
      </c>
      <c r="AF176" s="368">
        <v>31</v>
      </c>
      <c r="AG176" s="368">
        <v>31</v>
      </c>
      <c r="AH176" s="368">
        <v>78</v>
      </c>
      <c r="AI176" s="368">
        <v>35</v>
      </c>
      <c r="AJ176" s="368">
        <v>11</v>
      </c>
      <c r="AK176" s="368">
        <v>28</v>
      </c>
      <c r="AL176" s="368">
        <v>13</v>
      </c>
      <c r="AM176" s="185">
        <f t="shared" si="67"/>
        <v>242</v>
      </c>
      <c r="AN176" s="132"/>
      <c r="AO176" s="368">
        <v>19</v>
      </c>
      <c r="AP176" s="368">
        <v>14</v>
      </c>
      <c r="AQ176" s="368">
        <v>-6</v>
      </c>
      <c r="AR176" s="368">
        <v>14</v>
      </c>
      <c r="AS176" s="368">
        <v>9</v>
      </c>
      <c r="AT176" s="368">
        <v>-9</v>
      </c>
      <c r="AU176" s="368">
        <v>4</v>
      </c>
      <c r="AV176" s="368">
        <v>-2</v>
      </c>
      <c r="AW176" s="369">
        <f t="shared" si="68"/>
        <v>43</v>
      </c>
      <c r="AX176" s="388">
        <f t="shared" si="73"/>
        <v>-19</v>
      </c>
      <c r="AY176" s="388">
        <f t="shared" si="73"/>
        <v>-14</v>
      </c>
      <c r="AZ176" s="388">
        <f t="shared" si="73"/>
        <v>6</v>
      </c>
      <c r="BA176" s="388">
        <f t="shared" si="72"/>
        <v>-14</v>
      </c>
      <c r="BB176" s="388">
        <f t="shared" si="72"/>
        <v>-9</v>
      </c>
      <c r="BC176" s="388">
        <f t="shared" si="72"/>
        <v>9</v>
      </c>
      <c r="BD176" s="388">
        <f t="shared" si="72"/>
        <v>-4</v>
      </c>
      <c r="BE176" s="388">
        <f t="shared" si="49"/>
        <v>2</v>
      </c>
      <c r="BF176" s="388">
        <f t="shared" si="49"/>
        <v>-43</v>
      </c>
      <c r="BH176" s="389">
        <f t="shared" si="69"/>
        <v>0.8</v>
      </c>
      <c r="BI176" s="389">
        <f t="shared" si="70"/>
        <v>0.19999999999999996</v>
      </c>
      <c r="BJ176" s="370">
        <v>139956.14933333336</v>
      </c>
      <c r="BK176" s="137">
        <f t="shared" si="58"/>
        <v>139956.14933333336</v>
      </c>
      <c r="BL176" s="373">
        <v>212192.35377777778</v>
      </c>
      <c r="BM176" s="137">
        <f t="shared" si="59"/>
        <v>212192.35377777778</v>
      </c>
      <c r="BN176" s="372">
        <v>400790.12888888898</v>
      </c>
      <c r="BO176" s="137">
        <f t="shared" si="60"/>
        <v>400790.12888888898</v>
      </c>
      <c r="BP176" s="372">
        <v>198816.74666666667</v>
      </c>
      <c r="BQ176" s="137">
        <f t="shared" si="61"/>
        <v>198816.74666666667</v>
      </c>
      <c r="BR176" s="372">
        <v>133257.13955555556</v>
      </c>
      <c r="BS176" s="137">
        <f t="shared" si="62"/>
        <v>133257.13955555556</v>
      </c>
      <c r="BT176" s="376">
        <v>240255.48088888891</v>
      </c>
      <c r="BU176" s="137">
        <f t="shared" si="63"/>
        <v>240255.48088888891</v>
      </c>
      <c r="BV176" s="377">
        <v>7560</v>
      </c>
      <c r="BW176" s="379">
        <f t="shared" si="71"/>
        <v>7560</v>
      </c>
      <c r="BX176" s="353"/>
      <c r="BY176" s="138"/>
      <c r="BZ176" s="355"/>
      <c r="CA176" s="352"/>
    </row>
    <row r="177" spans="1:79" x14ac:dyDescent="0.25">
      <c r="A177" s="132" t="s">
        <v>638</v>
      </c>
      <c r="B177" s="55" t="s">
        <v>460</v>
      </c>
      <c r="C177" s="55" t="s">
        <v>434</v>
      </c>
      <c r="D177" s="133" t="s">
        <v>205</v>
      </c>
      <c r="E177" s="364">
        <v>83224.777777777781</v>
      </c>
      <c r="F177" s="382">
        <f t="shared" si="64"/>
        <v>81446</v>
      </c>
      <c r="G177" s="365">
        <v>500</v>
      </c>
      <c r="H177" s="387">
        <f t="shared" si="65"/>
        <v>332</v>
      </c>
      <c r="I177" s="366">
        <v>39.100888888888846</v>
      </c>
      <c r="J177" s="366">
        <v>60</v>
      </c>
      <c r="K177"/>
      <c r="L177" s="365">
        <v>6975</v>
      </c>
      <c r="M177" s="365">
        <v>11975</v>
      </c>
      <c r="N177" s="365">
        <v>17868</v>
      </c>
      <c r="O177" s="365">
        <v>19258</v>
      </c>
      <c r="P177" s="365">
        <v>13381</v>
      </c>
      <c r="Q177" s="365">
        <v>6886</v>
      </c>
      <c r="R177" s="365">
        <v>4509</v>
      </c>
      <c r="S177" s="365">
        <v>594</v>
      </c>
      <c r="T177" s="365">
        <v>81446</v>
      </c>
      <c r="U177" s="132"/>
      <c r="V177" s="385">
        <f t="shared" si="66"/>
        <v>8.5639564865063966E-2</v>
      </c>
      <c r="W177" s="385">
        <f t="shared" si="51"/>
        <v>0.14702993394396288</v>
      </c>
      <c r="X177" s="385">
        <f t="shared" si="52"/>
        <v>0.21938462294035313</v>
      </c>
      <c r="Y177" s="385">
        <f t="shared" si="53"/>
        <v>0.23645114554428701</v>
      </c>
      <c r="Z177" s="385">
        <f t="shared" si="54"/>
        <v>0.16429290572894925</v>
      </c>
      <c r="AA177" s="385">
        <f t="shared" si="55"/>
        <v>8.454681629545957E-2</v>
      </c>
      <c r="AB177" s="385">
        <f t="shared" si="56"/>
        <v>5.536183483535103E-2</v>
      </c>
      <c r="AC177" s="385">
        <f t="shared" si="57"/>
        <v>7.2931758465731899E-3</v>
      </c>
      <c r="AD177" s="135"/>
      <c r="AE177" s="368">
        <v>39</v>
      </c>
      <c r="AF177" s="368">
        <v>50</v>
      </c>
      <c r="AG177" s="368">
        <v>75</v>
      </c>
      <c r="AH177" s="368">
        <v>51</v>
      </c>
      <c r="AI177" s="368">
        <v>54</v>
      </c>
      <c r="AJ177" s="368">
        <v>57</v>
      </c>
      <c r="AK177" s="368">
        <v>30</v>
      </c>
      <c r="AL177" s="368">
        <v>2</v>
      </c>
      <c r="AM177" s="185">
        <f t="shared" si="67"/>
        <v>358</v>
      </c>
      <c r="AN177" s="132"/>
      <c r="AO177" s="368">
        <v>40</v>
      </c>
      <c r="AP177" s="368">
        <v>-18</v>
      </c>
      <c r="AQ177" s="368">
        <v>12</v>
      </c>
      <c r="AR177" s="368">
        <v>5</v>
      </c>
      <c r="AS177" s="368">
        <v>-12</v>
      </c>
      <c r="AT177" s="368">
        <v>-1</v>
      </c>
      <c r="AU177" s="368">
        <v>-2</v>
      </c>
      <c r="AV177" s="368">
        <v>2</v>
      </c>
      <c r="AW177" s="369">
        <f t="shared" si="68"/>
        <v>26</v>
      </c>
      <c r="AX177" s="388">
        <f t="shared" si="73"/>
        <v>-40</v>
      </c>
      <c r="AY177" s="388">
        <f t="shared" si="73"/>
        <v>18</v>
      </c>
      <c r="AZ177" s="388">
        <f t="shared" si="73"/>
        <v>-12</v>
      </c>
      <c r="BA177" s="388">
        <f t="shared" si="72"/>
        <v>-5</v>
      </c>
      <c r="BB177" s="388">
        <f t="shared" si="72"/>
        <v>12</v>
      </c>
      <c r="BC177" s="388">
        <f t="shared" si="72"/>
        <v>1</v>
      </c>
      <c r="BD177" s="388">
        <f t="shared" si="72"/>
        <v>2</v>
      </c>
      <c r="BE177" s="388">
        <f t="shared" si="72"/>
        <v>-2</v>
      </c>
      <c r="BF177" s="388">
        <f t="shared" si="72"/>
        <v>-26</v>
      </c>
      <c r="BH177" s="389">
        <f t="shared" si="69"/>
        <v>0.8</v>
      </c>
      <c r="BI177" s="389">
        <f t="shared" si="70"/>
        <v>0.19999999999999996</v>
      </c>
      <c r="BJ177" s="370">
        <v>408226.75733333337</v>
      </c>
      <c r="BK177" s="137">
        <f t="shared" si="58"/>
        <v>408226.75733333337</v>
      </c>
      <c r="BL177" s="373">
        <v>311750.96266666666</v>
      </c>
      <c r="BM177" s="137">
        <f t="shared" si="59"/>
        <v>311750.96266666666</v>
      </c>
      <c r="BN177" s="372">
        <v>268970.76533333334</v>
      </c>
      <c r="BO177" s="137">
        <f t="shared" si="60"/>
        <v>268970.76533333334</v>
      </c>
      <c r="BP177" s="372">
        <v>583507.5199999999</v>
      </c>
      <c r="BQ177" s="137">
        <f t="shared" si="61"/>
        <v>583507.5199999999</v>
      </c>
      <c r="BR177" s="372">
        <v>350534.33955555561</v>
      </c>
      <c r="BS177" s="137">
        <f t="shared" si="62"/>
        <v>350534.33955555561</v>
      </c>
      <c r="BT177" s="376">
        <v>273126.41066666669</v>
      </c>
      <c r="BU177" s="137">
        <f t="shared" si="63"/>
        <v>273126.41066666669</v>
      </c>
      <c r="BV177" s="377">
        <v>4480</v>
      </c>
      <c r="BW177" s="379">
        <f t="shared" si="71"/>
        <v>4480</v>
      </c>
      <c r="BX177" s="353"/>
      <c r="BY177" s="138"/>
      <c r="BZ177" s="355"/>
      <c r="CA177" s="352"/>
    </row>
    <row r="178" spans="1:79" x14ac:dyDescent="0.25">
      <c r="A178" s="132" t="s">
        <v>639</v>
      </c>
      <c r="B178" s="55" t="s">
        <v>443</v>
      </c>
      <c r="C178" s="55" t="s">
        <v>440</v>
      </c>
      <c r="D178" s="133" t="s">
        <v>206</v>
      </c>
      <c r="E178" s="364">
        <v>45291.888888888891</v>
      </c>
      <c r="F178" s="382">
        <f t="shared" si="64"/>
        <v>53566</v>
      </c>
      <c r="G178" s="365">
        <v>642</v>
      </c>
      <c r="H178" s="387">
        <f t="shared" si="65"/>
        <v>537</v>
      </c>
      <c r="I178" s="366">
        <v>272.49911111111112</v>
      </c>
      <c r="J178" s="366">
        <v>115</v>
      </c>
      <c r="K178"/>
      <c r="L178" s="365">
        <v>23004</v>
      </c>
      <c r="M178" s="365">
        <v>7970</v>
      </c>
      <c r="N178" s="365">
        <v>8631</v>
      </c>
      <c r="O178" s="365">
        <v>5774</v>
      </c>
      <c r="P178" s="365">
        <v>4063</v>
      </c>
      <c r="Q178" s="365">
        <v>2592</v>
      </c>
      <c r="R178" s="365">
        <v>1405</v>
      </c>
      <c r="S178" s="365">
        <v>127</v>
      </c>
      <c r="T178" s="365">
        <v>53566</v>
      </c>
      <c r="U178" s="132"/>
      <c r="V178" s="385">
        <f t="shared" si="66"/>
        <v>0.42945151775379903</v>
      </c>
      <c r="W178" s="385">
        <f t="shared" si="51"/>
        <v>0.14878841055893663</v>
      </c>
      <c r="X178" s="385">
        <f t="shared" si="52"/>
        <v>0.16112832767053728</v>
      </c>
      <c r="Y178" s="385">
        <f t="shared" si="53"/>
        <v>0.10779225628196991</v>
      </c>
      <c r="Z178" s="385">
        <f t="shared" si="54"/>
        <v>7.5850352835754017E-2</v>
      </c>
      <c r="AA178" s="385">
        <f t="shared" si="55"/>
        <v>4.8388903408878768E-2</v>
      </c>
      <c r="AB178" s="385">
        <f t="shared" si="56"/>
        <v>2.6229324571556585E-2</v>
      </c>
      <c r="AC178" s="385">
        <f t="shared" si="57"/>
        <v>2.3709069185677482E-3</v>
      </c>
      <c r="AD178" s="135"/>
      <c r="AE178" s="368">
        <v>211</v>
      </c>
      <c r="AF178" s="368">
        <v>89</v>
      </c>
      <c r="AG178" s="368">
        <v>104</v>
      </c>
      <c r="AH178" s="368">
        <v>73</v>
      </c>
      <c r="AI178" s="368">
        <v>28</v>
      </c>
      <c r="AJ178" s="368">
        <v>29</v>
      </c>
      <c r="AK178" s="368">
        <v>-2</v>
      </c>
      <c r="AL178" s="368">
        <v>0</v>
      </c>
      <c r="AM178" s="185">
        <f t="shared" si="67"/>
        <v>532</v>
      </c>
      <c r="AN178" s="132"/>
      <c r="AO178" s="368">
        <v>4</v>
      </c>
      <c r="AP178" s="368">
        <v>-2</v>
      </c>
      <c r="AQ178" s="368">
        <v>1</v>
      </c>
      <c r="AR178" s="368">
        <v>-12</v>
      </c>
      <c r="AS178" s="368">
        <v>6</v>
      </c>
      <c r="AT178" s="368">
        <v>-2</v>
      </c>
      <c r="AU178" s="368">
        <v>0</v>
      </c>
      <c r="AV178" s="368">
        <v>0</v>
      </c>
      <c r="AW178" s="369">
        <f t="shared" si="68"/>
        <v>-5</v>
      </c>
      <c r="AX178" s="388">
        <f t="shared" si="73"/>
        <v>-4</v>
      </c>
      <c r="AY178" s="388">
        <f t="shared" si="73"/>
        <v>2</v>
      </c>
      <c r="AZ178" s="388">
        <f t="shared" si="73"/>
        <v>-1</v>
      </c>
      <c r="BA178" s="388">
        <f t="shared" si="72"/>
        <v>12</v>
      </c>
      <c r="BB178" s="388">
        <f t="shared" si="72"/>
        <v>-6</v>
      </c>
      <c r="BC178" s="388">
        <f t="shared" si="72"/>
        <v>2</v>
      </c>
      <c r="BD178" s="388">
        <f t="shared" si="72"/>
        <v>0</v>
      </c>
      <c r="BE178" s="388">
        <f t="shared" si="72"/>
        <v>0</v>
      </c>
      <c r="BF178" s="388">
        <f t="shared" si="72"/>
        <v>5</v>
      </c>
      <c r="BH178" s="389">
        <f t="shared" si="69"/>
        <v>0.8</v>
      </c>
      <c r="BI178" s="389">
        <f t="shared" si="70"/>
        <v>0.19999999999999996</v>
      </c>
      <c r="BJ178" s="370">
        <v>389804.74133333331</v>
      </c>
      <c r="BK178" s="137">
        <f t="shared" si="58"/>
        <v>389804.74133333331</v>
      </c>
      <c r="BL178" s="373">
        <v>377615.08088888892</v>
      </c>
      <c r="BM178" s="137">
        <f t="shared" si="59"/>
        <v>377615.08088888892</v>
      </c>
      <c r="BN178" s="372">
        <v>377638.3280000001</v>
      </c>
      <c r="BO178" s="137">
        <f t="shared" si="60"/>
        <v>377638.3280000001</v>
      </c>
      <c r="BP178" s="372">
        <v>413472.21333333338</v>
      </c>
      <c r="BQ178" s="137">
        <f t="shared" si="61"/>
        <v>413472.21333333338</v>
      </c>
      <c r="BR178" s="372">
        <v>320223.27822222229</v>
      </c>
      <c r="BS178" s="137">
        <f t="shared" si="62"/>
        <v>320223.27822222229</v>
      </c>
      <c r="BT178" s="376">
        <v>402107.80088888889</v>
      </c>
      <c r="BU178" s="137">
        <f t="shared" si="63"/>
        <v>402107.80088888889</v>
      </c>
      <c r="BV178" s="377">
        <v>389816.86849422217</v>
      </c>
      <c r="BW178" s="379">
        <f t="shared" si="71"/>
        <v>389816.86849422217</v>
      </c>
      <c r="BX178" s="353"/>
      <c r="BY178" s="138"/>
      <c r="BZ178" s="355"/>
      <c r="CA178" s="352"/>
    </row>
    <row r="179" spans="1:79" x14ac:dyDescent="0.25">
      <c r="A179" s="132" t="s">
        <v>640</v>
      </c>
      <c r="B179" s="55"/>
      <c r="C179" s="55" t="s">
        <v>534</v>
      </c>
      <c r="D179" s="133" t="s">
        <v>207</v>
      </c>
      <c r="E179" s="364">
        <v>100486.44444444445</v>
      </c>
      <c r="F179" s="382">
        <f t="shared" si="64"/>
        <v>131787</v>
      </c>
      <c r="G179" s="365">
        <v>1595</v>
      </c>
      <c r="H179" s="387">
        <f t="shared" si="65"/>
        <v>1980</v>
      </c>
      <c r="I179" s="366">
        <v>1166.1653333333334</v>
      </c>
      <c r="J179" s="366">
        <v>414</v>
      </c>
      <c r="K179"/>
      <c r="L179" s="365">
        <v>75640</v>
      </c>
      <c r="M179" s="365">
        <v>20161</v>
      </c>
      <c r="N179" s="365">
        <v>18710</v>
      </c>
      <c r="O179" s="365">
        <v>8759</v>
      </c>
      <c r="P179" s="365">
        <v>4473</v>
      </c>
      <c r="Q179" s="365">
        <v>2237</v>
      </c>
      <c r="R179" s="365">
        <v>1678</v>
      </c>
      <c r="S179" s="365">
        <v>129</v>
      </c>
      <c r="T179" s="365">
        <v>131787</v>
      </c>
      <c r="U179" s="132"/>
      <c r="V179" s="385">
        <f t="shared" si="66"/>
        <v>0.57395646004537626</v>
      </c>
      <c r="W179" s="385">
        <f t="shared" si="51"/>
        <v>0.1529817053275361</v>
      </c>
      <c r="X179" s="385">
        <f t="shared" si="52"/>
        <v>0.14197151464104957</v>
      </c>
      <c r="Y179" s="385">
        <f t="shared" si="53"/>
        <v>6.6463308217047198E-2</v>
      </c>
      <c r="Z179" s="385">
        <f t="shared" si="54"/>
        <v>3.3941132281636276E-2</v>
      </c>
      <c r="AA179" s="385">
        <f t="shared" si="55"/>
        <v>1.6974360141743874E-2</v>
      </c>
      <c r="AB179" s="385">
        <f t="shared" si="56"/>
        <v>1.2732667106770774E-2</v>
      </c>
      <c r="AC179" s="385">
        <f t="shared" si="57"/>
        <v>9.7885223883994619E-4</v>
      </c>
      <c r="AD179" s="135"/>
      <c r="AE179" s="368">
        <v>1191</v>
      </c>
      <c r="AF179" s="368">
        <v>494</v>
      </c>
      <c r="AG179" s="368">
        <v>352</v>
      </c>
      <c r="AH179" s="368">
        <v>114</v>
      </c>
      <c r="AI179" s="368">
        <v>72</v>
      </c>
      <c r="AJ179" s="368">
        <v>48</v>
      </c>
      <c r="AK179" s="368">
        <v>22</v>
      </c>
      <c r="AL179" s="368">
        <v>0</v>
      </c>
      <c r="AM179" s="185">
        <f t="shared" si="67"/>
        <v>2293</v>
      </c>
      <c r="AN179" s="132"/>
      <c r="AO179" s="368">
        <v>239</v>
      </c>
      <c r="AP179" s="368">
        <v>40</v>
      </c>
      <c r="AQ179" s="368">
        <v>8</v>
      </c>
      <c r="AR179" s="368">
        <v>8</v>
      </c>
      <c r="AS179" s="368">
        <v>9</v>
      </c>
      <c r="AT179" s="368">
        <v>1</v>
      </c>
      <c r="AU179" s="368">
        <v>9</v>
      </c>
      <c r="AV179" s="368">
        <v>-1</v>
      </c>
      <c r="AW179" s="369">
        <f t="shared" si="68"/>
        <v>313</v>
      </c>
      <c r="AX179" s="388">
        <f t="shared" si="73"/>
        <v>-239</v>
      </c>
      <c r="AY179" s="388">
        <f t="shared" si="73"/>
        <v>-40</v>
      </c>
      <c r="AZ179" s="388">
        <f t="shared" si="73"/>
        <v>-8</v>
      </c>
      <c r="BA179" s="388">
        <f t="shared" si="72"/>
        <v>-8</v>
      </c>
      <c r="BB179" s="388">
        <f t="shared" si="72"/>
        <v>-9</v>
      </c>
      <c r="BC179" s="388">
        <f t="shared" si="72"/>
        <v>-1</v>
      </c>
      <c r="BD179" s="388">
        <f t="shared" si="72"/>
        <v>-9</v>
      </c>
      <c r="BE179" s="388">
        <f t="shared" si="72"/>
        <v>1</v>
      </c>
      <c r="BF179" s="388">
        <f t="shared" si="72"/>
        <v>-313</v>
      </c>
      <c r="BH179" s="389">
        <f t="shared" si="69"/>
        <v>1</v>
      </c>
      <c r="BI179" s="389">
        <f t="shared" si="70"/>
        <v>0</v>
      </c>
      <c r="BJ179" s="370">
        <v>455753</v>
      </c>
      <c r="BK179" s="137">
        <f t="shared" si="58"/>
        <v>455753</v>
      </c>
      <c r="BL179" s="373">
        <v>698314.7533333333</v>
      </c>
      <c r="BM179" s="137">
        <f t="shared" si="59"/>
        <v>698314.7533333333</v>
      </c>
      <c r="BN179" s="372">
        <v>948078.21</v>
      </c>
      <c r="BO179" s="137">
        <f t="shared" si="60"/>
        <v>948078.21</v>
      </c>
      <c r="BP179" s="372">
        <v>1526686.6666666665</v>
      </c>
      <c r="BQ179" s="137">
        <f t="shared" si="61"/>
        <v>1526686.6666666665</v>
      </c>
      <c r="BR179" s="372">
        <v>1497515.7444444445</v>
      </c>
      <c r="BS179" s="137">
        <f t="shared" si="62"/>
        <v>1497515.7444444445</v>
      </c>
      <c r="BT179" s="376">
        <v>1067803.333333333</v>
      </c>
      <c r="BU179" s="137">
        <f t="shared" si="63"/>
        <v>1067803.333333333</v>
      </c>
      <c r="BV179" s="377">
        <v>2179861.4367288887</v>
      </c>
      <c r="BW179" s="379">
        <f t="shared" si="71"/>
        <v>2179861.4367288887</v>
      </c>
      <c r="BX179" s="353"/>
      <c r="BY179" s="138"/>
      <c r="BZ179" s="355"/>
      <c r="CA179" s="352"/>
    </row>
    <row r="180" spans="1:79" x14ac:dyDescent="0.25">
      <c r="A180" s="132" t="s">
        <v>641</v>
      </c>
      <c r="B180" s="55" t="s">
        <v>501</v>
      </c>
      <c r="C180" s="55" t="s">
        <v>467</v>
      </c>
      <c r="D180" s="133" t="s">
        <v>208</v>
      </c>
      <c r="E180" s="364">
        <v>45799.444444444438</v>
      </c>
      <c r="F180" s="382">
        <f t="shared" si="64"/>
        <v>55998</v>
      </c>
      <c r="G180" s="365">
        <v>401</v>
      </c>
      <c r="H180" s="387">
        <f t="shared" si="65"/>
        <v>351</v>
      </c>
      <c r="I180" s="366">
        <v>104.91333333333333</v>
      </c>
      <c r="J180" s="366">
        <v>87</v>
      </c>
      <c r="K180"/>
      <c r="L180" s="365">
        <v>24116</v>
      </c>
      <c r="M180" s="365">
        <v>10451</v>
      </c>
      <c r="N180" s="365">
        <v>11283</v>
      </c>
      <c r="O180" s="365">
        <v>4740</v>
      </c>
      <c r="P180" s="365">
        <v>2711</v>
      </c>
      <c r="Q180" s="365">
        <v>1730</v>
      </c>
      <c r="R180" s="365">
        <v>919</v>
      </c>
      <c r="S180" s="365">
        <v>48</v>
      </c>
      <c r="T180" s="365">
        <v>55998</v>
      </c>
      <c r="U180" s="132"/>
      <c r="V180" s="385">
        <f t="shared" si="66"/>
        <v>0.43065823779420692</v>
      </c>
      <c r="W180" s="385">
        <f t="shared" si="51"/>
        <v>0.18663166541662202</v>
      </c>
      <c r="X180" s="385">
        <f t="shared" si="52"/>
        <v>0.2014893389049609</v>
      </c>
      <c r="Y180" s="385">
        <f t="shared" si="53"/>
        <v>8.4645880210007504E-2</v>
      </c>
      <c r="Z180" s="385">
        <f t="shared" si="54"/>
        <v>4.8412443301546482E-2</v>
      </c>
      <c r="AA180" s="385">
        <f t="shared" si="55"/>
        <v>3.0893960498589234E-2</v>
      </c>
      <c r="AB180" s="385">
        <f t="shared" si="56"/>
        <v>1.6411300403585842E-2</v>
      </c>
      <c r="AC180" s="385">
        <f t="shared" si="57"/>
        <v>8.5717347048108858E-4</v>
      </c>
      <c r="AD180" s="135"/>
      <c r="AE180" s="368">
        <v>89</v>
      </c>
      <c r="AF180" s="368">
        <v>113</v>
      </c>
      <c r="AG180" s="368">
        <v>77</v>
      </c>
      <c r="AH180" s="368">
        <v>44</v>
      </c>
      <c r="AI180" s="368">
        <v>6</v>
      </c>
      <c r="AJ180" s="368">
        <v>7</v>
      </c>
      <c r="AK180" s="368">
        <v>4</v>
      </c>
      <c r="AL180" s="368">
        <v>1</v>
      </c>
      <c r="AM180" s="185">
        <f t="shared" si="67"/>
        <v>341</v>
      </c>
      <c r="AN180" s="132"/>
      <c r="AO180" s="368">
        <v>-12</v>
      </c>
      <c r="AP180" s="368">
        <v>-11</v>
      </c>
      <c r="AQ180" s="368">
        <v>5</v>
      </c>
      <c r="AR180" s="368">
        <v>10</v>
      </c>
      <c r="AS180" s="368">
        <v>-2</v>
      </c>
      <c r="AT180" s="368">
        <v>-7</v>
      </c>
      <c r="AU180" s="368">
        <v>5</v>
      </c>
      <c r="AV180" s="368">
        <v>2</v>
      </c>
      <c r="AW180" s="369">
        <f t="shared" si="68"/>
        <v>-10</v>
      </c>
      <c r="AX180" s="388">
        <f t="shared" si="73"/>
        <v>12</v>
      </c>
      <c r="AY180" s="388">
        <f t="shared" si="73"/>
        <v>11</v>
      </c>
      <c r="AZ180" s="388">
        <f t="shared" si="73"/>
        <v>-5</v>
      </c>
      <c r="BA180" s="388">
        <f t="shared" si="72"/>
        <v>-10</v>
      </c>
      <c r="BB180" s="388">
        <f t="shared" si="72"/>
        <v>2</v>
      </c>
      <c r="BC180" s="388">
        <f t="shared" si="72"/>
        <v>7</v>
      </c>
      <c r="BD180" s="388">
        <f t="shared" si="72"/>
        <v>-5</v>
      </c>
      <c r="BE180" s="388">
        <f t="shared" si="72"/>
        <v>-2</v>
      </c>
      <c r="BF180" s="388">
        <f t="shared" si="72"/>
        <v>10</v>
      </c>
      <c r="BH180" s="389">
        <f t="shared" si="69"/>
        <v>0.8</v>
      </c>
      <c r="BI180" s="389">
        <f t="shared" si="70"/>
        <v>0.19999999999999996</v>
      </c>
      <c r="BJ180" s="370">
        <v>263920.96533333341</v>
      </c>
      <c r="BK180" s="137">
        <f t="shared" si="58"/>
        <v>263920.96533333341</v>
      </c>
      <c r="BL180" s="373">
        <v>513477.31200000003</v>
      </c>
      <c r="BM180" s="137">
        <f t="shared" si="59"/>
        <v>513477.31200000003</v>
      </c>
      <c r="BN180" s="372">
        <v>153874.43022222223</v>
      </c>
      <c r="BO180" s="137">
        <f t="shared" si="60"/>
        <v>153874.43022222223</v>
      </c>
      <c r="BP180" s="372">
        <v>363989.8666666667</v>
      </c>
      <c r="BQ180" s="137">
        <f t="shared" si="61"/>
        <v>363989.8666666667</v>
      </c>
      <c r="BR180" s="372">
        <v>519300.4782222223</v>
      </c>
      <c r="BS180" s="137">
        <f t="shared" si="62"/>
        <v>519300.4782222223</v>
      </c>
      <c r="BT180" s="376">
        <v>347324.44444444438</v>
      </c>
      <c r="BU180" s="137">
        <f t="shared" si="63"/>
        <v>347324.44444444438</v>
      </c>
      <c r="BV180" s="377">
        <v>237216.40127999993</v>
      </c>
      <c r="BW180" s="379">
        <f t="shared" si="71"/>
        <v>237216.40127999993</v>
      </c>
      <c r="BX180" s="353"/>
      <c r="BY180" s="138"/>
      <c r="BZ180" s="355"/>
      <c r="CA180" s="352"/>
    </row>
    <row r="181" spans="1:79" x14ac:dyDescent="0.25">
      <c r="A181" s="132" t="s">
        <v>642</v>
      </c>
      <c r="B181" s="55"/>
      <c r="C181" s="55" t="s">
        <v>452</v>
      </c>
      <c r="D181" s="133" t="s">
        <v>209</v>
      </c>
      <c r="E181" s="364">
        <v>97480.333333333328</v>
      </c>
      <c r="F181" s="382">
        <f t="shared" si="64"/>
        <v>113789</v>
      </c>
      <c r="G181" s="365">
        <v>709</v>
      </c>
      <c r="H181" s="387">
        <f t="shared" si="65"/>
        <v>2491</v>
      </c>
      <c r="I181" s="366">
        <v>1997.7453333333333</v>
      </c>
      <c r="J181" s="366">
        <v>839</v>
      </c>
      <c r="K181"/>
      <c r="L181" s="365">
        <v>5217</v>
      </c>
      <c r="M181" s="365">
        <v>32717</v>
      </c>
      <c r="N181" s="365">
        <v>50377</v>
      </c>
      <c r="O181" s="365">
        <v>20863</v>
      </c>
      <c r="P181" s="365">
        <v>3677</v>
      </c>
      <c r="Q181" s="365">
        <v>770</v>
      </c>
      <c r="R181" s="365">
        <v>147</v>
      </c>
      <c r="S181" s="365">
        <v>21</v>
      </c>
      <c r="T181" s="365">
        <v>113789</v>
      </c>
      <c r="U181" s="132"/>
      <c r="V181" s="385">
        <f t="shared" si="66"/>
        <v>4.5848016943641302E-2</v>
      </c>
      <c r="W181" s="385">
        <f t="shared" si="51"/>
        <v>0.28752339857103937</v>
      </c>
      <c r="X181" s="385">
        <f t="shared" si="52"/>
        <v>0.44272293455430667</v>
      </c>
      <c r="Y181" s="385">
        <f t="shared" si="53"/>
        <v>0.1833481267960875</v>
      </c>
      <c r="Z181" s="385">
        <f t="shared" si="54"/>
        <v>3.2314195572507011E-2</v>
      </c>
      <c r="AA181" s="385">
        <f t="shared" si="55"/>
        <v>6.7669106855671466E-3</v>
      </c>
      <c r="AB181" s="385">
        <f t="shared" si="56"/>
        <v>1.291864767244637E-3</v>
      </c>
      <c r="AC181" s="385">
        <f t="shared" si="57"/>
        <v>1.8455210960637673E-4</v>
      </c>
      <c r="AD181" s="135"/>
      <c r="AE181" s="368">
        <v>22</v>
      </c>
      <c r="AF181" s="368">
        <v>425</v>
      </c>
      <c r="AG181" s="368">
        <v>972</v>
      </c>
      <c r="AH181" s="368">
        <v>802</v>
      </c>
      <c r="AI181" s="368">
        <v>309</v>
      </c>
      <c r="AJ181" s="368">
        <v>42</v>
      </c>
      <c r="AK181" s="368">
        <v>36</v>
      </c>
      <c r="AL181" s="368">
        <v>-1</v>
      </c>
      <c r="AM181" s="185">
        <f t="shared" si="67"/>
        <v>2607</v>
      </c>
      <c r="AN181" s="132"/>
      <c r="AO181" s="368">
        <v>5</v>
      </c>
      <c r="AP181" s="368">
        <v>22</v>
      </c>
      <c r="AQ181" s="368">
        <v>13</v>
      </c>
      <c r="AR181" s="368">
        <v>28</v>
      </c>
      <c r="AS181" s="368">
        <v>42</v>
      </c>
      <c r="AT181" s="368">
        <v>5</v>
      </c>
      <c r="AU181" s="368">
        <v>2</v>
      </c>
      <c r="AV181" s="368">
        <v>-1</v>
      </c>
      <c r="AW181" s="369">
        <f t="shared" si="68"/>
        <v>116</v>
      </c>
      <c r="AX181" s="388">
        <f t="shared" si="73"/>
        <v>-5</v>
      </c>
      <c r="AY181" s="388">
        <f t="shared" si="73"/>
        <v>-22</v>
      </c>
      <c r="AZ181" s="388">
        <f t="shared" si="73"/>
        <v>-13</v>
      </c>
      <c r="BA181" s="388">
        <f t="shared" si="72"/>
        <v>-28</v>
      </c>
      <c r="BB181" s="388">
        <f t="shared" si="72"/>
        <v>-42</v>
      </c>
      <c r="BC181" s="388">
        <f t="shared" si="72"/>
        <v>-5</v>
      </c>
      <c r="BD181" s="388">
        <f t="shared" si="72"/>
        <v>-2</v>
      </c>
      <c r="BE181" s="388">
        <f t="shared" si="72"/>
        <v>1</v>
      </c>
      <c r="BF181" s="388">
        <f t="shared" si="72"/>
        <v>-116</v>
      </c>
      <c r="BH181" s="389">
        <f t="shared" si="69"/>
        <v>1</v>
      </c>
      <c r="BI181" s="389">
        <f t="shared" si="70"/>
        <v>0</v>
      </c>
      <c r="BJ181" s="370">
        <v>1580423.4733333334</v>
      </c>
      <c r="BK181" s="137">
        <f t="shared" si="58"/>
        <v>1580423.4733333334</v>
      </c>
      <c r="BL181" s="373">
        <v>1600818.8344444444</v>
      </c>
      <c r="BM181" s="137">
        <f t="shared" si="59"/>
        <v>1600818.8344444444</v>
      </c>
      <c r="BN181" s="372">
        <v>1878315.9444444443</v>
      </c>
      <c r="BO181" s="137">
        <f t="shared" si="60"/>
        <v>1878315.9444444443</v>
      </c>
      <c r="BP181" s="372">
        <v>1694040.1333333333</v>
      </c>
      <c r="BQ181" s="137">
        <f t="shared" si="61"/>
        <v>1694040.1333333333</v>
      </c>
      <c r="BR181" s="372">
        <v>5039457.1266666669</v>
      </c>
      <c r="BS181" s="137">
        <f t="shared" si="62"/>
        <v>5039457.1266666669</v>
      </c>
      <c r="BT181" s="376">
        <v>885639.45555555553</v>
      </c>
      <c r="BU181" s="137">
        <f t="shared" si="63"/>
        <v>885639.45555555553</v>
      </c>
      <c r="BV181" s="377">
        <v>1920073.1978488886</v>
      </c>
      <c r="BW181" s="379">
        <f t="shared" si="71"/>
        <v>1920073.1978488886</v>
      </c>
      <c r="BX181" s="353"/>
      <c r="BY181" s="138"/>
      <c r="BZ181" s="355"/>
      <c r="CA181" s="352"/>
    </row>
    <row r="182" spans="1:79" x14ac:dyDescent="0.25">
      <c r="A182" s="132" t="s">
        <v>643</v>
      </c>
      <c r="B182" s="55" t="s">
        <v>546</v>
      </c>
      <c r="C182" s="55" t="s">
        <v>463</v>
      </c>
      <c r="D182" s="133" t="s">
        <v>210</v>
      </c>
      <c r="E182" s="364">
        <v>39735.666666666664</v>
      </c>
      <c r="F182" s="382">
        <f t="shared" si="64"/>
        <v>45303</v>
      </c>
      <c r="G182" s="365">
        <v>550</v>
      </c>
      <c r="H182" s="387">
        <f t="shared" si="65"/>
        <v>446</v>
      </c>
      <c r="I182" s="366">
        <v>274.83511111111113</v>
      </c>
      <c r="J182" s="366">
        <v>107</v>
      </c>
      <c r="K182"/>
      <c r="L182" s="365">
        <v>10055</v>
      </c>
      <c r="M182" s="365">
        <v>11090</v>
      </c>
      <c r="N182" s="365">
        <v>9675</v>
      </c>
      <c r="O182" s="365">
        <v>7688</v>
      </c>
      <c r="P182" s="365">
        <v>4325</v>
      </c>
      <c r="Q182" s="365">
        <v>1820</v>
      </c>
      <c r="R182" s="365">
        <v>605</v>
      </c>
      <c r="S182" s="365">
        <v>45</v>
      </c>
      <c r="T182" s="365">
        <v>45303</v>
      </c>
      <c r="U182" s="132"/>
      <c r="V182" s="385">
        <f t="shared" si="66"/>
        <v>0.22194998123744564</v>
      </c>
      <c r="W182" s="385">
        <f t="shared" si="51"/>
        <v>0.24479615036531796</v>
      </c>
      <c r="X182" s="385">
        <f t="shared" si="52"/>
        <v>0.21356201576054565</v>
      </c>
      <c r="Y182" s="385">
        <f t="shared" si="53"/>
        <v>0.16970178575370284</v>
      </c>
      <c r="Z182" s="385">
        <f t="shared" si="54"/>
        <v>9.5468291283137982E-2</v>
      </c>
      <c r="AA182" s="385">
        <f t="shared" si="55"/>
        <v>4.0173939915678872E-2</v>
      </c>
      <c r="AB182" s="385">
        <f t="shared" si="56"/>
        <v>1.3354523982959186E-2</v>
      </c>
      <c r="AC182" s="385">
        <f t="shared" si="57"/>
        <v>9.9331170121184031E-4</v>
      </c>
      <c r="AD182" s="135"/>
      <c r="AE182" s="368">
        <v>44</v>
      </c>
      <c r="AF182" s="368">
        <v>88</v>
      </c>
      <c r="AG182" s="368">
        <v>150</v>
      </c>
      <c r="AH182" s="368">
        <v>80</v>
      </c>
      <c r="AI182" s="368">
        <v>83</v>
      </c>
      <c r="AJ182" s="368">
        <v>11</v>
      </c>
      <c r="AK182" s="368">
        <v>3</v>
      </c>
      <c r="AL182" s="368">
        <v>-1</v>
      </c>
      <c r="AM182" s="185">
        <f t="shared" si="67"/>
        <v>458</v>
      </c>
      <c r="AN182" s="132"/>
      <c r="AO182" s="368">
        <v>13</v>
      </c>
      <c r="AP182" s="368">
        <v>29</v>
      </c>
      <c r="AQ182" s="368">
        <v>6</v>
      </c>
      <c r="AR182" s="368">
        <v>-22</v>
      </c>
      <c r="AS182" s="368">
        <v>-10</v>
      </c>
      <c r="AT182" s="368">
        <v>-6</v>
      </c>
      <c r="AU182" s="368">
        <v>0</v>
      </c>
      <c r="AV182" s="368">
        <v>2</v>
      </c>
      <c r="AW182" s="369">
        <f t="shared" si="68"/>
        <v>12</v>
      </c>
      <c r="AX182" s="388">
        <f t="shared" si="73"/>
        <v>-13</v>
      </c>
      <c r="AY182" s="388">
        <f t="shared" si="73"/>
        <v>-29</v>
      </c>
      <c r="AZ182" s="388">
        <f t="shared" si="73"/>
        <v>-6</v>
      </c>
      <c r="BA182" s="388">
        <f t="shared" si="72"/>
        <v>22</v>
      </c>
      <c r="BB182" s="388">
        <f t="shared" si="72"/>
        <v>10</v>
      </c>
      <c r="BC182" s="388">
        <f t="shared" si="72"/>
        <v>6</v>
      </c>
      <c r="BD182" s="388">
        <f t="shared" si="72"/>
        <v>0</v>
      </c>
      <c r="BE182" s="388">
        <f t="shared" si="72"/>
        <v>-2</v>
      </c>
      <c r="BF182" s="388">
        <f t="shared" si="72"/>
        <v>-12</v>
      </c>
      <c r="BH182" s="389">
        <f t="shared" si="69"/>
        <v>0.8</v>
      </c>
      <c r="BI182" s="389">
        <f t="shared" si="70"/>
        <v>0.19999999999999996</v>
      </c>
      <c r="BJ182" s="370">
        <v>306777.73866666673</v>
      </c>
      <c r="BK182" s="137">
        <f t="shared" si="58"/>
        <v>306777.73866666673</v>
      </c>
      <c r="BL182" s="373">
        <v>188327.24266666663</v>
      </c>
      <c r="BM182" s="137">
        <f t="shared" si="59"/>
        <v>188327.24266666663</v>
      </c>
      <c r="BN182" s="372">
        <v>110652.44977777783</v>
      </c>
      <c r="BO182" s="137">
        <f t="shared" si="60"/>
        <v>110652.44977777783</v>
      </c>
      <c r="BP182" s="372">
        <v>98922.133333333346</v>
      </c>
      <c r="BQ182" s="137">
        <f t="shared" si="61"/>
        <v>98922.133333333346</v>
      </c>
      <c r="BR182" s="372">
        <v>302710.55466666672</v>
      </c>
      <c r="BS182" s="137">
        <f t="shared" si="62"/>
        <v>302710.55466666672</v>
      </c>
      <c r="BT182" s="376">
        <v>332044.32177777775</v>
      </c>
      <c r="BU182" s="137">
        <f t="shared" si="63"/>
        <v>332044.32177777775</v>
      </c>
      <c r="BV182" s="377">
        <v>299095.36228977772</v>
      </c>
      <c r="BW182" s="379">
        <f t="shared" si="71"/>
        <v>299095.36228977772</v>
      </c>
      <c r="BX182" s="353"/>
      <c r="BY182" s="138"/>
      <c r="BZ182" s="355"/>
      <c r="CA182" s="352"/>
    </row>
    <row r="183" spans="1:79" x14ac:dyDescent="0.25">
      <c r="A183" s="132" t="s">
        <v>644</v>
      </c>
      <c r="B183" s="55" t="s">
        <v>519</v>
      </c>
      <c r="C183" s="55" t="s">
        <v>463</v>
      </c>
      <c r="D183" s="133" t="s">
        <v>211</v>
      </c>
      <c r="E183" s="364">
        <v>31385.555555555555</v>
      </c>
      <c r="F183" s="382">
        <f t="shared" si="64"/>
        <v>31732</v>
      </c>
      <c r="G183" s="365">
        <v>236</v>
      </c>
      <c r="H183" s="387">
        <f t="shared" si="65"/>
        <v>168</v>
      </c>
      <c r="I183" s="366">
        <v>39.124444444444464</v>
      </c>
      <c r="J183" s="366">
        <v>52</v>
      </c>
      <c r="K183"/>
      <c r="L183" s="365">
        <v>2757</v>
      </c>
      <c r="M183" s="365">
        <v>6154</v>
      </c>
      <c r="N183" s="365">
        <v>8183</v>
      </c>
      <c r="O183" s="365">
        <v>6060</v>
      </c>
      <c r="P183" s="365">
        <v>4351</v>
      </c>
      <c r="Q183" s="365">
        <v>2632</v>
      </c>
      <c r="R183" s="365">
        <v>1449</v>
      </c>
      <c r="S183" s="365">
        <v>146</v>
      </c>
      <c r="T183" s="365">
        <v>31732</v>
      </c>
      <c r="U183" s="132"/>
      <c r="V183" s="385">
        <f t="shared" si="66"/>
        <v>8.6883902684986761E-2</v>
      </c>
      <c r="W183" s="385">
        <f t="shared" si="51"/>
        <v>0.19393672003025336</v>
      </c>
      <c r="X183" s="385">
        <f t="shared" si="52"/>
        <v>0.25787848228917182</v>
      </c>
      <c r="Y183" s="385">
        <f t="shared" si="53"/>
        <v>0.19097441068952478</v>
      </c>
      <c r="Z183" s="385">
        <f t="shared" si="54"/>
        <v>0.13711710576074626</v>
      </c>
      <c r="AA183" s="385">
        <f t="shared" si="55"/>
        <v>8.2944661540400852E-2</v>
      </c>
      <c r="AB183" s="385">
        <f t="shared" si="56"/>
        <v>4.5663683348039837E-2</v>
      </c>
      <c r="AC183" s="385">
        <f t="shared" si="57"/>
        <v>4.6010336568763389E-3</v>
      </c>
      <c r="AD183" s="135"/>
      <c r="AE183" s="368">
        <v>22</v>
      </c>
      <c r="AF183" s="368">
        <v>13</v>
      </c>
      <c r="AG183" s="368">
        <v>44</v>
      </c>
      <c r="AH183" s="368">
        <v>28</v>
      </c>
      <c r="AI183" s="368">
        <v>37</v>
      </c>
      <c r="AJ183" s="368">
        <v>11</v>
      </c>
      <c r="AK183" s="368">
        <v>3</v>
      </c>
      <c r="AL183" s="368">
        <v>1</v>
      </c>
      <c r="AM183" s="185">
        <f t="shared" si="67"/>
        <v>159</v>
      </c>
      <c r="AN183" s="132"/>
      <c r="AO183" s="368">
        <v>3</v>
      </c>
      <c r="AP183" s="368">
        <v>-9</v>
      </c>
      <c r="AQ183" s="368">
        <v>3</v>
      </c>
      <c r="AR183" s="368">
        <v>-7</v>
      </c>
      <c r="AS183" s="368">
        <v>-5</v>
      </c>
      <c r="AT183" s="368">
        <v>-2</v>
      </c>
      <c r="AU183" s="368">
        <v>7</v>
      </c>
      <c r="AV183" s="368">
        <v>1</v>
      </c>
      <c r="AW183" s="369">
        <f t="shared" si="68"/>
        <v>-9</v>
      </c>
      <c r="AX183" s="388">
        <f t="shared" si="73"/>
        <v>-3</v>
      </c>
      <c r="AY183" s="388">
        <f t="shared" si="73"/>
        <v>9</v>
      </c>
      <c r="AZ183" s="388">
        <f t="shared" si="73"/>
        <v>-3</v>
      </c>
      <c r="BA183" s="388">
        <f t="shared" si="72"/>
        <v>7</v>
      </c>
      <c r="BB183" s="388">
        <f t="shared" si="72"/>
        <v>5</v>
      </c>
      <c r="BC183" s="388">
        <f t="shared" si="72"/>
        <v>2</v>
      </c>
      <c r="BD183" s="388">
        <f t="shared" si="72"/>
        <v>-7</v>
      </c>
      <c r="BE183" s="388">
        <f t="shared" si="72"/>
        <v>-1</v>
      </c>
      <c r="BF183" s="388">
        <f t="shared" si="72"/>
        <v>9</v>
      </c>
      <c r="BH183" s="389">
        <f t="shared" si="69"/>
        <v>0.8</v>
      </c>
      <c r="BI183" s="389">
        <f t="shared" si="70"/>
        <v>0.19999999999999996</v>
      </c>
      <c r="BJ183" s="370">
        <v>225285.90400000001</v>
      </c>
      <c r="BK183" s="137">
        <f t="shared" si="58"/>
        <v>225285.90400000001</v>
      </c>
      <c r="BL183" s="373">
        <v>363691.50844444445</v>
      </c>
      <c r="BM183" s="137">
        <f t="shared" si="59"/>
        <v>363691.50844444445</v>
      </c>
      <c r="BN183" s="372">
        <v>460979.02311111114</v>
      </c>
      <c r="BO183" s="137">
        <f t="shared" si="60"/>
        <v>460979.02311111114</v>
      </c>
      <c r="BP183" s="372">
        <v>218061.97333333336</v>
      </c>
      <c r="BQ183" s="137">
        <f t="shared" si="61"/>
        <v>218061.97333333336</v>
      </c>
      <c r="BR183" s="372">
        <v>464405.97688888892</v>
      </c>
      <c r="BS183" s="137">
        <f t="shared" si="62"/>
        <v>464405.97688888892</v>
      </c>
      <c r="BT183" s="376">
        <v>246601.67466666672</v>
      </c>
      <c r="BU183" s="137">
        <f t="shared" si="63"/>
        <v>246601.67466666672</v>
      </c>
      <c r="BV183" s="377">
        <v>44619.956451555554</v>
      </c>
      <c r="BW183" s="379">
        <f t="shared" si="71"/>
        <v>44619.956451555554</v>
      </c>
      <c r="BX183" s="353"/>
      <c r="BY183" s="138"/>
      <c r="BZ183" s="355"/>
      <c r="CA183" s="352"/>
    </row>
    <row r="184" spans="1:79" x14ac:dyDescent="0.25">
      <c r="A184" s="132" t="s">
        <v>645</v>
      </c>
      <c r="B184" s="55" t="s">
        <v>439</v>
      </c>
      <c r="C184" s="55" t="s">
        <v>440</v>
      </c>
      <c r="D184" s="133" t="s">
        <v>212</v>
      </c>
      <c r="E184" s="364">
        <v>37726.666666666672</v>
      </c>
      <c r="F184" s="382">
        <f t="shared" si="64"/>
        <v>45453</v>
      </c>
      <c r="G184" s="365">
        <v>411</v>
      </c>
      <c r="H184" s="387">
        <f t="shared" si="65"/>
        <v>222</v>
      </c>
      <c r="I184" s="366">
        <v>54.871111111111105</v>
      </c>
      <c r="J184" s="366">
        <v>5</v>
      </c>
      <c r="K184"/>
      <c r="L184" s="365">
        <v>18902</v>
      </c>
      <c r="M184" s="365">
        <v>8915</v>
      </c>
      <c r="N184" s="365">
        <v>7468</v>
      </c>
      <c r="O184" s="365">
        <v>4859</v>
      </c>
      <c r="P184" s="365">
        <v>2939</v>
      </c>
      <c r="Q184" s="365">
        <v>1457</v>
      </c>
      <c r="R184" s="365">
        <v>847</v>
      </c>
      <c r="S184" s="365">
        <v>66</v>
      </c>
      <c r="T184" s="365">
        <v>45453</v>
      </c>
      <c r="U184" s="132"/>
      <c r="V184" s="385">
        <f t="shared" si="66"/>
        <v>0.41585813917673203</v>
      </c>
      <c r="W184" s="385">
        <f t="shared" si="51"/>
        <v>0.19613666864673399</v>
      </c>
      <c r="X184" s="385">
        <f t="shared" si="52"/>
        <v>0.16430158625393262</v>
      </c>
      <c r="Y184" s="385">
        <f t="shared" si="53"/>
        <v>0.1069016346555783</v>
      </c>
      <c r="Z184" s="385">
        <f t="shared" si="54"/>
        <v>6.4660198446747183E-2</v>
      </c>
      <c r="AA184" s="385">
        <f t="shared" si="55"/>
        <v>3.2055089873055685E-2</v>
      </c>
      <c r="AB184" s="385">
        <f t="shared" si="56"/>
        <v>1.8634633577541637E-2</v>
      </c>
      <c r="AC184" s="385">
        <f t="shared" si="57"/>
        <v>1.452049369678569E-3</v>
      </c>
      <c r="AD184" s="135"/>
      <c r="AE184" s="368">
        <v>43</v>
      </c>
      <c r="AF184" s="368">
        <v>52</v>
      </c>
      <c r="AG184" s="368">
        <v>19</v>
      </c>
      <c r="AH184" s="368">
        <v>60</v>
      </c>
      <c r="AI184" s="368">
        <v>25</v>
      </c>
      <c r="AJ184" s="368">
        <v>14</v>
      </c>
      <c r="AK184" s="368">
        <v>3</v>
      </c>
      <c r="AL184" s="368">
        <v>1</v>
      </c>
      <c r="AM184" s="185">
        <f t="shared" si="67"/>
        <v>217</v>
      </c>
      <c r="AN184" s="132"/>
      <c r="AO184" s="368">
        <v>1</v>
      </c>
      <c r="AP184" s="368">
        <v>-8</v>
      </c>
      <c r="AQ184" s="368">
        <v>-1</v>
      </c>
      <c r="AR184" s="368">
        <v>0</v>
      </c>
      <c r="AS184" s="368">
        <v>2</v>
      </c>
      <c r="AT184" s="368">
        <v>0</v>
      </c>
      <c r="AU184" s="368">
        <v>0</v>
      </c>
      <c r="AV184" s="368">
        <v>1</v>
      </c>
      <c r="AW184" s="369">
        <f t="shared" si="68"/>
        <v>-5</v>
      </c>
      <c r="AX184" s="388">
        <f t="shared" si="73"/>
        <v>-1</v>
      </c>
      <c r="AY184" s="388">
        <f t="shared" si="73"/>
        <v>8</v>
      </c>
      <c r="AZ184" s="388">
        <f t="shared" si="73"/>
        <v>1</v>
      </c>
      <c r="BA184" s="388">
        <f t="shared" si="72"/>
        <v>0</v>
      </c>
      <c r="BB184" s="388">
        <f t="shared" si="72"/>
        <v>-2</v>
      </c>
      <c r="BC184" s="388">
        <f t="shared" si="72"/>
        <v>0</v>
      </c>
      <c r="BD184" s="388">
        <f t="shared" si="72"/>
        <v>0</v>
      </c>
      <c r="BE184" s="388">
        <f t="shared" si="72"/>
        <v>-1</v>
      </c>
      <c r="BF184" s="388">
        <f t="shared" si="72"/>
        <v>5</v>
      </c>
      <c r="BH184" s="389">
        <f t="shared" si="69"/>
        <v>0.8</v>
      </c>
      <c r="BI184" s="389">
        <f t="shared" si="70"/>
        <v>0.19999999999999996</v>
      </c>
      <c r="BJ184" s="370">
        <v>162344.016</v>
      </c>
      <c r="BK184" s="137">
        <f t="shared" si="58"/>
        <v>162344.016</v>
      </c>
      <c r="BL184" s="373">
        <v>180620.44355555554</v>
      </c>
      <c r="BM184" s="137">
        <f t="shared" si="59"/>
        <v>180620.44355555554</v>
      </c>
      <c r="BN184" s="372">
        <v>127770.18577777781</v>
      </c>
      <c r="BO184" s="137">
        <f t="shared" si="60"/>
        <v>127770.18577777781</v>
      </c>
      <c r="BP184" s="372">
        <v>113990.61333333334</v>
      </c>
      <c r="BQ184" s="137">
        <f t="shared" si="61"/>
        <v>113990.61333333334</v>
      </c>
      <c r="BR184" s="372">
        <v>105332.89777777778</v>
      </c>
      <c r="BS184" s="137">
        <f t="shared" si="62"/>
        <v>105332.89777777778</v>
      </c>
      <c r="BT184" s="376">
        <v>524258.69688888884</v>
      </c>
      <c r="BU184" s="137">
        <f t="shared" si="63"/>
        <v>524258.69688888884</v>
      </c>
      <c r="BV184" s="377">
        <v>219479.36062577777</v>
      </c>
      <c r="BW184" s="379">
        <f t="shared" si="71"/>
        <v>219479.36062577777</v>
      </c>
      <c r="BX184" s="353"/>
      <c r="BY184" s="138"/>
      <c r="BZ184" s="355"/>
      <c r="CA184" s="352"/>
    </row>
    <row r="185" spans="1:79" x14ac:dyDescent="0.25">
      <c r="A185" s="132" t="s">
        <v>646</v>
      </c>
      <c r="B185" s="55"/>
      <c r="C185" s="55" t="s">
        <v>455</v>
      </c>
      <c r="D185" s="133" t="s">
        <v>213</v>
      </c>
      <c r="E185" s="364">
        <v>55119.222222222226</v>
      </c>
      <c r="F185" s="382">
        <f t="shared" si="64"/>
        <v>72822</v>
      </c>
      <c r="G185" s="365">
        <v>1318</v>
      </c>
      <c r="H185" s="387">
        <f t="shared" si="65"/>
        <v>220</v>
      </c>
      <c r="I185" s="366">
        <v>27.523111111111092</v>
      </c>
      <c r="J185" s="366">
        <v>5</v>
      </c>
      <c r="K185"/>
      <c r="L185" s="365">
        <v>38355</v>
      </c>
      <c r="M185" s="365">
        <v>17409</v>
      </c>
      <c r="N185" s="365">
        <v>8796</v>
      </c>
      <c r="O185" s="365">
        <v>4965</v>
      </c>
      <c r="P185" s="365">
        <v>2057</v>
      </c>
      <c r="Q185" s="365">
        <v>726</v>
      </c>
      <c r="R185" s="365">
        <v>459</v>
      </c>
      <c r="S185" s="365">
        <v>55</v>
      </c>
      <c r="T185" s="365">
        <v>72822</v>
      </c>
      <c r="U185" s="132"/>
      <c r="V185" s="385">
        <f t="shared" si="66"/>
        <v>0.52669522946362368</v>
      </c>
      <c r="W185" s="385">
        <f t="shared" si="51"/>
        <v>0.23906237126143198</v>
      </c>
      <c r="X185" s="385">
        <f t="shared" si="52"/>
        <v>0.12078767405454395</v>
      </c>
      <c r="Y185" s="385">
        <f t="shared" si="53"/>
        <v>6.8179945620828866E-2</v>
      </c>
      <c r="Z185" s="385">
        <f t="shared" si="54"/>
        <v>2.824695833676636E-2</v>
      </c>
      <c r="AA185" s="385">
        <f t="shared" si="55"/>
        <v>9.9695147070940106E-3</v>
      </c>
      <c r="AB185" s="385">
        <f t="shared" si="56"/>
        <v>6.303040290022246E-3</v>
      </c>
      <c r="AC185" s="385">
        <f t="shared" si="57"/>
        <v>7.5526626568894013E-4</v>
      </c>
      <c r="AD185" s="135"/>
      <c r="AE185" s="368">
        <v>-88</v>
      </c>
      <c r="AF185" s="368">
        <v>49</v>
      </c>
      <c r="AG185" s="368">
        <v>81</v>
      </c>
      <c r="AH185" s="368">
        <v>47</v>
      </c>
      <c r="AI185" s="368">
        <v>38</v>
      </c>
      <c r="AJ185" s="368">
        <v>15</v>
      </c>
      <c r="AK185" s="368">
        <v>11</v>
      </c>
      <c r="AL185" s="368">
        <v>0</v>
      </c>
      <c r="AM185" s="185">
        <f t="shared" si="67"/>
        <v>153</v>
      </c>
      <c r="AN185" s="132"/>
      <c r="AO185" s="368">
        <v>-17</v>
      </c>
      <c r="AP185" s="368">
        <v>-14</v>
      </c>
      <c r="AQ185" s="368">
        <v>-7</v>
      </c>
      <c r="AR185" s="368">
        <v>-16</v>
      </c>
      <c r="AS185" s="368">
        <v>-3</v>
      </c>
      <c r="AT185" s="368">
        <v>-9</v>
      </c>
      <c r="AU185" s="368">
        <v>0</v>
      </c>
      <c r="AV185" s="368">
        <v>-1</v>
      </c>
      <c r="AW185" s="369">
        <f t="shared" si="68"/>
        <v>-67</v>
      </c>
      <c r="AX185" s="388">
        <f t="shared" si="73"/>
        <v>17</v>
      </c>
      <c r="AY185" s="388">
        <f t="shared" si="73"/>
        <v>14</v>
      </c>
      <c r="AZ185" s="388">
        <f t="shared" si="73"/>
        <v>7</v>
      </c>
      <c r="BA185" s="388">
        <f t="shared" si="72"/>
        <v>16</v>
      </c>
      <c r="BB185" s="388">
        <f t="shared" si="72"/>
        <v>3</v>
      </c>
      <c r="BC185" s="388">
        <f t="shared" si="72"/>
        <v>9</v>
      </c>
      <c r="BD185" s="388">
        <f t="shared" si="72"/>
        <v>0</v>
      </c>
      <c r="BE185" s="388">
        <f t="shared" si="72"/>
        <v>1</v>
      </c>
      <c r="BF185" s="388">
        <f t="shared" si="72"/>
        <v>67</v>
      </c>
      <c r="BH185" s="389">
        <f t="shared" si="69"/>
        <v>1</v>
      </c>
      <c r="BI185" s="389">
        <f t="shared" si="70"/>
        <v>0</v>
      </c>
      <c r="BJ185" s="370">
        <v>383312.26</v>
      </c>
      <c r="BK185" s="137">
        <f t="shared" si="58"/>
        <v>383312.26</v>
      </c>
      <c r="BL185" s="373">
        <v>370615.5033333333</v>
      </c>
      <c r="BM185" s="137">
        <f t="shared" si="59"/>
        <v>370615.5033333333</v>
      </c>
      <c r="BN185" s="372">
        <v>512858.57888888888</v>
      </c>
      <c r="BO185" s="137">
        <f t="shared" si="60"/>
        <v>512858.57888888888</v>
      </c>
      <c r="BP185" s="372">
        <v>569265.86666666658</v>
      </c>
      <c r="BQ185" s="137">
        <f t="shared" si="61"/>
        <v>569265.86666666658</v>
      </c>
      <c r="BR185" s="372">
        <v>290594.99555555551</v>
      </c>
      <c r="BS185" s="137">
        <f t="shared" si="62"/>
        <v>290594.99555555551</v>
      </c>
      <c r="BT185" s="376">
        <v>205187.39111111106</v>
      </c>
      <c r="BU185" s="137">
        <f t="shared" si="63"/>
        <v>205187.39111111106</v>
      </c>
      <c r="BV185" s="377">
        <v>5250</v>
      </c>
      <c r="BW185" s="379">
        <f t="shared" si="71"/>
        <v>5250</v>
      </c>
      <c r="BX185" s="353"/>
      <c r="BY185" s="138"/>
      <c r="BZ185" s="355"/>
      <c r="CA185" s="352"/>
    </row>
    <row r="186" spans="1:79" x14ac:dyDescent="0.25">
      <c r="A186" s="132" t="s">
        <v>647</v>
      </c>
      <c r="B186" s="55" t="s">
        <v>491</v>
      </c>
      <c r="C186" s="55" t="s">
        <v>450</v>
      </c>
      <c r="D186" s="133" t="s">
        <v>214</v>
      </c>
      <c r="E186" s="364">
        <v>57429.777777777774</v>
      </c>
      <c r="F186" s="382">
        <f t="shared" si="64"/>
        <v>57288</v>
      </c>
      <c r="G186" s="365">
        <v>368</v>
      </c>
      <c r="H186" s="387">
        <f t="shared" si="65"/>
        <v>321</v>
      </c>
      <c r="I186" s="366">
        <v>152.94755555555554</v>
      </c>
      <c r="J186" s="366">
        <v>87</v>
      </c>
      <c r="K186"/>
      <c r="L186" s="365">
        <v>3349</v>
      </c>
      <c r="M186" s="365">
        <v>8844</v>
      </c>
      <c r="N186" s="365">
        <v>19762</v>
      </c>
      <c r="O186" s="365">
        <v>10024</v>
      </c>
      <c r="P186" s="365">
        <v>7138</v>
      </c>
      <c r="Q186" s="365">
        <v>4526</v>
      </c>
      <c r="R186" s="365">
        <v>3304</v>
      </c>
      <c r="S186" s="365">
        <v>341</v>
      </c>
      <c r="T186" s="365">
        <v>57288</v>
      </c>
      <c r="U186" s="132"/>
      <c r="V186" s="385">
        <f t="shared" si="66"/>
        <v>5.8459014104175394E-2</v>
      </c>
      <c r="W186" s="385">
        <f t="shared" si="51"/>
        <v>0.15437788018433179</v>
      </c>
      <c r="X186" s="385">
        <f t="shared" si="52"/>
        <v>0.34495880463622397</v>
      </c>
      <c r="Y186" s="385">
        <f t="shared" si="53"/>
        <v>0.17497556207233628</v>
      </c>
      <c r="Z186" s="385">
        <f t="shared" si="54"/>
        <v>0.12459851975981008</v>
      </c>
      <c r="AA186" s="385">
        <f t="shared" si="55"/>
        <v>7.9004329004329008E-2</v>
      </c>
      <c r="AB186" s="385">
        <f t="shared" si="56"/>
        <v>5.767350928641251E-2</v>
      </c>
      <c r="AC186" s="385">
        <f t="shared" si="57"/>
        <v>5.9523809523809521E-3</v>
      </c>
      <c r="AD186" s="135"/>
      <c r="AE186" s="368">
        <v>10</v>
      </c>
      <c r="AF186" s="368">
        <v>39</v>
      </c>
      <c r="AG186" s="368">
        <v>61</v>
      </c>
      <c r="AH186" s="368">
        <v>97</v>
      </c>
      <c r="AI186" s="368">
        <v>50</v>
      </c>
      <c r="AJ186" s="368">
        <v>31</v>
      </c>
      <c r="AK186" s="368">
        <v>58</v>
      </c>
      <c r="AL186" s="368">
        <v>0</v>
      </c>
      <c r="AM186" s="185">
        <f t="shared" si="67"/>
        <v>346</v>
      </c>
      <c r="AN186" s="132"/>
      <c r="AO186" s="368">
        <v>2</v>
      </c>
      <c r="AP186" s="368">
        <v>22</v>
      </c>
      <c r="AQ186" s="368">
        <v>7</v>
      </c>
      <c r="AR186" s="368">
        <v>16</v>
      </c>
      <c r="AS186" s="368">
        <v>-13</v>
      </c>
      <c r="AT186" s="368">
        <v>6</v>
      </c>
      <c r="AU186" s="368">
        <v>-14</v>
      </c>
      <c r="AV186" s="368">
        <v>-1</v>
      </c>
      <c r="AW186" s="369">
        <f t="shared" si="68"/>
        <v>25</v>
      </c>
      <c r="AX186" s="388">
        <f t="shared" si="73"/>
        <v>-2</v>
      </c>
      <c r="AY186" s="388">
        <f t="shared" si="73"/>
        <v>-22</v>
      </c>
      <c r="AZ186" s="388">
        <f t="shared" si="73"/>
        <v>-7</v>
      </c>
      <c r="BA186" s="388">
        <f t="shared" si="72"/>
        <v>-16</v>
      </c>
      <c r="BB186" s="388">
        <f t="shared" si="72"/>
        <v>13</v>
      </c>
      <c r="BC186" s="388">
        <f t="shared" si="72"/>
        <v>-6</v>
      </c>
      <c r="BD186" s="388">
        <f t="shared" si="72"/>
        <v>14</v>
      </c>
      <c r="BE186" s="388">
        <f t="shared" si="72"/>
        <v>1</v>
      </c>
      <c r="BF186" s="388">
        <f t="shared" si="72"/>
        <v>-25</v>
      </c>
      <c r="BH186" s="389">
        <f t="shared" si="69"/>
        <v>0.8</v>
      </c>
      <c r="BI186" s="389">
        <f t="shared" si="70"/>
        <v>0.19999999999999996</v>
      </c>
      <c r="BJ186" s="370">
        <v>552404.61866666656</v>
      </c>
      <c r="BK186" s="137">
        <f t="shared" si="58"/>
        <v>552404.61866666656</v>
      </c>
      <c r="BL186" s="373">
        <v>489205.35199999996</v>
      </c>
      <c r="BM186" s="137">
        <f t="shared" si="59"/>
        <v>489205.35199999996</v>
      </c>
      <c r="BN186" s="372">
        <v>492311.01511111122</v>
      </c>
      <c r="BO186" s="137">
        <f t="shared" si="60"/>
        <v>492311.01511111122</v>
      </c>
      <c r="BP186" s="372">
        <v>448533.97333333339</v>
      </c>
      <c r="BQ186" s="137">
        <f t="shared" si="61"/>
        <v>448533.97333333339</v>
      </c>
      <c r="BR186" s="372">
        <v>410707.92355555552</v>
      </c>
      <c r="BS186" s="137">
        <f t="shared" si="62"/>
        <v>410707.92355555552</v>
      </c>
      <c r="BT186" s="376">
        <v>324793.98933333333</v>
      </c>
      <c r="BU186" s="137">
        <f t="shared" si="63"/>
        <v>324793.98933333333</v>
      </c>
      <c r="BV186" s="377">
        <v>309269.97131377773</v>
      </c>
      <c r="BW186" s="379">
        <f t="shared" si="71"/>
        <v>309269.97131377773</v>
      </c>
      <c r="BX186" s="353"/>
      <c r="BY186" s="138"/>
      <c r="BZ186" s="355"/>
      <c r="CA186" s="352"/>
    </row>
    <row r="187" spans="1:79" x14ac:dyDescent="0.25">
      <c r="A187" s="132" t="s">
        <v>648</v>
      </c>
      <c r="B187" s="55" t="s">
        <v>475</v>
      </c>
      <c r="C187" s="55" t="s">
        <v>440</v>
      </c>
      <c r="D187" s="133" t="s">
        <v>215</v>
      </c>
      <c r="E187" s="364">
        <v>42754</v>
      </c>
      <c r="F187" s="382">
        <f t="shared" si="64"/>
        <v>50523</v>
      </c>
      <c r="G187" s="365">
        <v>432</v>
      </c>
      <c r="H187" s="387">
        <f t="shared" si="65"/>
        <v>540</v>
      </c>
      <c r="I187" s="366">
        <v>301.20622222222221</v>
      </c>
      <c r="J187" s="366">
        <v>78</v>
      </c>
      <c r="K187"/>
      <c r="L187" s="365">
        <v>13433</v>
      </c>
      <c r="M187" s="365">
        <v>12410</v>
      </c>
      <c r="N187" s="365">
        <v>12759</v>
      </c>
      <c r="O187" s="365">
        <v>6736</v>
      </c>
      <c r="P187" s="365">
        <v>3237</v>
      </c>
      <c r="Q187" s="365">
        <v>1476</v>
      </c>
      <c r="R187" s="365">
        <v>415</v>
      </c>
      <c r="S187" s="365">
        <v>57</v>
      </c>
      <c r="T187" s="365">
        <v>50523</v>
      </c>
      <c r="U187" s="132"/>
      <c r="V187" s="385">
        <f t="shared" si="66"/>
        <v>0.26587890663658137</v>
      </c>
      <c r="W187" s="385">
        <f t="shared" si="51"/>
        <v>0.24563070284820776</v>
      </c>
      <c r="X187" s="385">
        <f t="shared" si="52"/>
        <v>0.25253844783563922</v>
      </c>
      <c r="Y187" s="385">
        <f t="shared" si="53"/>
        <v>0.13332541614710133</v>
      </c>
      <c r="Z187" s="385">
        <f t="shared" si="54"/>
        <v>6.4069829582566351E-2</v>
      </c>
      <c r="AA187" s="385">
        <f t="shared" si="55"/>
        <v>2.9214417196128495E-2</v>
      </c>
      <c r="AB187" s="385">
        <f t="shared" si="56"/>
        <v>8.2140807157136345E-3</v>
      </c>
      <c r="AC187" s="385">
        <f t="shared" si="57"/>
        <v>1.1281990380618727E-3</v>
      </c>
      <c r="AD187" s="135"/>
      <c r="AE187" s="368">
        <v>181</v>
      </c>
      <c r="AF187" s="368">
        <v>97</v>
      </c>
      <c r="AG187" s="368">
        <v>90</v>
      </c>
      <c r="AH187" s="368">
        <v>159</v>
      </c>
      <c r="AI187" s="368">
        <v>47</v>
      </c>
      <c r="AJ187" s="368">
        <v>15</v>
      </c>
      <c r="AK187" s="368">
        <v>0</v>
      </c>
      <c r="AL187" s="368">
        <v>0</v>
      </c>
      <c r="AM187" s="185">
        <f t="shared" si="67"/>
        <v>589</v>
      </c>
      <c r="AN187" s="132"/>
      <c r="AO187" s="368">
        <v>14</v>
      </c>
      <c r="AP187" s="368">
        <v>15</v>
      </c>
      <c r="AQ187" s="368">
        <v>8</v>
      </c>
      <c r="AR187" s="368">
        <v>9</v>
      </c>
      <c r="AS187" s="368">
        <v>4</v>
      </c>
      <c r="AT187" s="368">
        <v>-6</v>
      </c>
      <c r="AU187" s="368">
        <v>4</v>
      </c>
      <c r="AV187" s="368">
        <v>1</v>
      </c>
      <c r="AW187" s="369">
        <f t="shared" si="68"/>
        <v>49</v>
      </c>
      <c r="AX187" s="388">
        <f t="shared" si="73"/>
        <v>-14</v>
      </c>
      <c r="AY187" s="388">
        <f t="shared" si="73"/>
        <v>-15</v>
      </c>
      <c r="AZ187" s="388">
        <f t="shared" si="73"/>
        <v>-8</v>
      </c>
      <c r="BA187" s="388">
        <f t="shared" si="72"/>
        <v>-9</v>
      </c>
      <c r="BB187" s="388">
        <f t="shared" si="72"/>
        <v>-4</v>
      </c>
      <c r="BC187" s="388">
        <f t="shared" si="72"/>
        <v>6</v>
      </c>
      <c r="BD187" s="388">
        <f t="shared" si="72"/>
        <v>-4</v>
      </c>
      <c r="BE187" s="388">
        <f t="shared" si="72"/>
        <v>-1</v>
      </c>
      <c r="BF187" s="388">
        <f t="shared" si="72"/>
        <v>-49</v>
      </c>
      <c r="BH187" s="389">
        <f t="shared" si="69"/>
        <v>0.8</v>
      </c>
      <c r="BI187" s="389">
        <f t="shared" si="70"/>
        <v>0.19999999999999996</v>
      </c>
      <c r="BJ187" s="370">
        <v>521829.18933333328</v>
      </c>
      <c r="BK187" s="137">
        <f t="shared" si="58"/>
        <v>521829.18933333328</v>
      </c>
      <c r="BL187" s="373">
        <v>619299.74222222215</v>
      </c>
      <c r="BM187" s="137">
        <f t="shared" si="59"/>
        <v>619299.74222222215</v>
      </c>
      <c r="BN187" s="372">
        <v>390101.16533333343</v>
      </c>
      <c r="BO187" s="137">
        <f t="shared" si="60"/>
        <v>390101.16533333343</v>
      </c>
      <c r="BP187" s="372">
        <v>500718.18666666665</v>
      </c>
      <c r="BQ187" s="137">
        <f t="shared" si="61"/>
        <v>500718.18666666665</v>
      </c>
      <c r="BR187" s="372">
        <v>323224.65422222228</v>
      </c>
      <c r="BS187" s="137">
        <f t="shared" si="62"/>
        <v>323224.65422222228</v>
      </c>
      <c r="BT187" s="376">
        <v>671775.27822222223</v>
      </c>
      <c r="BU187" s="137">
        <f t="shared" si="63"/>
        <v>671775.27822222223</v>
      </c>
      <c r="BV187" s="377">
        <v>454607.68265955563</v>
      </c>
      <c r="BW187" s="379">
        <f t="shared" si="71"/>
        <v>454607.68265955563</v>
      </c>
      <c r="BX187" s="353"/>
      <c r="BY187" s="138"/>
      <c r="BZ187" s="355"/>
      <c r="CA187" s="352"/>
    </row>
    <row r="188" spans="1:79" x14ac:dyDescent="0.25">
      <c r="A188" s="132" t="s">
        <v>649</v>
      </c>
      <c r="B188" s="55"/>
      <c r="C188" s="55" t="s">
        <v>455</v>
      </c>
      <c r="D188" s="133" t="s">
        <v>216</v>
      </c>
      <c r="E188" s="364">
        <v>59613.555555555562</v>
      </c>
      <c r="F188" s="382">
        <f t="shared" si="64"/>
        <v>75109</v>
      </c>
      <c r="G188" s="365">
        <v>906</v>
      </c>
      <c r="H188" s="387">
        <f t="shared" si="65"/>
        <v>225</v>
      </c>
      <c r="I188" s="366">
        <v>0</v>
      </c>
      <c r="J188" s="366">
        <v>59</v>
      </c>
      <c r="K188"/>
      <c r="L188" s="365">
        <v>35283</v>
      </c>
      <c r="M188" s="365">
        <v>15457</v>
      </c>
      <c r="N188" s="365">
        <v>11138</v>
      </c>
      <c r="O188" s="365">
        <v>7466</v>
      </c>
      <c r="P188" s="365">
        <v>3710</v>
      </c>
      <c r="Q188" s="365">
        <v>1515</v>
      </c>
      <c r="R188" s="365">
        <v>510</v>
      </c>
      <c r="S188" s="365">
        <v>30</v>
      </c>
      <c r="T188" s="365">
        <v>75109</v>
      </c>
      <c r="U188" s="132"/>
      <c r="V188" s="385">
        <f t="shared" si="66"/>
        <v>0.46975728607756728</v>
      </c>
      <c r="W188" s="385">
        <f t="shared" si="51"/>
        <v>0.20579424569625476</v>
      </c>
      <c r="X188" s="385">
        <f t="shared" si="52"/>
        <v>0.14829115019504985</v>
      </c>
      <c r="Y188" s="385">
        <f t="shared" si="53"/>
        <v>9.9402202132900186E-2</v>
      </c>
      <c r="Z188" s="385">
        <f t="shared" si="54"/>
        <v>4.9394879441877801E-2</v>
      </c>
      <c r="AA188" s="385">
        <f t="shared" si="55"/>
        <v>2.0170685270739858E-2</v>
      </c>
      <c r="AB188" s="385">
        <f t="shared" si="56"/>
        <v>6.7901316752985658E-3</v>
      </c>
      <c r="AC188" s="385">
        <f t="shared" si="57"/>
        <v>3.9941951031168037E-4</v>
      </c>
      <c r="AD188" s="135"/>
      <c r="AE188" s="368">
        <v>1</v>
      </c>
      <c r="AF188" s="368">
        <v>98</v>
      </c>
      <c r="AG188" s="368">
        <v>28</v>
      </c>
      <c r="AH188" s="368">
        <v>51</v>
      </c>
      <c r="AI188" s="368">
        <v>29</v>
      </c>
      <c r="AJ188" s="368">
        <v>41</v>
      </c>
      <c r="AK188" s="368">
        <v>8</v>
      </c>
      <c r="AL188" s="368">
        <v>0</v>
      </c>
      <c r="AM188" s="185">
        <f t="shared" si="67"/>
        <v>256</v>
      </c>
      <c r="AN188" s="132"/>
      <c r="AO188" s="368">
        <v>-20</v>
      </c>
      <c r="AP188" s="368">
        <v>26</v>
      </c>
      <c r="AQ188" s="368">
        <v>19</v>
      </c>
      <c r="AR188" s="368">
        <v>0</v>
      </c>
      <c r="AS188" s="368">
        <v>0</v>
      </c>
      <c r="AT188" s="368">
        <v>2</v>
      </c>
      <c r="AU188" s="368">
        <v>4</v>
      </c>
      <c r="AV188" s="368">
        <v>0</v>
      </c>
      <c r="AW188" s="369">
        <f t="shared" si="68"/>
        <v>31</v>
      </c>
      <c r="AX188" s="388">
        <f t="shared" si="73"/>
        <v>20</v>
      </c>
      <c r="AY188" s="388">
        <f t="shared" si="73"/>
        <v>-26</v>
      </c>
      <c r="AZ188" s="388">
        <f t="shared" si="73"/>
        <v>-19</v>
      </c>
      <c r="BA188" s="388">
        <f t="shared" si="72"/>
        <v>0</v>
      </c>
      <c r="BB188" s="388">
        <f t="shared" si="72"/>
        <v>0</v>
      </c>
      <c r="BC188" s="388">
        <f t="shared" si="72"/>
        <v>-2</v>
      </c>
      <c r="BD188" s="388">
        <f t="shared" si="72"/>
        <v>-4</v>
      </c>
      <c r="BE188" s="388">
        <f t="shared" si="72"/>
        <v>0</v>
      </c>
      <c r="BF188" s="388">
        <f t="shared" si="72"/>
        <v>-31</v>
      </c>
      <c r="BH188" s="389">
        <f t="shared" si="69"/>
        <v>1</v>
      </c>
      <c r="BI188" s="389">
        <f t="shared" si="70"/>
        <v>0</v>
      </c>
      <c r="BJ188" s="370">
        <v>518918.76666666672</v>
      </c>
      <c r="BK188" s="137">
        <f t="shared" si="58"/>
        <v>518918.76666666672</v>
      </c>
      <c r="BL188" s="373">
        <v>679518.35111111111</v>
      </c>
      <c r="BM188" s="137">
        <f t="shared" si="59"/>
        <v>679518.35111111111</v>
      </c>
      <c r="BN188" s="372">
        <v>570141.38888888888</v>
      </c>
      <c r="BO188" s="137">
        <f t="shared" si="60"/>
        <v>570141.38888888888</v>
      </c>
      <c r="BP188" s="372">
        <v>503291.33333333331</v>
      </c>
      <c r="BQ188" s="137">
        <f t="shared" si="61"/>
        <v>503291.33333333331</v>
      </c>
      <c r="BR188" s="372">
        <v>365050.72888888884</v>
      </c>
      <c r="BS188" s="137">
        <f t="shared" si="62"/>
        <v>365050.72888888884</v>
      </c>
      <c r="BT188" s="376">
        <v>518080.01777777774</v>
      </c>
      <c r="BU188" s="137">
        <f t="shared" si="63"/>
        <v>518080.01777777774</v>
      </c>
      <c r="BV188" s="377">
        <v>52400.434719999917</v>
      </c>
      <c r="BW188" s="379">
        <f t="shared" si="71"/>
        <v>52400.434719999917</v>
      </c>
      <c r="BX188" s="353"/>
      <c r="BY188" s="138"/>
      <c r="BZ188" s="355"/>
      <c r="CA188" s="352"/>
    </row>
    <row r="189" spans="1:79" x14ac:dyDescent="0.25">
      <c r="A189" s="132" t="s">
        <v>650</v>
      </c>
      <c r="B189" s="55" t="s">
        <v>481</v>
      </c>
      <c r="C189" s="55" t="s">
        <v>450</v>
      </c>
      <c r="D189" s="133" t="s">
        <v>217</v>
      </c>
      <c r="E189" s="364">
        <v>48033.555555555547</v>
      </c>
      <c r="F189" s="382">
        <f t="shared" si="64"/>
        <v>54362</v>
      </c>
      <c r="G189" s="365">
        <v>603</v>
      </c>
      <c r="H189" s="387">
        <f t="shared" si="65"/>
        <v>291</v>
      </c>
      <c r="I189" s="366">
        <v>75.865777777777794</v>
      </c>
      <c r="J189" s="366">
        <v>75</v>
      </c>
      <c r="K189"/>
      <c r="L189" s="365">
        <v>11738</v>
      </c>
      <c r="M189" s="365">
        <v>14299</v>
      </c>
      <c r="N189" s="365">
        <v>11377</v>
      </c>
      <c r="O189" s="365">
        <v>8836</v>
      </c>
      <c r="P189" s="365">
        <v>4778</v>
      </c>
      <c r="Q189" s="365">
        <v>2213</v>
      </c>
      <c r="R189" s="365">
        <v>1039</v>
      </c>
      <c r="S189" s="365">
        <v>82</v>
      </c>
      <c r="T189" s="365">
        <v>54362</v>
      </c>
      <c r="U189" s="132"/>
      <c r="V189" s="385">
        <f t="shared" si="66"/>
        <v>0.2159228873109893</v>
      </c>
      <c r="W189" s="385">
        <f t="shared" si="51"/>
        <v>0.26303300099334093</v>
      </c>
      <c r="X189" s="385">
        <f t="shared" si="52"/>
        <v>0.20928221919723336</v>
      </c>
      <c r="Y189" s="385">
        <f t="shared" si="53"/>
        <v>0.16254000956550532</v>
      </c>
      <c r="Z189" s="385">
        <f t="shared" si="54"/>
        <v>8.7892277693977408E-2</v>
      </c>
      <c r="AA189" s="385">
        <f t="shared" si="55"/>
        <v>4.0708583201501052E-2</v>
      </c>
      <c r="AB189" s="385">
        <f t="shared" si="56"/>
        <v>1.9112615429895882E-2</v>
      </c>
      <c r="AC189" s="385">
        <f t="shared" si="57"/>
        <v>1.5084066075567492E-3</v>
      </c>
      <c r="AD189" s="135"/>
      <c r="AE189" s="368">
        <v>91</v>
      </c>
      <c r="AF189" s="368">
        <v>75</v>
      </c>
      <c r="AG189" s="368">
        <v>74</v>
      </c>
      <c r="AH189" s="368">
        <v>58</v>
      </c>
      <c r="AI189" s="368">
        <v>61</v>
      </c>
      <c r="AJ189" s="368">
        <v>16</v>
      </c>
      <c r="AK189" s="368">
        <v>16</v>
      </c>
      <c r="AL189" s="368">
        <v>-1</v>
      </c>
      <c r="AM189" s="185">
        <f t="shared" si="67"/>
        <v>390</v>
      </c>
      <c r="AN189" s="132"/>
      <c r="AO189" s="368">
        <v>19</v>
      </c>
      <c r="AP189" s="368">
        <v>34</v>
      </c>
      <c r="AQ189" s="368">
        <v>-4</v>
      </c>
      <c r="AR189" s="368">
        <v>23</v>
      </c>
      <c r="AS189" s="368">
        <v>10</v>
      </c>
      <c r="AT189" s="368">
        <v>9</v>
      </c>
      <c r="AU189" s="368">
        <v>8</v>
      </c>
      <c r="AV189" s="368">
        <v>0</v>
      </c>
      <c r="AW189" s="369">
        <f t="shared" si="68"/>
        <v>99</v>
      </c>
      <c r="AX189" s="388">
        <f t="shared" si="73"/>
        <v>-19</v>
      </c>
      <c r="AY189" s="388">
        <f t="shared" si="73"/>
        <v>-34</v>
      </c>
      <c r="AZ189" s="388">
        <f t="shared" si="73"/>
        <v>4</v>
      </c>
      <c r="BA189" s="388">
        <f t="shared" si="72"/>
        <v>-23</v>
      </c>
      <c r="BB189" s="388">
        <f t="shared" si="72"/>
        <v>-10</v>
      </c>
      <c r="BC189" s="388">
        <f t="shared" si="72"/>
        <v>-9</v>
      </c>
      <c r="BD189" s="388">
        <f t="shared" si="72"/>
        <v>-8</v>
      </c>
      <c r="BE189" s="388">
        <f t="shared" si="72"/>
        <v>0</v>
      </c>
      <c r="BF189" s="388">
        <f t="shared" si="72"/>
        <v>-99</v>
      </c>
      <c r="BH189" s="389">
        <f t="shared" si="69"/>
        <v>0.8</v>
      </c>
      <c r="BI189" s="389">
        <f t="shared" si="70"/>
        <v>0.19999999999999996</v>
      </c>
      <c r="BJ189" s="370">
        <v>349762.4426666667</v>
      </c>
      <c r="BK189" s="137">
        <f t="shared" si="58"/>
        <v>349762.4426666667</v>
      </c>
      <c r="BL189" s="373">
        <v>261916.02577777777</v>
      </c>
      <c r="BM189" s="137">
        <f t="shared" si="59"/>
        <v>261916.02577777777</v>
      </c>
      <c r="BN189" s="372">
        <v>93857.19200000001</v>
      </c>
      <c r="BO189" s="137">
        <f t="shared" si="60"/>
        <v>93857.19200000001</v>
      </c>
      <c r="BP189" s="372">
        <v>561705.91999999981</v>
      </c>
      <c r="BQ189" s="137">
        <f t="shared" si="61"/>
        <v>561705.91999999981</v>
      </c>
      <c r="BR189" s="372">
        <v>406972.44977777783</v>
      </c>
      <c r="BS189" s="137">
        <f t="shared" si="62"/>
        <v>406972.44977777783</v>
      </c>
      <c r="BT189" s="376">
        <v>411015.77066666668</v>
      </c>
      <c r="BU189" s="137">
        <f t="shared" si="63"/>
        <v>411015.77066666668</v>
      </c>
      <c r="BV189" s="377">
        <v>214068.74571377775</v>
      </c>
      <c r="BW189" s="379">
        <f t="shared" si="71"/>
        <v>214068.74571377775</v>
      </c>
      <c r="BX189" s="353"/>
      <c r="BY189" s="138"/>
      <c r="BZ189" s="355"/>
      <c r="CA189" s="352"/>
    </row>
    <row r="190" spans="1:79" x14ac:dyDescent="0.25">
      <c r="A190" s="132" t="s">
        <v>651</v>
      </c>
      <c r="B190" s="55"/>
      <c r="C190" s="55" t="s">
        <v>463</v>
      </c>
      <c r="D190" s="133" t="s">
        <v>218</v>
      </c>
      <c r="E190" s="364">
        <v>91351.444444444453</v>
      </c>
      <c r="F190" s="382">
        <f t="shared" si="64"/>
        <v>95774</v>
      </c>
      <c r="G190" s="365">
        <v>168</v>
      </c>
      <c r="H190" s="387">
        <f t="shared" si="65"/>
        <v>802</v>
      </c>
      <c r="I190" s="366">
        <v>363.5942222222223</v>
      </c>
      <c r="J190" s="366">
        <v>141</v>
      </c>
      <c r="K190"/>
      <c r="L190" s="365">
        <v>13259</v>
      </c>
      <c r="M190" s="365">
        <v>20796</v>
      </c>
      <c r="N190" s="365">
        <v>22456</v>
      </c>
      <c r="O190" s="365">
        <v>17023</v>
      </c>
      <c r="P190" s="365">
        <v>12437</v>
      </c>
      <c r="Q190" s="365">
        <v>6254</v>
      </c>
      <c r="R190" s="365">
        <v>3274</v>
      </c>
      <c r="S190" s="365">
        <v>275</v>
      </c>
      <c r="T190" s="365">
        <v>95774</v>
      </c>
      <c r="U190" s="132"/>
      <c r="V190" s="385">
        <f t="shared" si="66"/>
        <v>0.13844049533276254</v>
      </c>
      <c r="W190" s="385">
        <f t="shared" si="51"/>
        <v>0.2171361747447115</v>
      </c>
      <c r="X190" s="385">
        <f t="shared" si="52"/>
        <v>0.23446864493495104</v>
      </c>
      <c r="Y190" s="385">
        <f t="shared" si="53"/>
        <v>0.17774134942677552</v>
      </c>
      <c r="Z190" s="385">
        <f t="shared" si="54"/>
        <v>0.12985779021446323</v>
      </c>
      <c r="AA190" s="385">
        <f t="shared" si="55"/>
        <v>6.5299559379372277E-2</v>
      </c>
      <c r="AB190" s="385">
        <f t="shared" si="56"/>
        <v>3.4184643013761562E-2</v>
      </c>
      <c r="AC190" s="385">
        <f t="shared" si="57"/>
        <v>2.8713429532023307E-3</v>
      </c>
      <c r="AD190" s="135"/>
      <c r="AE190" s="368">
        <v>133</v>
      </c>
      <c r="AF190" s="368">
        <v>183</v>
      </c>
      <c r="AG190" s="368">
        <v>175</v>
      </c>
      <c r="AH190" s="368">
        <v>133</v>
      </c>
      <c r="AI190" s="368">
        <v>117</v>
      </c>
      <c r="AJ190" s="368">
        <v>9</v>
      </c>
      <c r="AK190" s="368">
        <v>11</v>
      </c>
      <c r="AL190" s="368">
        <v>-2</v>
      </c>
      <c r="AM190" s="185">
        <f t="shared" si="67"/>
        <v>759</v>
      </c>
      <c r="AN190" s="132"/>
      <c r="AO190" s="368">
        <v>-1</v>
      </c>
      <c r="AP190" s="368">
        <v>-13</v>
      </c>
      <c r="AQ190" s="368">
        <v>-12</v>
      </c>
      <c r="AR190" s="368">
        <v>-13</v>
      </c>
      <c r="AS190" s="368">
        <v>-3</v>
      </c>
      <c r="AT190" s="368">
        <v>-3</v>
      </c>
      <c r="AU190" s="368">
        <v>2</v>
      </c>
      <c r="AV190" s="368">
        <v>0</v>
      </c>
      <c r="AW190" s="369">
        <f t="shared" si="68"/>
        <v>-43</v>
      </c>
      <c r="AX190" s="388">
        <f t="shared" si="73"/>
        <v>1</v>
      </c>
      <c r="AY190" s="388">
        <f t="shared" si="73"/>
        <v>13</v>
      </c>
      <c r="AZ190" s="388">
        <f t="shared" si="73"/>
        <v>12</v>
      </c>
      <c r="BA190" s="388">
        <f t="shared" si="72"/>
        <v>13</v>
      </c>
      <c r="BB190" s="388">
        <f t="shared" si="72"/>
        <v>3</v>
      </c>
      <c r="BC190" s="388">
        <f t="shared" si="72"/>
        <v>3</v>
      </c>
      <c r="BD190" s="388">
        <f t="shared" si="72"/>
        <v>-2</v>
      </c>
      <c r="BE190" s="388">
        <f t="shared" si="72"/>
        <v>0</v>
      </c>
      <c r="BF190" s="388">
        <f t="shared" si="72"/>
        <v>43</v>
      </c>
      <c r="BH190" s="389">
        <f t="shared" si="69"/>
        <v>1</v>
      </c>
      <c r="BI190" s="389">
        <f t="shared" si="70"/>
        <v>0</v>
      </c>
      <c r="BJ190" s="370">
        <v>1145139.3799999999</v>
      </c>
      <c r="BK190" s="137">
        <f t="shared" si="58"/>
        <v>1145139.3799999999</v>
      </c>
      <c r="BL190" s="373">
        <v>929025.79111111118</v>
      </c>
      <c r="BM190" s="137">
        <f t="shared" si="59"/>
        <v>929025.79111111118</v>
      </c>
      <c r="BN190" s="372">
        <v>934742.18666666676</v>
      </c>
      <c r="BO190" s="137">
        <f t="shared" si="60"/>
        <v>934742.18666666676</v>
      </c>
      <c r="BP190" s="372">
        <v>1064056</v>
      </c>
      <c r="BQ190" s="137">
        <f t="shared" si="61"/>
        <v>1064056</v>
      </c>
      <c r="BR190" s="372">
        <v>1364432.1422222222</v>
      </c>
      <c r="BS190" s="137">
        <f t="shared" si="62"/>
        <v>1364432.1422222222</v>
      </c>
      <c r="BT190" s="376">
        <v>1145922.8666666667</v>
      </c>
      <c r="BU190" s="137">
        <f t="shared" si="63"/>
        <v>1145922.8666666667</v>
      </c>
      <c r="BV190" s="377">
        <v>515118.14483555563</v>
      </c>
      <c r="BW190" s="379">
        <f t="shared" si="71"/>
        <v>515118.14483555563</v>
      </c>
      <c r="BX190" s="353"/>
      <c r="BY190" s="138"/>
      <c r="BZ190" s="355"/>
      <c r="CA190" s="352"/>
    </row>
    <row r="191" spans="1:79" x14ac:dyDescent="0.25">
      <c r="A191" s="132" t="s">
        <v>652</v>
      </c>
      <c r="B191" s="55"/>
      <c r="C191" s="55" t="s">
        <v>534</v>
      </c>
      <c r="D191" s="133" t="s">
        <v>219</v>
      </c>
      <c r="E191" s="364">
        <v>75051.000000000015</v>
      </c>
      <c r="F191" s="382">
        <f t="shared" si="64"/>
        <v>97123</v>
      </c>
      <c r="G191" s="365">
        <v>1227</v>
      </c>
      <c r="H191" s="387">
        <f t="shared" si="65"/>
        <v>518</v>
      </c>
      <c r="I191" s="366">
        <v>225.46266666666656</v>
      </c>
      <c r="J191" s="366">
        <v>415</v>
      </c>
      <c r="K191"/>
      <c r="L191" s="365">
        <v>50001</v>
      </c>
      <c r="M191" s="365">
        <v>15411</v>
      </c>
      <c r="N191" s="365">
        <v>18930</v>
      </c>
      <c r="O191" s="365">
        <v>7607</v>
      </c>
      <c r="P191" s="365">
        <v>3607</v>
      </c>
      <c r="Q191" s="365">
        <v>1179</v>
      </c>
      <c r="R191" s="365">
        <v>347</v>
      </c>
      <c r="S191" s="365">
        <v>41</v>
      </c>
      <c r="T191" s="365">
        <v>97123</v>
      </c>
      <c r="U191" s="132"/>
      <c r="V191" s="385">
        <f t="shared" si="66"/>
        <v>0.51482141202392839</v>
      </c>
      <c r="W191" s="385">
        <f t="shared" si="51"/>
        <v>0.15867508211237297</v>
      </c>
      <c r="X191" s="385">
        <f t="shared" si="52"/>
        <v>0.19490748844249045</v>
      </c>
      <c r="Y191" s="385">
        <f t="shared" si="53"/>
        <v>7.832336315805731E-2</v>
      </c>
      <c r="Z191" s="385">
        <f t="shared" si="54"/>
        <v>3.7138473893928318E-2</v>
      </c>
      <c r="AA191" s="385">
        <f t="shared" si="55"/>
        <v>1.213924611060202E-2</v>
      </c>
      <c r="AB191" s="385">
        <f t="shared" si="56"/>
        <v>3.5727891436631901E-3</v>
      </c>
      <c r="AC191" s="385">
        <f t="shared" si="57"/>
        <v>4.2214511495732216E-4</v>
      </c>
      <c r="AD191" s="135"/>
      <c r="AE191" s="368">
        <v>129</v>
      </c>
      <c r="AF191" s="368">
        <v>104</v>
      </c>
      <c r="AG191" s="368">
        <v>203</v>
      </c>
      <c r="AH191" s="368">
        <v>59</v>
      </c>
      <c r="AI191" s="368">
        <v>126</v>
      </c>
      <c r="AJ191" s="368">
        <v>42</v>
      </c>
      <c r="AK191" s="368">
        <v>4</v>
      </c>
      <c r="AL191" s="368">
        <v>2</v>
      </c>
      <c r="AM191" s="185">
        <f t="shared" si="67"/>
        <v>669</v>
      </c>
      <c r="AN191" s="132"/>
      <c r="AO191" s="368">
        <v>131</v>
      </c>
      <c r="AP191" s="368">
        <v>0</v>
      </c>
      <c r="AQ191" s="368">
        <v>12</v>
      </c>
      <c r="AR191" s="368">
        <v>4</v>
      </c>
      <c r="AS191" s="368">
        <v>3</v>
      </c>
      <c r="AT191" s="368">
        <v>6</v>
      </c>
      <c r="AU191" s="368">
        <v>-5</v>
      </c>
      <c r="AV191" s="368">
        <v>0</v>
      </c>
      <c r="AW191" s="369">
        <f t="shared" si="68"/>
        <v>151</v>
      </c>
      <c r="AX191" s="388">
        <f t="shared" si="73"/>
        <v>-131</v>
      </c>
      <c r="AY191" s="388">
        <f t="shared" si="73"/>
        <v>0</v>
      </c>
      <c r="AZ191" s="388">
        <f t="shared" si="73"/>
        <v>-12</v>
      </c>
      <c r="BA191" s="388">
        <f t="shared" si="72"/>
        <v>-4</v>
      </c>
      <c r="BB191" s="388">
        <f t="shared" si="72"/>
        <v>-3</v>
      </c>
      <c r="BC191" s="388">
        <f t="shared" si="72"/>
        <v>-6</v>
      </c>
      <c r="BD191" s="388">
        <f t="shared" si="72"/>
        <v>5</v>
      </c>
      <c r="BE191" s="388">
        <f t="shared" si="72"/>
        <v>0</v>
      </c>
      <c r="BF191" s="388">
        <f t="shared" si="72"/>
        <v>-151</v>
      </c>
      <c r="BH191" s="389">
        <f t="shared" si="69"/>
        <v>1</v>
      </c>
      <c r="BI191" s="389">
        <f t="shared" si="70"/>
        <v>0</v>
      </c>
      <c r="BJ191" s="370">
        <v>516839.89333333349</v>
      </c>
      <c r="BK191" s="137">
        <f t="shared" si="58"/>
        <v>516839.89333333349</v>
      </c>
      <c r="BL191" s="373">
        <v>335528.90333333332</v>
      </c>
      <c r="BM191" s="137">
        <f t="shared" si="59"/>
        <v>335528.90333333332</v>
      </c>
      <c r="BN191" s="372">
        <v>446915.04222222226</v>
      </c>
      <c r="BO191" s="137">
        <f t="shared" si="60"/>
        <v>446915.04222222226</v>
      </c>
      <c r="BP191" s="372">
        <v>641057.7333333334</v>
      </c>
      <c r="BQ191" s="137">
        <f t="shared" si="61"/>
        <v>641057.7333333334</v>
      </c>
      <c r="BR191" s="372">
        <v>562752.38444444444</v>
      </c>
      <c r="BS191" s="137">
        <f t="shared" si="62"/>
        <v>562752.38444444444</v>
      </c>
      <c r="BT191" s="376">
        <v>829057.80222222209</v>
      </c>
      <c r="BU191" s="137">
        <f t="shared" si="63"/>
        <v>829057.80222222209</v>
      </c>
      <c r="BV191" s="377">
        <v>424881.64504888881</v>
      </c>
      <c r="BW191" s="379">
        <f t="shared" si="71"/>
        <v>424881.64504888881</v>
      </c>
      <c r="BX191" s="353"/>
      <c r="BY191" s="138"/>
      <c r="BZ191" s="355"/>
      <c r="CA191" s="352"/>
    </row>
    <row r="192" spans="1:79" x14ac:dyDescent="0.25">
      <c r="A192" s="132" t="s">
        <v>653</v>
      </c>
      <c r="B192" s="55" t="s">
        <v>654</v>
      </c>
      <c r="C192" s="55" t="s">
        <v>467</v>
      </c>
      <c r="D192" s="149" t="s">
        <v>220</v>
      </c>
      <c r="E192" s="364">
        <v>24593</v>
      </c>
      <c r="F192" s="382">
        <f t="shared" si="64"/>
        <v>27953</v>
      </c>
      <c r="G192" s="365">
        <v>250</v>
      </c>
      <c r="H192" s="387">
        <f t="shared" si="65"/>
        <v>283</v>
      </c>
      <c r="I192" s="366">
        <v>167.85022222222221</v>
      </c>
      <c r="J192" s="366">
        <v>143</v>
      </c>
      <c r="L192" s="365">
        <v>6567</v>
      </c>
      <c r="M192" s="365">
        <v>7237</v>
      </c>
      <c r="N192" s="365">
        <v>6041</v>
      </c>
      <c r="O192" s="365">
        <v>3812</v>
      </c>
      <c r="P192" s="365">
        <v>2288</v>
      </c>
      <c r="Q192" s="365">
        <v>1232</v>
      </c>
      <c r="R192" s="365">
        <v>699</v>
      </c>
      <c r="S192" s="365">
        <v>77</v>
      </c>
      <c r="T192" s="365">
        <v>27953</v>
      </c>
      <c r="U192" s="132"/>
      <c r="V192" s="385">
        <f t="shared" si="66"/>
        <v>0.23493006117411369</v>
      </c>
      <c r="W192" s="385">
        <f t="shared" si="51"/>
        <v>0.25889886595356493</v>
      </c>
      <c r="X192" s="385">
        <f t="shared" si="52"/>
        <v>0.21611276070546989</v>
      </c>
      <c r="Y192" s="385">
        <f t="shared" si="53"/>
        <v>0.13637176689442992</v>
      </c>
      <c r="Z192" s="385">
        <f t="shared" si="54"/>
        <v>8.1851679605051339E-2</v>
      </c>
      <c r="AA192" s="385">
        <f t="shared" si="55"/>
        <v>4.4073981325796874E-2</v>
      </c>
      <c r="AB192" s="385">
        <f t="shared" si="56"/>
        <v>2.5006260508711051E-2</v>
      </c>
      <c r="AC192" s="385">
        <f t="shared" si="57"/>
        <v>2.7546238328623046E-3</v>
      </c>
      <c r="AD192" s="135"/>
      <c r="AE192" s="368">
        <v>12</v>
      </c>
      <c r="AF192" s="368">
        <v>124</v>
      </c>
      <c r="AG192" s="368">
        <v>62</v>
      </c>
      <c r="AH192" s="368">
        <v>25</v>
      </c>
      <c r="AI192" s="368">
        <v>58</v>
      </c>
      <c r="AJ192" s="368">
        <v>7</v>
      </c>
      <c r="AK192" s="368">
        <v>5</v>
      </c>
      <c r="AL192" s="368">
        <v>2</v>
      </c>
      <c r="AM192" s="185">
        <f t="shared" si="67"/>
        <v>295</v>
      </c>
      <c r="AN192" s="132"/>
      <c r="AO192" s="368">
        <v>-3</v>
      </c>
      <c r="AP192" s="368">
        <v>8</v>
      </c>
      <c r="AQ192" s="368">
        <v>0</v>
      </c>
      <c r="AR192" s="368">
        <v>5</v>
      </c>
      <c r="AS192" s="368">
        <v>3</v>
      </c>
      <c r="AT192" s="368">
        <v>-2</v>
      </c>
      <c r="AU192" s="368">
        <v>1</v>
      </c>
      <c r="AV192" s="368">
        <v>0</v>
      </c>
      <c r="AW192" s="369">
        <f t="shared" si="68"/>
        <v>12</v>
      </c>
      <c r="AX192" s="388">
        <f t="shared" si="73"/>
        <v>3</v>
      </c>
      <c r="AY192" s="388">
        <f t="shared" si="73"/>
        <v>-8</v>
      </c>
      <c r="AZ192" s="388">
        <f t="shared" si="73"/>
        <v>0</v>
      </c>
      <c r="BA192" s="388">
        <f t="shared" si="72"/>
        <v>-5</v>
      </c>
      <c r="BB192" s="388">
        <f t="shared" si="72"/>
        <v>-3</v>
      </c>
      <c r="BC192" s="388">
        <f t="shared" si="72"/>
        <v>2</v>
      </c>
      <c r="BD192" s="388">
        <f t="shared" si="72"/>
        <v>-1</v>
      </c>
      <c r="BE192" s="388">
        <f t="shared" si="72"/>
        <v>0</v>
      </c>
      <c r="BF192" s="388">
        <f t="shared" si="72"/>
        <v>-12</v>
      </c>
      <c r="BG192" s="55"/>
      <c r="BH192" s="389">
        <f t="shared" si="69"/>
        <v>0.8</v>
      </c>
      <c r="BI192" s="389">
        <f t="shared" si="70"/>
        <v>0.19999999999999996</v>
      </c>
      <c r="BJ192" s="370">
        <v>91086.63466666668</v>
      </c>
      <c r="BK192" s="137">
        <f t="shared" si="58"/>
        <v>91086.63466666668</v>
      </c>
      <c r="BL192" s="373">
        <v>117430.37066666665</v>
      </c>
      <c r="BM192" s="137">
        <f t="shared" si="59"/>
        <v>117430.37066666665</v>
      </c>
      <c r="BN192" s="372">
        <v>178509.68800000002</v>
      </c>
      <c r="BO192" s="137">
        <f t="shared" si="60"/>
        <v>178509.68800000002</v>
      </c>
      <c r="BP192" s="372">
        <v>127465.06666666665</v>
      </c>
      <c r="BQ192" s="137">
        <f t="shared" si="61"/>
        <v>127465.06666666665</v>
      </c>
      <c r="BR192" s="372">
        <v>189168.08711111115</v>
      </c>
      <c r="BS192" s="137">
        <f t="shared" si="62"/>
        <v>189168.08711111115</v>
      </c>
      <c r="BT192" s="376">
        <v>264487.75111111108</v>
      </c>
      <c r="BU192" s="137">
        <f t="shared" si="63"/>
        <v>264487.75111111108</v>
      </c>
      <c r="BV192" s="377">
        <v>194966.83336533327</v>
      </c>
      <c r="BW192" s="379">
        <f t="shared" si="71"/>
        <v>194966.83336533327</v>
      </c>
      <c r="BX192" s="353"/>
      <c r="BY192" s="138"/>
      <c r="BZ192" s="355"/>
      <c r="CA192" s="352"/>
    </row>
    <row r="193" spans="1:79" x14ac:dyDescent="0.25">
      <c r="A193" s="132" t="s">
        <v>655</v>
      </c>
      <c r="B193" s="55" t="s">
        <v>469</v>
      </c>
      <c r="C193" s="55" t="s">
        <v>440</v>
      </c>
      <c r="D193" s="133" t="s">
        <v>221</v>
      </c>
      <c r="E193" s="364">
        <v>37485.555555555555</v>
      </c>
      <c r="F193" s="382">
        <f t="shared" si="64"/>
        <v>43679</v>
      </c>
      <c r="G193" s="365">
        <v>409</v>
      </c>
      <c r="H193" s="387">
        <f t="shared" si="65"/>
        <v>920</v>
      </c>
      <c r="I193" s="366">
        <v>753.05777777777791</v>
      </c>
      <c r="J193" s="366">
        <v>136</v>
      </c>
      <c r="K193"/>
      <c r="L193" s="365">
        <v>10046</v>
      </c>
      <c r="M193" s="365">
        <v>13544</v>
      </c>
      <c r="N193" s="365">
        <v>7439</v>
      </c>
      <c r="O193" s="365">
        <v>6113</v>
      </c>
      <c r="P193" s="365">
        <v>4045</v>
      </c>
      <c r="Q193" s="365">
        <v>1556</v>
      </c>
      <c r="R193" s="365">
        <v>886</v>
      </c>
      <c r="S193" s="365">
        <v>50</v>
      </c>
      <c r="T193" s="365">
        <v>43679</v>
      </c>
      <c r="U193" s="132"/>
      <c r="V193" s="385">
        <f t="shared" si="66"/>
        <v>0.22999610796950479</v>
      </c>
      <c r="W193" s="385">
        <f t="shared" si="51"/>
        <v>0.31008035898257746</v>
      </c>
      <c r="X193" s="385">
        <f t="shared" si="52"/>
        <v>0.17031067561070537</v>
      </c>
      <c r="Y193" s="385">
        <f t="shared" si="53"/>
        <v>0.13995283774811695</v>
      </c>
      <c r="Z193" s="385">
        <f t="shared" si="54"/>
        <v>9.260743148881613E-2</v>
      </c>
      <c r="AA193" s="385">
        <f t="shared" si="55"/>
        <v>3.5623526179628655E-2</v>
      </c>
      <c r="AB193" s="385">
        <f t="shared" si="56"/>
        <v>2.028434716912017E-2</v>
      </c>
      <c r="AC193" s="385">
        <f t="shared" si="57"/>
        <v>1.1447148515304837E-3</v>
      </c>
      <c r="AD193" s="135"/>
      <c r="AE193" s="368">
        <v>56</v>
      </c>
      <c r="AF193" s="368">
        <v>218</v>
      </c>
      <c r="AG193" s="368">
        <v>180</v>
      </c>
      <c r="AH193" s="368">
        <v>211</v>
      </c>
      <c r="AI193" s="368">
        <v>186</v>
      </c>
      <c r="AJ193" s="368">
        <v>61</v>
      </c>
      <c r="AK193" s="368">
        <v>14</v>
      </c>
      <c r="AL193" s="368">
        <v>-1</v>
      </c>
      <c r="AM193" s="185">
        <f t="shared" si="67"/>
        <v>925</v>
      </c>
      <c r="AN193" s="132"/>
      <c r="AO193" s="368">
        <v>-9</v>
      </c>
      <c r="AP193" s="368">
        <v>2</v>
      </c>
      <c r="AQ193" s="368">
        <v>3</v>
      </c>
      <c r="AR193" s="368">
        <v>-3</v>
      </c>
      <c r="AS193" s="368">
        <v>4</v>
      </c>
      <c r="AT193" s="368">
        <v>8</v>
      </c>
      <c r="AU193" s="368">
        <v>0</v>
      </c>
      <c r="AV193" s="368">
        <v>0</v>
      </c>
      <c r="AW193" s="369">
        <f t="shared" si="68"/>
        <v>5</v>
      </c>
      <c r="AX193" s="388">
        <f t="shared" si="73"/>
        <v>9</v>
      </c>
      <c r="AY193" s="388">
        <f t="shared" si="73"/>
        <v>-2</v>
      </c>
      <c r="AZ193" s="388">
        <f t="shared" si="73"/>
        <v>-3</v>
      </c>
      <c r="BA193" s="388">
        <f t="shared" si="72"/>
        <v>3</v>
      </c>
      <c r="BB193" s="388">
        <f t="shared" si="72"/>
        <v>-4</v>
      </c>
      <c r="BC193" s="388">
        <f t="shared" si="72"/>
        <v>-8</v>
      </c>
      <c r="BD193" s="388">
        <f t="shared" si="72"/>
        <v>0</v>
      </c>
      <c r="BE193" s="388">
        <f t="shared" si="72"/>
        <v>0</v>
      </c>
      <c r="BF193" s="388">
        <f t="shared" si="72"/>
        <v>-5</v>
      </c>
      <c r="BH193" s="389">
        <f t="shared" si="69"/>
        <v>0.8</v>
      </c>
      <c r="BI193" s="389">
        <f t="shared" si="70"/>
        <v>0.19999999999999996</v>
      </c>
      <c r="BJ193" s="370">
        <v>226821.07200000004</v>
      </c>
      <c r="BK193" s="137">
        <f t="shared" si="58"/>
        <v>226821.07200000004</v>
      </c>
      <c r="BL193" s="373">
        <v>236497.86222222226</v>
      </c>
      <c r="BM193" s="137">
        <f t="shared" si="59"/>
        <v>236497.86222222226</v>
      </c>
      <c r="BN193" s="372">
        <v>459736.33066666685</v>
      </c>
      <c r="BO193" s="137">
        <f t="shared" si="60"/>
        <v>459736.33066666685</v>
      </c>
      <c r="BP193" s="372">
        <v>472429.01333333331</v>
      </c>
      <c r="BQ193" s="137">
        <f t="shared" si="61"/>
        <v>472429.01333333331</v>
      </c>
      <c r="BR193" s="372">
        <v>727581.9751111113</v>
      </c>
      <c r="BS193" s="137">
        <f t="shared" si="62"/>
        <v>727581.9751111113</v>
      </c>
      <c r="BT193" s="376">
        <v>650014.25066666678</v>
      </c>
      <c r="BU193" s="137">
        <f t="shared" si="63"/>
        <v>650014.25066666678</v>
      </c>
      <c r="BV193" s="377">
        <v>530690.46785422228</v>
      </c>
      <c r="BW193" s="379">
        <f t="shared" si="71"/>
        <v>530690.46785422228</v>
      </c>
      <c r="BX193" s="353"/>
      <c r="BY193" s="138"/>
      <c r="BZ193" s="355"/>
      <c r="CA193" s="352"/>
    </row>
    <row r="194" spans="1:79" x14ac:dyDescent="0.25">
      <c r="A194" s="132" t="s">
        <v>656</v>
      </c>
      <c r="B194" s="55" t="s">
        <v>524</v>
      </c>
      <c r="C194" s="55" t="s">
        <v>440</v>
      </c>
      <c r="D194" s="133" t="s">
        <v>222</v>
      </c>
      <c r="E194" s="364">
        <v>80998.444444444453</v>
      </c>
      <c r="F194" s="382">
        <f t="shared" si="64"/>
        <v>96412</v>
      </c>
      <c r="G194" s="365">
        <v>602</v>
      </c>
      <c r="H194" s="387">
        <f t="shared" si="65"/>
        <v>567</v>
      </c>
      <c r="I194" s="366">
        <v>183.56177777777765</v>
      </c>
      <c r="J194" s="366">
        <v>207</v>
      </c>
      <c r="K194"/>
      <c r="L194" s="365">
        <v>30914</v>
      </c>
      <c r="M194" s="365">
        <v>21523</v>
      </c>
      <c r="N194" s="365">
        <v>23594</v>
      </c>
      <c r="O194" s="365">
        <v>10921</v>
      </c>
      <c r="P194" s="365">
        <v>5605</v>
      </c>
      <c r="Q194" s="365">
        <v>2508</v>
      </c>
      <c r="R194" s="365">
        <v>1265</v>
      </c>
      <c r="S194" s="365">
        <v>82</v>
      </c>
      <c r="T194" s="365">
        <v>96412</v>
      </c>
      <c r="U194" s="132"/>
      <c r="V194" s="385">
        <f t="shared" si="66"/>
        <v>0.32064473302078578</v>
      </c>
      <c r="W194" s="385">
        <f t="shared" si="51"/>
        <v>0.22323984566236568</v>
      </c>
      <c r="X194" s="385">
        <f t="shared" si="52"/>
        <v>0.24472057420238144</v>
      </c>
      <c r="Y194" s="385">
        <f t="shared" si="53"/>
        <v>0.11327428120980791</v>
      </c>
      <c r="Z194" s="385">
        <f t="shared" si="54"/>
        <v>5.8135916690868358E-2</v>
      </c>
      <c r="AA194" s="385">
        <f t="shared" si="55"/>
        <v>2.6013359332863129E-2</v>
      </c>
      <c r="AB194" s="385">
        <f t="shared" si="56"/>
        <v>1.3120773347716053E-2</v>
      </c>
      <c r="AC194" s="385">
        <f t="shared" si="57"/>
        <v>8.5051653321163343E-4</v>
      </c>
      <c r="AD194" s="135"/>
      <c r="AE194" s="368">
        <v>165</v>
      </c>
      <c r="AF194" s="368">
        <v>119</v>
      </c>
      <c r="AG194" s="368">
        <v>164</v>
      </c>
      <c r="AH194" s="368">
        <v>84</v>
      </c>
      <c r="AI194" s="368">
        <v>48</v>
      </c>
      <c r="AJ194" s="368">
        <v>36</v>
      </c>
      <c r="AK194" s="368">
        <v>2</v>
      </c>
      <c r="AL194" s="368">
        <v>-2</v>
      </c>
      <c r="AM194" s="185">
        <f t="shared" si="67"/>
        <v>616</v>
      </c>
      <c r="AN194" s="132"/>
      <c r="AO194" s="368">
        <v>25</v>
      </c>
      <c r="AP194" s="368">
        <v>11</v>
      </c>
      <c r="AQ194" s="368">
        <v>17</v>
      </c>
      <c r="AR194" s="368">
        <v>4</v>
      </c>
      <c r="AS194" s="368">
        <v>-9</v>
      </c>
      <c r="AT194" s="368">
        <v>1</v>
      </c>
      <c r="AU194" s="368">
        <v>0</v>
      </c>
      <c r="AV194" s="368">
        <v>0</v>
      </c>
      <c r="AW194" s="369">
        <f t="shared" si="68"/>
        <v>49</v>
      </c>
      <c r="AX194" s="388">
        <f t="shared" si="73"/>
        <v>-25</v>
      </c>
      <c r="AY194" s="388">
        <f t="shared" si="73"/>
        <v>-11</v>
      </c>
      <c r="AZ194" s="388">
        <f t="shared" si="73"/>
        <v>-17</v>
      </c>
      <c r="BA194" s="388">
        <f t="shared" si="72"/>
        <v>-4</v>
      </c>
      <c r="BB194" s="388">
        <f t="shared" si="72"/>
        <v>9</v>
      </c>
      <c r="BC194" s="388">
        <f t="shared" si="72"/>
        <v>-1</v>
      </c>
      <c r="BD194" s="388">
        <f t="shared" si="72"/>
        <v>0</v>
      </c>
      <c r="BE194" s="388">
        <f t="shared" si="72"/>
        <v>0</v>
      </c>
      <c r="BF194" s="388">
        <f t="shared" si="72"/>
        <v>-49</v>
      </c>
      <c r="BH194" s="389">
        <f t="shared" si="69"/>
        <v>0.8</v>
      </c>
      <c r="BI194" s="389">
        <f t="shared" si="70"/>
        <v>0.19999999999999996</v>
      </c>
      <c r="BJ194" s="370">
        <v>878116.09600000014</v>
      </c>
      <c r="BK194" s="137">
        <f t="shared" si="58"/>
        <v>878116.09600000014</v>
      </c>
      <c r="BL194" s="373">
        <v>492089.22311111121</v>
      </c>
      <c r="BM194" s="137">
        <f t="shared" si="59"/>
        <v>492089.22311111121</v>
      </c>
      <c r="BN194" s="372">
        <v>621615.24266666675</v>
      </c>
      <c r="BO194" s="137">
        <f t="shared" si="60"/>
        <v>621615.24266666675</v>
      </c>
      <c r="BP194" s="372">
        <v>801820.05333333334</v>
      </c>
      <c r="BQ194" s="137">
        <f t="shared" si="61"/>
        <v>801820.05333333334</v>
      </c>
      <c r="BR194" s="372">
        <v>1042194.1351111112</v>
      </c>
      <c r="BS194" s="137">
        <f t="shared" si="62"/>
        <v>1042194.1351111112</v>
      </c>
      <c r="BT194" s="376">
        <v>1059311.9537777777</v>
      </c>
      <c r="BU194" s="137">
        <f t="shared" si="63"/>
        <v>1059311.9537777777</v>
      </c>
      <c r="BV194" s="377">
        <v>689118.10800355556</v>
      </c>
      <c r="BW194" s="379">
        <f t="shared" si="71"/>
        <v>689118.10800355556</v>
      </c>
      <c r="BX194" s="353"/>
      <c r="BY194" s="138"/>
      <c r="BZ194" s="355"/>
      <c r="CA194" s="352"/>
    </row>
    <row r="195" spans="1:79" x14ac:dyDescent="0.25">
      <c r="A195" s="132" t="s">
        <v>657</v>
      </c>
      <c r="B195" s="55"/>
      <c r="C195" s="55" t="s">
        <v>534</v>
      </c>
      <c r="D195" s="133" t="s">
        <v>223</v>
      </c>
      <c r="E195" s="364">
        <v>126553.88888888889</v>
      </c>
      <c r="F195" s="382">
        <f t="shared" si="64"/>
        <v>152069</v>
      </c>
      <c r="G195" s="365">
        <v>1895</v>
      </c>
      <c r="H195" s="387">
        <f t="shared" si="65"/>
        <v>1409</v>
      </c>
      <c r="I195" s="366">
        <v>967.00666666666666</v>
      </c>
      <c r="J195" s="366">
        <v>366</v>
      </c>
      <c r="K195"/>
      <c r="L195" s="365">
        <v>70566</v>
      </c>
      <c r="M195" s="365">
        <v>24082</v>
      </c>
      <c r="N195" s="365">
        <v>19612</v>
      </c>
      <c r="O195" s="365">
        <v>16090</v>
      </c>
      <c r="P195" s="365">
        <v>10523</v>
      </c>
      <c r="Q195" s="365">
        <v>6586</v>
      </c>
      <c r="R195" s="365">
        <v>4087</v>
      </c>
      <c r="S195" s="365">
        <v>523</v>
      </c>
      <c r="T195" s="365">
        <v>152069</v>
      </c>
      <c r="U195" s="132"/>
      <c r="V195" s="385">
        <f t="shared" si="66"/>
        <v>0.46403935055797041</v>
      </c>
      <c r="W195" s="385">
        <f t="shared" si="51"/>
        <v>0.15836232236682032</v>
      </c>
      <c r="X195" s="385">
        <f t="shared" si="52"/>
        <v>0.12896777120912217</v>
      </c>
      <c r="Y195" s="385">
        <f t="shared" si="53"/>
        <v>0.105807232243258</v>
      </c>
      <c r="Z195" s="385">
        <f t="shared" si="54"/>
        <v>6.9198850521802607E-2</v>
      </c>
      <c r="AA195" s="385">
        <f t="shared" si="55"/>
        <v>4.3309287231454142E-2</v>
      </c>
      <c r="AB195" s="385">
        <f t="shared" si="56"/>
        <v>2.6875957624499406E-2</v>
      </c>
      <c r="AC195" s="385">
        <f t="shared" si="57"/>
        <v>3.4392282450729601E-3</v>
      </c>
      <c r="AD195" s="135"/>
      <c r="AE195" s="368">
        <v>-33</v>
      </c>
      <c r="AF195" s="368">
        <v>285</v>
      </c>
      <c r="AG195" s="368">
        <v>318</v>
      </c>
      <c r="AH195" s="368">
        <v>315</v>
      </c>
      <c r="AI195" s="368">
        <v>261</v>
      </c>
      <c r="AJ195" s="368">
        <v>94</v>
      </c>
      <c r="AK195" s="368">
        <v>81</v>
      </c>
      <c r="AL195" s="368">
        <v>8</v>
      </c>
      <c r="AM195" s="185">
        <f t="shared" si="67"/>
        <v>1329</v>
      </c>
      <c r="AN195" s="132"/>
      <c r="AO195" s="368">
        <v>-40</v>
      </c>
      <c r="AP195" s="368">
        <v>-30</v>
      </c>
      <c r="AQ195" s="368">
        <v>1</v>
      </c>
      <c r="AR195" s="368">
        <v>9</v>
      </c>
      <c r="AS195" s="368">
        <v>-8</v>
      </c>
      <c r="AT195" s="368">
        <v>1</v>
      </c>
      <c r="AU195" s="368">
        <v>-13</v>
      </c>
      <c r="AV195" s="368">
        <v>0</v>
      </c>
      <c r="AW195" s="369">
        <f t="shared" si="68"/>
        <v>-80</v>
      </c>
      <c r="AX195" s="388">
        <f t="shared" si="73"/>
        <v>40</v>
      </c>
      <c r="AY195" s="388">
        <f t="shared" si="73"/>
        <v>30</v>
      </c>
      <c r="AZ195" s="388">
        <f t="shared" si="73"/>
        <v>-1</v>
      </c>
      <c r="BA195" s="388">
        <f t="shared" si="72"/>
        <v>-9</v>
      </c>
      <c r="BB195" s="388">
        <f t="shared" si="72"/>
        <v>8</v>
      </c>
      <c r="BC195" s="388">
        <f t="shared" si="72"/>
        <v>-1</v>
      </c>
      <c r="BD195" s="388">
        <f t="shared" si="72"/>
        <v>13</v>
      </c>
      <c r="BE195" s="388">
        <f t="shared" si="72"/>
        <v>0</v>
      </c>
      <c r="BF195" s="388">
        <f t="shared" si="72"/>
        <v>80</v>
      </c>
      <c r="BH195" s="389">
        <f t="shared" si="69"/>
        <v>1</v>
      </c>
      <c r="BI195" s="389">
        <f t="shared" si="70"/>
        <v>0</v>
      </c>
      <c r="BJ195" s="370">
        <v>961718.78666666674</v>
      </c>
      <c r="BK195" s="137">
        <f t="shared" si="58"/>
        <v>961718.78666666674</v>
      </c>
      <c r="BL195" s="374">
        <v>780558.42444444436</v>
      </c>
      <c r="BM195" s="137">
        <f t="shared" si="59"/>
        <v>780558.42444444436</v>
      </c>
      <c r="BN195" s="372">
        <v>1040080.3311111112</v>
      </c>
      <c r="BO195" s="137">
        <f t="shared" si="60"/>
        <v>1040080.3311111112</v>
      </c>
      <c r="BP195" s="372">
        <v>908622.79999999993</v>
      </c>
      <c r="BQ195" s="137">
        <f t="shared" si="61"/>
        <v>908622.79999999993</v>
      </c>
      <c r="BR195" s="372">
        <v>1148040.7288888891</v>
      </c>
      <c r="BS195" s="137">
        <f t="shared" si="62"/>
        <v>1148040.7288888891</v>
      </c>
      <c r="BT195" s="376">
        <v>1769450.9155555554</v>
      </c>
      <c r="BU195" s="137">
        <f t="shared" si="63"/>
        <v>1769450.9155555554</v>
      </c>
      <c r="BV195" s="377">
        <v>1221348.1165333332</v>
      </c>
      <c r="BW195" s="379">
        <f t="shared" si="71"/>
        <v>1221348.1165333332</v>
      </c>
      <c r="BX195" s="353"/>
      <c r="BY195" s="138"/>
      <c r="BZ195" s="355"/>
      <c r="CA195" s="352"/>
    </row>
    <row r="196" spans="1:79" x14ac:dyDescent="0.25">
      <c r="A196" s="132" t="s">
        <v>658</v>
      </c>
      <c r="B196" s="55" t="s">
        <v>481</v>
      </c>
      <c r="C196" s="55" t="s">
        <v>450</v>
      </c>
      <c r="D196" s="133" t="s">
        <v>224</v>
      </c>
      <c r="E196" s="364">
        <v>51463.555555555555</v>
      </c>
      <c r="F196" s="382">
        <f t="shared" si="64"/>
        <v>65621</v>
      </c>
      <c r="G196" s="365">
        <v>335</v>
      </c>
      <c r="H196" s="387">
        <f t="shared" si="65"/>
        <v>237</v>
      </c>
      <c r="I196" s="366">
        <v>0</v>
      </c>
      <c r="J196" s="366">
        <v>116</v>
      </c>
      <c r="K196"/>
      <c r="L196" s="365">
        <v>27280</v>
      </c>
      <c r="M196" s="365">
        <v>22729</v>
      </c>
      <c r="N196" s="365">
        <v>8296</v>
      </c>
      <c r="O196" s="365">
        <v>3539</v>
      </c>
      <c r="P196" s="365">
        <v>2207</v>
      </c>
      <c r="Q196" s="365">
        <v>890</v>
      </c>
      <c r="R196" s="365">
        <v>609</v>
      </c>
      <c r="S196" s="365">
        <v>71</v>
      </c>
      <c r="T196" s="365">
        <v>65621</v>
      </c>
      <c r="U196" s="132"/>
      <c r="V196" s="385">
        <f t="shared" si="66"/>
        <v>0.41572057725423261</v>
      </c>
      <c r="W196" s="385">
        <f t="shared" si="51"/>
        <v>0.34636777860745799</v>
      </c>
      <c r="X196" s="385">
        <f t="shared" si="52"/>
        <v>0.12642294387467426</v>
      </c>
      <c r="Y196" s="385">
        <f t="shared" si="53"/>
        <v>5.3930906264762803E-2</v>
      </c>
      <c r="Z196" s="385">
        <f t="shared" si="54"/>
        <v>3.3632526173023883E-2</v>
      </c>
      <c r="AA196" s="385">
        <f t="shared" si="55"/>
        <v>1.3562731442678411E-2</v>
      </c>
      <c r="AB196" s="385">
        <f t="shared" si="56"/>
        <v>9.2805656725743289E-3</v>
      </c>
      <c r="AC196" s="385">
        <f t="shared" si="57"/>
        <v>1.0819707105956934E-3</v>
      </c>
      <c r="AD196" s="135"/>
      <c r="AE196" s="368">
        <v>67</v>
      </c>
      <c r="AF196" s="368">
        <v>107</v>
      </c>
      <c r="AG196" s="368">
        <v>77</v>
      </c>
      <c r="AH196" s="368">
        <v>19</v>
      </c>
      <c r="AI196" s="368">
        <v>9</v>
      </c>
      <c r="AJ196" s="368">
        <v>0</v>
      </c>
      <c r="AK196" s="368">
        <v>-3</v>
      </c>
      <c r="AL196" s="368">
        <v>1</v>
      </c>
      <c r="AM196" s="185">
        <f t="shared" si="67"/>
        <v>277</v>
      </c>
      <c r="AN196" s="132"/>
      <c r="AO196" s="368">
        <v>-31</v>
      </c>
      <c r="AP196" s="368">
        <v>38</v>
      </c>
      <c r="AQ196" s="368">
        <v>20</v>
      </c>
      <c r="AR196" s="368">
        <v>15</v>
      </c>
      <c r="AS196" s="368">
        <v>-4</v>
      </c>
      <c r="AT196" s="368">
        <v>0</v>
      </c>
      <c r="AU196" s="368">
        <v>2</v>
      </c>
      <c r="AV196" s="368">
        <v>0</v>
      </c>
      <c r="AW196" s="369">
        <f t="shared" si="68"/>
        <v>40</v>
      </c>
      <c r="AX196" s="388">
        <f t="shared" si="73"/>
        <v>31</v>
      </c>
      <c r="AY196" s="388">
        <f t="shared" si="73"/>
        <v>-38</v>
      </c>
      <c r="AZ196" s="388">
        <f t="shared" si="73"/>
        <v>-20</v>
      </c>
      <c r="BA196" s="388">
        <f t="shared" si="72"/>
        <v>-15</v>
      </c>
      <c r="BB196" s="388">
        <f t="shared" si="72"/>
        <v>4</v>
      </c>
      <c r="BC196" s="388">
        <f t="shared" si="72"/>
        <v>0</v>
      </c>
      <c r="BD196" s="388">
        <f t="shared" si="72"/>
        <v>-2</v>
      </c>
      <c r="BE196" s="388">
        <f t="shared" si="72"/>
        <v>0</v>
      </c>
      <c r="BF196" s="388">
        <f t="shared" si="72"/>
        <v>-40</v>
      </c>
      <c r="BH196" s="389">
        <f t="shared" si="69"/>
        <v>0.8</v>
      </c>
      <c r="BI196" s="389">
        <f t="shared" si="70"/>
        <v>0.19999999999999996</v>
      </c>
      <c r="BJ196" s="370">
        <v>674706.33600000013</v>
      </c>
      <c r="BK196" s="137">
        <f t="shared" si="58"/>
        <v>674706.33600000013</v>
      </c>
      <c r="BL196" s="373">
        <v>514304.70666666678</v>
      </c>
      <c r="BM196" s="137">
        <f t="shared" si="59"/>
        <v>514304.70666666678</v>
      </c>
      <c r="BN196" s="372">
        <v>424355.84977777791</v>
      </c>
      <c r="BO196" s="137">
        <f t="shared" si="60"/>
        <v>424355.84977777791</v>
      </c>
      <c r="BP196" s="372">
        <v>425065.38666666672</v>
      </c>
      <c r="BQ196" s="137">
        <f t="shared" si="61"/>
        <v>425065.38666666672</v>
      </c>
      <c r="BR196" s="372">
        <v>317113.30666666664</v>
      </c>
      <c r="BS196" s="137">
        <f t="shared" si="62"/>
        <v>317113.30666666664</v>
      </c>
      <c r="BT196" s="376">
        <v>400277.82044444443</v>
      </c>
      <c r="BU196" s="137">
        <f t="shared" si="63"/>
        <v>400277.82044444443</v>
      </c>
      <c r="BV196" s="377">
        <v>86949.897258666693</v>
      </c>
      <c r="BW196" s="379">
        <f t="shared" si="71"/>
        <v>86949.897258666693</v>
      </c>
      <c r="BX196" s="353"/>
      <c r="BY196" s="138"/>
      <c r="BZ196" s="355"/>
      <c r="CA196" s="352"/>
    </row>
    <row r="197" spans="1:79" x14ac:dyDescent="0.25">
      <c r="A197" s="132" t="s">
        <v>659</v>
      </c>
      <c r="B197" s="55"/>
      <c r="C197" s="55" t="s">
        <v>440</v>
      </c>
      <c r="D197" s="133" t="s">
        <v>225</v>
      </c>
      <c r="E197" s="364">
        <v>100305</v>
      </c>
      <c r="F197" s="382">
        <f t="shared" si="64"/>
        <v>137012</v>
      </c>
      <c r="G197" s="365">
        <v>1144</v>
      </c>
      <c r="H197" s="387">
        <f t="shared" si="65"/>
        <v>2126</v>
      </c>
      <c r="I197" s="366">
        <v>1274.6688888888889</v>
      </c>
      <c r="J197" s="366">
        <v>143</v>
      </c>
      <c r="K197"/>
      <c r="L197" s="365">
        <v>86320</v>
      </c>
      <c r="M197" s="365">
        <v>23444</v>
      </c>
      <c r="N197" s="365">
        <v>16084</v>
      </c>
      <c r="O197" s="365">
        <v>6846</v>
      </c>
      <c r="P197" s="365">
        <v>2433</v>
      </c>
      <c r="Q197" s="365">
        <v>1061</v>
      </c>
      <c r="R197" s="365">
        <v>713</v>
      </c>
      <c r="S197" s="365">
        <v>111</v>
      </c>
      <c r="T197" s="365">
        <v>137012</v>
      </c>
      <c r="U197" s="132"/>
      <c r="V197" s="385">
        <f t="shared" si="66"/>
        <v>0.63001780865909551</v>
      </c>
      <c r="W197" s="385">
        <f t="shared" si="51"/>
        <v>0.17110909993285259</v>
      </c>
      <c r="X197" s="385">
        <f t="shared" si="52"/>
        <v>0.11739117741511693</v>
      </c>
      <c r="Y197" s="385">
        <f t="shared" si="53"/>
        <v>4.9966426298426417E-2</v>
      </c>
      <c r="Z197" s="385">
        <f t="shared" si="54"/>
        <v>1.7757568680115611E-2</v>
      </c>
      <c r="AA197" s="385">
        <f t="shared" si="55"/>
        <v>7.7438472542551021E-3</v>
      </c>
      <c r="AB197" s="385">
        <f t="shared" si="56"/>
        <v>5.2039237439056429E-3</v>
      </c>
      <c r="AC197" s="385">
        <f t="shared" si="57"/>
        <v>8.1014801623215484E-4</v>
      </c>
      <c r="AD197" s="135"/>
      <c r="AE197" s="368">
        <v>497</v>
      </c>
      <c r="AF197" s="368">
        <v>977</v>
      </c>
      <c r="AG197" s="368">
        <v>143</v>
      </c>
      <c r="AH197" s="368">
        <v>129</v>
      </c>
      <c r="AI197" s="368">
        <v>33</v>
      </c>
      <c r="AJ197" s="368">
        <v>28</v>
      </c>
      <c r="AK197" s="368">
        <v>9</v>
      </c>
      <c r="AL197" s="368">
        <v>-2</v>
      </c>
      <c r="AM197" s="185">
        <f t="shared" si="67"/>
        <v>1814</v>
      </c>
      <c r="AN197" s="132"/>
      <c r="AO197" s="368">
        <v>-182</v>
      </c>
      <c r="AP197" s="368">
        <v>-67</v>
      </c>
      <c r="AQ197" s="368">
        <v>-40</v>
      </c>
      <c r="AR197" s="368">
        <v>-10</v>
      </c>
      <c r="AS197" s="368">
        <v>-9</v>
      </c>
      <c r="AT197" s="368">
        <v>2</v>
      </c>
      <c r="AU197" s="368">
        <v>-7</v>
      </c>
      <c r="AV197" s="368">
        <v>1</v>
      </c>
      <c r="AW197" s="369">
        <f t="shared" si="68"/>
        <v>-312</v>
      </c>
      <c r="AX197" s="388">
        <f t="shared" si="73"/>
        <v>182</v>
      </c>
      <c r="AY197" s="388">
        <f t="shared" si="73"/>
        <v>67</v>
      </c>
      <c r="AZ197" s="388">
        <f t="shared" si="73"/>
        <v>40</v>
      </c>
      <c r="BA197" s="388">
        <f t="shared" si="72"/>
        <v>10</v>
      </c>
      <c r="BB197" s="388">
        <f t="shared" si="72"/>
        <v>9</v>
      </c>
      <c r="BC197" s="388">
        <f t="shared" si="72"/>
        <v>-2</v>
      </c>
      <c r="BD197" s="388">
        <f t="shared" si="72"/>
        <v>7</v>
      </c>
      <c r="BE197" s="388">
        <f t="shared" si="72"/>
        <v>-1</v>
      </c>
      <c r="BF197" s="388">
        <f t="shared" si="72"/>
        <v>312</v>
      </c>
      <c r="BH197" s="389">
        <f t="shared" si="69"/>
        <v>1</v>
      </c>
      <c r="BI197" s="389">
        <f t="shared" si="70"/>
        <v>0</v>
      </c>
      <c r="BJ197" s="370">
        <v>1215980.9866666666</v>
      </c>
      <c r="BK197" s="137">
        <f t="shared" si="58"/>
        <v>1215980.9866666666</v>
      </c>
      <c r="BL197" s="373">
        <v>621803.34111111099</v>
      </c>
      <c r="BM197" s="137">
        <f t="shared" si="59"/>
        <v>621803.34111111099</v>
      </c>
      <c r="BN197" s="372">
        <v>1349430.0211111109</v>
      </c>
      <c r="BO197" s="137">
        <f t="shared" si="60"/>
        <v>1349430.0211111109</v>
      </c>
      <c r="BP197" s="372">
        <v>996658.79999999981</v>
      </c>
      <c r="BQ197" s="137">
        <f t="shared" si="61"/>
        <v>996658.79999999981</v>
      </c>
      <c r="BR197" s="372">
        <v>546268.07111111109</v>
      </c>
      <c r="BS197" s="137">
        <f t="shared" si="62"/>
        <v>546268.07111111109</v>
      </c>
      <c r="BT197" s="376">
        <v>699094.23111111112</v>
      </c>
      <c r="BU197" s="137">
        <f t="shared" si="63"/>
        <v>699094.23111111112</v>
      </c>
      <c r="BV197" s="377">
        <v>487694.23132444447</v>
      </c>
      <c r="BW197" s="379">
        <f t="shared" si="71"/>
        <v>487694.23132444447</v>
      </c>
      <c r="BX197" s="353"/>
      <c r="BY197" s="138"/>
      <c r="BZ197" s="355"/>
      <c r="CA197" s="352"/>
    </row>
    <row r="198" spans="1:79" x14ac:dyDescent="0.25">
      <c r="A198" s="132" t="s">
        <v>660</v>
      </c>
      <c r="B198" s="55" t="s">
        <v>654</v>
      </c>
      <c r="C198" s="55" t="s">
        <v>467</v>
      </c>
      <c r="D198" s="133" t="s">
        <v>226</v>
      </c>
      <c r="E198" s="364">
        <v>45401.666666666664</v>
      </c>
      <c r="F198" s="382">
        <f t="shared" si="64"/>
        <v>56302</v>
      </c>
      <c r="G198" s="365">
        <v>614</v>
      </c>
      <c r="H198" s="387">
        <f t="shared" si="65"/>
        <v>268</v>
      </c>
      <c r="I198" s="366">
        <v>98.171111111111117</v>
      </c>
      <c r="J198" s="366">
        <v>39</v>
      </c>
      <c r="K198"/>
      <c r="L198" s="365">
        <v>20404</v>
      </c>
      <c r="M198" s="365">
        <v>12912</v>
      </c>
      <c r="N198" s="365">
        <v>12820</v>
      </c>
      <c r="O198" s="365">
        <v>6904</v>
      </c>
      <c r="P198" s="365">
        <v>2441</v>
      </c>
      <c r="Q198" s="365">
        <v>641</v>
      </c>
      <c r="R198" s="365">
        <v>165</v>
      </c>
      <c r="S198" s="365">
        <v>15</v>
      </c>
      <c r="T198" s="365">
        <v>56302</v>
      </c>
      <c r="U198" s="132"/>
      <c r="V198" s="385">
        <f t="shared" si="66"/>
        <v>0.36240275656282195</v>
      </c>
      <c r="W198" s="385">
        <f t="shared" ref="W198:W261" si="74">M198/T198</f>
        <v>0.22933465951475968</v>
      </c>
      <c r="X198" s="385">
        <f t="shared" ref="X198:X261" si="75">N198/T198</f>
        <v>0.22770061454300025</v>
      </c>
      <c r="Y198" s="385">
        <f t="shared" ref="Y198:Y261" si="76">O198/T198</f>
        <v>0.12262441831551277</v>
      </c>
      <c r="Z198" s="385">
        <f t="shared" ref="Z198:Z261" si="77">P198/T198</f>
        <v>4.335547582679123E-2</v>
      </c>
      <c r="AA198" s="385">
        <f t="shared" ref="AA198:AA261" si="78">Q198/T198</f>
        <v>1.1385030727150013E-2</v>
      </c>
      <c r="AB198" s="385">
        <f t="shared" ref="AB198:AB261" si="79">R198/T198</f>
        <v>2.9306241341337785E-3</v>
      </c>
      <c r="AC198" s="385">
        <f t="shared" ref="AC198:AC261" si="80">S198/T198</f>
        <v>2.6642037583034353E-4</v>
      </c>
      <c r="AD198" s="135"/>
      <c r="AE198" s="368">
        <v>64</v>
      </c>
      <c r="AF198" s="368">
        <v>51</v>
      </c>
      <c r="AG198" s="368">
        <v>103</v>
      </c>
      <c r="AH198" s="368">
        <v>40</v>
      </c>
      <c r="AI198" s="368">
        <v>80</v>
      </c>
      <c r="AJ198" s="368">
        <v>20</v>
      </c>
      <c r="AK198" s="368">
        <v>8</v>
      </c>
      <c r="AL198" s="368">
        <v>0</v>
      </c>
      <c r="AM198" s="185">
        <f t="shared" si="67"/>
        <v>366</v>
      </c>
      <c r="AN198" s="132"/>
      <c r="AO198" s="368">
        <v>66</v>
      </c>
      <c r="AP198" s="368">
        <v>11</v>
      </c>
      <c r="AQ198" s="368">
        <v>1</v>
      </c>
      <c r="AR198" s="368">
        <v>18</v>
      </c>
      <c r="AS198" s="368">
        <v>1</v>
      </c>
      <c r="AT198" s="368">
        <v>1</v>
      </c>
      <c r="AU198" s="368">
        <v>0</v>
      </c>
      <c r="AV198" s="368">
        <v>0</v>
      </c>
      <c r="AW198" s="369">
        <f t="shared" si="68"/>
        <v>98</v>
      </c>
      <c r="AX198" s="388">
        <f t="shared" si="73"/>
        <v>-66</v>
      </c>
      <c r="AY198" s="388">
        <f t="shared" si="73"/>
        <v>-11</v>
      </c>
      <c r="AZ198" s="388">
        <f t="shared" si="73"/>
        <v>-1</v>
      </c>
      <c r="BA198" s="388">
        <f t="shared" si="72"/>
        <v>-18</v>
      </c>
      <c r="BB198" s="388">
        <f t="shared" si="72"/>
        <v>-1</v>
      </c>
      <c r="BC198" s="388">
        <f t="shared" si="72"/>
        <v>-1</v>
      </c>
      <c r="BD198" s="388">
        <f t="shared" si="72"/>
        <v>0</v>
      </c>
      <c r="BE198" s="388">
        <f t="shared" si="72"/>
        <v>0</v>
      </c>
      <c r="BF198" s="388">
        <f t="shared" si="72"/>
        <v>-98</v>
      </c>
      <c r="BH198" s="389">
        <f t="shared" si="69"/>
        <v>0.8</v>
      </c>
      <c r="BI198" s="389">
        <f t="shared" si="70"/>
        <v>0.19999999999999996</v>
      </c>
      <c r="BJ198" s="370">
        <v>167589.17333333337</v>
      </c>
      <c r="BK198" s="137">
        <f t="shared" ref="BK198:BK261" si="81">BJ198</f>
        <v>167589.17333333337</v>
      </c>
      <c r="BL198" s="373">
        <v>423426.09777777776</v>
      </c>
      <c r="BM198" s="137">
        <f t="shared" ref="BM198:BM261" si="82">BL198</f>
        <v>423426.09777777776</v>
      </c>
      <c r="BN198" s="372">
        <v>300690.1688888889</v>
      </c>
      <c r="BO198" s="137">
        <f t="shared" ref="BO198:BO261" si="83">BN198</f>
        <v>300690.1688888889</v>
      </c>
      <c r="BP198" s="372">
        <v>388526.82666666666</v>
      </c>
      <c r="BQ198" s="137">
        <f t="shared" ref="BQ198:BQ261" si="84">BP198</f>
        <v>388526.82666666666</v>
      </c>
      <c r="BR198" s="372">
        <v>190722.98666666669</v>
      </c>
      <c r="BS198" s="137">
        <f t="shared" ref="BS198:BS261" si="85">BR198</f>
        <v>190722.98666666669</v>
      </c>
      <c r="BT198" s="376">
        <v>562396.28977777774</v>
      </c>
      <c r="BU198" s="137">
        <f t="shared" ref="BU198:BU261" si="86">BT198</f>
        <v>562396.28977777774</v>
      </c>
      <c r="BV198" s="377">
        <v>415589.25455644453</v>
      </c>
      <c r="BW198" s="379">
        <f t="shared" si="71"/>
        <v>415589.25455644453</v>
      </c>
      <c r="BX198" s="353"/>
      <c r="BY198" s="138"/>
      <c r="BZ198" s="355"/>
      <c r="CA198" s="352"/>
    </row>
    <row r="199" spans="1:79" x14ac:dyDescent="0.25">
      <c r="A199" s="132" t="s">
        <v>661</v>
      </c>
      <c r="B199" s="55" t="s">
        <v>469</v>
      </c>
      <c r="C199" s="55" t="s">
        <v>440</v>
      </c>
      <c r="D199" s="133" t="s">
        <v>227</v>
      </c>
      <c r="E199" s="364">
        <v>20546.111111111109</v>
      </c>
      <c r="F199" s="382">
        <f t="shared" ref="F199:F262" si="87">T199</f>
        <v>23231</v>
      </c>
      <c r="G199" s="365">
        <v>123</v>
      </c>
      <c r="H199" s="387">
        <f t="shared" ref="H199:H262" si="88">AM199+BF199</f>
        <v>171</v>
      </c>
      <c r="I199" s="366">
        <v>57.593333333333334</v>
      </c>
      <c r="J199" s="366">
        <v>74</v>
      </c>
      <c r="K199"/>
      <c r="L199" s="365">
        <v>3949</v>
      </c>
      <c r="M199" s="365">
        <v>6207</v>
      </c>
      <c r="N199" s="365">
        <v>7061</v>
      </c>
      <c r="O199" s="365">
        <v>3066</v>
      </c>
      <c r="P199" s="365">
        <v>1856</v>
      </c>
      <c r="Q199" s="365">
        <v>551</v>
      </c>
      <c r="R199" s="365">
        <v>459</v>
      </c>
      <c r="S199" s="365">
        <v>82</v>
      </c>
      <c r="T199" s="365">
        <v>23231</v>
      </c>
      <c r="U199" s="132"/>
      <c r="V199" s="385">
        <f t="shared" ref="V199:V262" si="89">L199/T199</f>
        <v>0.16998837759889801</v>
      </c>
      <c r="W199" s="385">
        <f t="shared" si="74"/>
        <v>0.26718608755542161</v>
      </c>
      <c r="X199" s="385">
        <f t="shared" si="75"/>
        <v>0.30394731178167106</v>
      </c>
      <c r="Y199" s="385">
        <f t="shared" si="76"/>
        <v>0.13197882140243639</v>
      </c>
      <c r="Z199" s="385">
        <f t="shared" si="77"/>
        <v>7.9893246093581852E-2</v>
      </c>
      <c r="AA199" s="385">
        <f t="shared" si="78"/>
        <v>2.3718307434032113E-2</v>
      </c>
      <c r="AB199" s="385">
        <f t="shared" si="79"/>
        <v>1.9758081873358875E-2</v>
      </c>
      <c r="AC199" s="385">
        <f t="shared" si="80"/>
        <v>3.5297662606000603E-3</v>
      </c>
      <c r="AD199" s="135"/>
      <c r="AE199" s="368">
        <v>28</v>
      </c>
      <c r="AF199" s="368">
        <v>105</v>
      </c>
      <c r="AG199" s="368">
        <v>6</v>
      </c>
      <c r="AH199" s="368">
        <v>16</v>
      </c>
      <c r="AI199" s="368">
        <v>1</v>
      </c>
      <c r="AJ199" s="368">
        <v>2</v>
      </c>
      <c r="AK199" s="368">
        <v>3</v>
      </c>
      <c r="AL199" s="368">
        <v>2</v>
      </c>
      <c r="AM199" s="185">
        <f t="shared" ref="AM199:AM262" si="90">SUM(AE199:AL199)</f>
        <v>163</v>
      </c>
      <c r="AN199" s="132"/>
      <c r="AO199" s="368">
        <v>-10</v>
      </c>
      <c r="AP199" s="368">
        <v>5</v>
      </c>
      <c r="AQ199" s="368">
        <v>-7</v>
      </c>
      <c r="AR199" s="368">
        <v>5</v>
      </c>
      <c r="AS199" s="368">
        <v>-3</v>
      </c>
      <c r="AT199" s="368">
        <v>3</v>
      </c>
      <c r="AU199" s="368">
        <v>-1</v>
      </c>
      <c r="AV199" s="368">
        <v>0</v>
      </c>
      <c r="AW199" s="369">
        <f t="shared" ref="AW199:AW262" si="91">SUM(AO199:AV199)</f>
        <v>-8</v>
      </c>
      <c r="AX199" s="388">
        <f t="shared" si="73"/>
        <v>10</v>
      </c>
      <c r="AY199" s="388">
        <f t="shared" si="73"/>
        <v>-5</v>
      </c>
      <c r="AZ199" s="388">
        <f t="shared" si="73"/>
        <v>7</v>
      </c>
      <c r="BA199" s="388">
        <f t="shared" si="72"/>
        <v>-5</v>
      </c>
      <c r="BB199" s="388">
        <f t="shared" si="72"/>
        <v>3</v>
      </c>
      <c r="BC199" s="388">
        <f t="shared" si="72"/>
        <v>-3</v>
      </c>
      <c r="BD199" s="388">
        <f t="shared" si="72"/>
        <v>1</v>
      </c>
      <c r="BE199" s="388">
        <f t="shared" si="72"/>
        <v>0</v>
      </c>
      <c r="BF199" s="388">
        <f t="shared" si="72"/>
        <v>8</v>
      </c>
      <c r="BH199" s="389">
        <f t="shared" ref="BH199:BH262" si="92">IF(B199="",1,0.8)</f>
        <v>0.8</v>
      </c>
      <c r="BI199" s="389">
        <f t="shared" ref="BI199:BI262" si="93">1-BH199</f>
        <v>0.19999999999999996</v>
      </c>
      <c r="BJ199" s="370">
        <v>73176.34133333333</v>
      </c>
      <c r="BK199" s="137">
        <f t="shared" si="81"/>
        <v>73176.34133333333</v>
      </c>
      <c r="BL199" s="373">
        <v>5600</v>
      </c>
      <c r="BM199" s="137">
        <f t="shared" si="82"/>
        <v>5600</v>
      </c>
      <c r="BN199" s="372">
        <v>98351.662222222236</v>
      </c>
      <c r="BO199" s="137">
        <f t="shared" si="83"/>
        <v>98351.662222222236</v>
      </c>
      <c r="BP199" s="372">
        <v>61350.506666666668</v>
      </c>
      <c r="BQ199" s="137">
        <f t="shared" si="84"/>
        <v>61350.506666666668</v>
      </c>
      <c r="BR199" s="372">
        <v>74695.704888888882</v>
      </c>
      <c r="BS199" s="137">
        <f t="shared" si="85"/>
        <v>74695.704888888882</v>
      </c>
      <c r="BT199" s="376">
        <v>128672.59377777777</v>
      </c>
      <c r="BU199" s="137">
        <f t="shared" si="86"/>
        <v>128672.59377777777</v>
      </c>
      <c r="BV199" s="377">
        <v>41162.033877333342</v>
      </c>
      <c r="BW199" s="379">
        <f t="shared" ref="BW199:BW262" si="94">BV199</f>
        <v>41162.033877333342</v>
      </c>
      <c r="BX199" s="353"/>
      <c r="BY199" s="138"/>
      <c r="BZ199" s="355"/>
      <c r="CA199" s="352"/>
    </row>
    <row r="200" spans="1:79" x14ac:dyDescent="0.25">
      <c r="A200" s="132" t="s">
        <v>662</v>
      </c>
      <c r="B200" s="55"/>
      <c r="C200" s="55" t="s">
        <v>437</v>
      </c>
      <c r="D200" s="133" t="s">
        <v>228</v>
      </c>
      <c r="E200" s="364">
        <v>74499.666666666672</v>
      </c>
      <c r="F200" s="382">
        <f t="shared" si="87"/>
        <v>96007</v>
      </c>
      <c r="G200" s="365">
        <v>1126</v>
      </c>
      <c r="H200" s="387">
        <f t="shared" si="88"/>
        <v>408</v>
      </c>
      <c r="I200" s="366">
        <v>43.334666666666692</v>
      </c>
      <c r="J200" s="366">
        <v>77</v>
      </c>
      <c r="K200"/>
      <c r="L200" s="365">
        <v>50418</v>
      </c>
      <c r="M200" s="365">
        <v>17060</v>
      </c>
      <c r="N200" s="365">
        <v>16022</v>
      </c>
      <c r="O200" s="365">
        <v>6776</v>
      </c>
      <c r="P200" s="365">
        <v>3269</v>
      </c>
      <c r="Q200" s="365">
        <v>1515</v>
      </c>
      <c r="R200" s="365">
        <v>868</v>
      </c>
      <c r="S200" s="365">
        <v>79</v>
      </c>
      <c r="T200" s="365">
        <v>96007</v>
      </c>
      <c r="U200" s="132"/>
      <c r="V200" s="385">
        <f t="shared" si="89"/>
        <v>0.52514920787025943</v>
      </c>
      <c r="W200" s="385">
        <f t="shared" si="74"/>
        <v>0.17769537637880573</v>
      </c>
      <c r="X200" s="385">
        <f t="shared" si="75"/>
        <v>0.16688366473277991</v>
      </c>
      <c r="Y200" s="385">
        <f t="shared" si="76"/>
        <v>7.0578187007197396E-2</v>
      </c>
      <c r="Z200" s="385">
        <f t="shared" si="77"/>
        <v>3.4049600549959896E-2</v>
      </c>
      <c r="AA200" s="385">
        <f t="shared" si="78"/>
        <v>1.5780099367754433E-2</v>
      </c>
      <c r="AB200" s="385">
        <f t="shared" si="79"/>
        <v>9.0410074265418142E-3</v>
      </c>
      <c r="AC200" s="385">
        <f t="shared" si="80"/>
        <v>8.2285666670138633E-4</v>
      </c>
      <c r="AD200" s="135"/>
      <c r="AE200" s="368">
        <v>64</v>
      </c>
      <c r="AF200" s="368">
        <v>101</v>
      </c>
      <c r="AG200" s="368">
        <v>94</v>
      </c>
      <c r="AH200" s="368">
        <v>66</v>
      </c>
      <c r="AI200" s="368">
        <v>10</v>
      </c>
      <c r="AJ200" s="368">
        <v>2</v>
      </c>
      <c r="AK200" s="368">
        <v>5</v>
      </c>
      <c r="AL200" s="368">
        <v>3</v>
      </c>
      <c r="AM200" s="185">
        <f t="shared" si="90"/>
        <v>345</v>
      </c>
      <c r="AN200" s="132"/>
      <c r="AO200" s="368">
        <v>-51</v>
      </c>
      <c r="AP200" s="368">
        <v>0</v>
      </c>
      <c r="AQ200" s="368">
        <v>-13</v>
      </c>
      <c r="AR200" s="368">
        <v>-10</v>
      </c>
      <c r="AS200" s="368">
        <v>9</v>
      </c>
      <c r="AT200" s="368">
        <v>1</v>
      </c>
      <c r="AU200" s="368">
        <v>0</v>
      </c>
      <c r="AV200" s="368">
        <v>1</v>
      </c>
      <c r="AW200" s="369">
        <f t="shared" si="91"/>
        <v>-63</v>
      </c>
      <c r="AX200" s="388">
        <f t="shared" si="73"/>
        <v>51</v>
      </c>
      <c r="AY200" s="388">
        <f t="shared" si="73"/>
        <v>0</v>
      </c>
      <c r="AZ200" s="388">
        <f t="shared" si="73"/>
        <v>13</v>
      </c>
      <c r="BA200" s="388">
        <f t="shared" si="72"/>
        <v>10</v>
      </c>
      <c r="BB200" s="388">
        <f t="shared" si="72"/>
        <v>-9</v>
      </c>
      <c r="BC200" s="388">
        <f t="shared" si="72"/>
        <v>-1</v>
      </c>
      <c r="BD200" s="388">
        <f t="shared" si="72"/>
        <v>0</v>
      </c>
      <c r="BE200" s="388">
        <f t="shared" si="72"/>
        <v>-1</v>
      </c>
      <c r="BF200" s="388">
        <f t="shared" si="72"/>
        <v>63</v>
      </c>
      <c r="BH200" s="389">
        <f t="shared" si="92"/>
        <v>1</v>
      </c>
      <c r="BI200" s="389">
        <f t="shared" si="93"/>
        <v>0</v>
      </c>
      <c r="BJ200" s="370">
        <v>257780.29333333331</v>
      </c>
      <c r="BK200" s="137">
        <f t="shared" si="81"/>
        <v>257780.29333333331</v>
      </c>
      <c r="BL200" s="373">
        <v>36400</v>
      </c>
      <c r="BM200" s="137">
        <f t="shared" si="82"/>
        <v>36400</v>
      </c>
      <c r="BN200" s="372">
        <v>414050.91333333339</v>
      </c>
      <c r="BO200" s="137">
        <f t="shared" si="83"/>
        <v>414050.91333333339</v>
      </c>
      <c r="BP200" s="372">
        <v>721542.8</v>
      </c>
      <c r="BQ200" s="137">
        <f t="shared" si="84"/>
        <v>721542.8</v>
      </c>
      <c r="BR200" s="372">
        <v>656338.99111111101</v>
      </c>
      <c r="BS200" s="137">
        <f t="shared" si="85"/>
        <v>656338.99111111101</v>
      </c>
      <c r="BT200" s="376">
        <v>681784.02444444445</v>
      </c>
      <c r="BU200" s="137">
        <f t="shared" si="86"/>
        <v>681784.02444444445</v>
      </c>
      <c r="BV200" s="377">
        <v>166956.442808889</v>
      </c>
      <c r="BW200" s="379">
        <f t="shared" si="94"/>
        <v>166956.442808889</v>
      </c>
      <c r="BX200" s="353"/>
      <c r="BY200" s="138"/>
      <c r="BZ200" s="355"/>
      <c r="CA200" s="352"/>
    </row>
    <row r="201" spans="1:79" x14ac:dyDescent="0.25">
      <c r="A201" s="132" t="s">
        <v>663</v>
      </c>
      <c r="B201" s="55" t="s">
        <v>511</v>
      </c>
      <c r="C201" s="55" t="s">
        <v>434</v>
      </c>
      <c r="D201" s="133" t="s">
        <v>229</v>
      </c>
      <c r="E201" s="364">
        <v>60632.444444444445</v>
      </c>
      <c r="F201" s="382">
        <f t="shared" si="87"/>
        <v>60635</v>
      </c>
      <c r="G201" s="365">
        <v>240</v>
      </c>
      <c r="H201" s="387">
        <f t="shared" si="88"/>
        <v>243</v>
      </c>
      <c r="I201" s="366">
        <v>5.9146666666666761</v>
      </c>
      <c r="J201" s="366">
        <v>20</v>
      </c>
      <c r="K201"/>
      <c r="L201" s="365">
        <v>2485</v>
      </c>
      <c r="M201" s="365">
        <v>9578</v>
      </c>
      <c r="N201" s="365">
        <v>19058</v>
      </c>
      <c r="O201" s="365">
        <v>15863</v>
      </c>
      <c r="P201" s="365">
        <v>6987</v>
      </c>
      <c r="Q201" s="365">
        <v>2828</v>
      </c>
      <c r="R201" s="365">
        <v>3252</v>
      </c>
      <c r="S201" s="365">
        <v>584</v>
      </c>
      <c r="T201" s="365">
        <v>60635</v>
      </c>
      <c r="U201" s="132"/>
      <c r="V201" s="385">
        <f t="shared" si="89"/>
        <v>4.0982930650614334E-2</v>
      </c>
      <c r="W201" s="385">
        <f t="shared" si="74"/>
        <v>0.15796157334872599</v>
      </c>
      <c r="X201" s="385">
        <f t="shared" si="75"/>
        <v>0.31430691844644182</v>
      </c>
      <c r="Y201" s="385">
        <f t="shared" si="76"/>
        <v>0.2616145790385091</v>
      </c>
      <c r="Z201" s="385">
        <f t="shared" si="77"/>
        <v>0.11523047744701904</v>
      </c>
      <c r="AA201" s="385">
        <f t="shared" si="78"/>
        <v>4.6639729529149833E-2</v>
      </c>
      <c r="AB201" s="385">
        <f t="shared" si="79"/>
        <v>5.3632390533520244E-2</v>
      </c>
      <c r="AC201" s="385">
        <f t="shared" si="80"/>
        <v>9.6314010060196253E-3</v>
      </c>
      <c r="AD201" s="135"/>
      <c r="AE201" s="368">
        <v>35</v>
      </c>
      <c r="AF201" s="368">
        <v>74</v>
      </c>
      <c r="AG201" s="368">
        <v>56</v>
      </c>
      <c r="AH201" s="368">
        <v>16</v>
      </c>
      <c r="AI201" s="368">
        <v>21</v>
      </c>
      <c r="AJ201" s="368">
        <v>11</v>
      </c>
      <c r="AK201" s="368">
        <v>5</v>
      </c>
      <c r="AL201" s="368">
        <v>2</v>
      </c>
      <c r="AM201" s="185">
        <f t="shared" si="90"/>
        <v>220</v>
      </c>
      <c r="AN201" s="132"/>
      <c r="AO201" s="368">
        <v>16</v>
      </c>
      <c r="AP201" s="368">
        <v>-1</v>
      </c>
      <c r="AQ201" s="368">
        <v>-2</v>
      </c>
      <c r="AR201" s="368">
        <v>2</v>
      </c>
      <c r="AS201" s="368">
        <v>-9</v>
      </c>
      <c r="AT201" s="368">
        <v>-9</v>
      </c>
      <c r="AU201" s="368">
        <v>-18</v>
      </c>
      <c r="AV201" s="368">
        <v>-2</v>
      </c>
      <c r="AW201" s="369">
        <f t="shared" si="91"/>
        <v>-23</v>
      </c>
      <c r="AX201" s="388">
        <f t="shared" si="73"/>
        <v>-16</v>
      </c>
      <c r="AY201" s="388">
        <f t="shared" si="73"/>
        <v>1</v>
      </c>
      <c r="AZ201" s="388">
        <f t="shared" si="73"/>
        <v>2</v>
      </c>
      <c r="BA201" s="388">
        <f t="shared" si="72"/>
        <v>-2</v>
      </c>
      <c r="BB201" s="388">
        <f t="shared" si="72"/>
        <v>9</v>
      </c>
      <c r="BC201" s="388">
        <f t="shared" si="72"/>
        <v>9</v>
      </c>
      <c r="BD201" s="388">
        <f t="shared" ref="BD201:BF264" si="95">AU201*$AW$3</f>
        <v>18</v>
      </c>
      <c r="BE201" s="388">
        <f t="shared" si="95"/>
        <v>2</v>
      </c>
      <c r="BF201" s="388">
        <f t="shared" si="95"/>
        <v>23</v>
      </c>
      <c r="BH201" s="389">
        <f t="shared" si="92"/>
        <v>0.8</v>
      </c>
      <c r="BI201" s="389">
        <f t="shared" si="93"/>
        <v>0.19999999999999996</v>
      </c>
      <c r="BJ201" s="370">
        <v>472959.67466666666</v>
      </c>
      <c r="BK201" s="137">
        <f t="shared" si="81"/>
        <v>472959.67466666666</v>
      </c>
      <c r="BL201" s="373">
        <v>823535.66933333338</v>
      </c>
      <c r="BM201" s="137">
        <f t="shared" si="82"/>
        <v>823535.66933333338</v>
      </c>
      <c r="BN201" s="372">
        <v>388121.14222222217</v>
      </c>
      <c r="BO201" s="137">
        <f t="shared" si="83"/>
        <v>388121.14222222217</v>
      </c>
      <c r="BP201" s="372">
        <v>334885.97333333333</v>
      </c>
      <c r="BQ201" s="137">
        <f t="shared" si="84"/>
        <v>334885.97333333333</v>
      </c>
      <c r="BR201" s="372">
        <v>414856.5777777778</v>
      </c>
      <c r="BS201" s="137">
        <f t="shared" si="85"/>
        <v>414856.5777777778</v>
      </c>
      <c r="BT201" s="376">
        <v>509952.19022222218</v>
      </c>
      <c r="BU201" s="137">
        <f t="shared" si="86"/>
        <v>509952.19022222218</v>
      </c>
      <c r="BV201" s="377">
        <v>333266.65368177788</v>
      </c>
      <c r="BW201" s="379">
        <f t="shared" si="94"/>
        <v>333266.65368177788</v>
      </c>
      <c r="BX201" s="353"/>
      <c r="BY201" s="138"/>
      <c r="BZ201" s="355"/>
      <c r="CA201" s="352"/>
    </row>
    <row r="202" spans="1:79" x14ac:dyDescent="0.25">
      <c r="A202" s="132" t="s">
        <v>664</v>
      </c>
      <c r="B202" s="55" t="s">
        <v>494</v>
      </c>
      <c r="C202" s="55" t="s">
        <v>437</v>
      </c>
      <c r="D202" s="133" t="s">
        <v>230</v>
      </c>
      <c r="E202" s="364">
        <v>30860.333333333332</v>
      </c>
      <c r="F202" s="382">
        <f t="shared" si="87"/>
        <v>40166</v>
      </c>
      <c r="G202" s="365">
        <v>944</v>
      </c>
      <c r="H202" s="387">
        <f t="shared" si="88"/>
        <v>64</v>
      </c>
      <c r="I202" s="366">
        <v>0</v>
      </c>
      <c r="J202" s="366">
        <v>48</v>
      </c>
      <c r="K202"/>
      <c r="L202" s="365">
        <v>24767</v>
      </c>
      <c r="M202" s="365">
        <v>4585</v>
      </c>
      <c r="N202" s="365">
        <v>4330</v>
      </c>
      <c r="O202" s="365">
        <v>3192</v>
      </c>
      <c r="P202" s="365">
        <v>1766</v>
      </c>
      <c r="Q202" s="365">
        <v>958</v>
      </c>
      <c r="R202" s="365">
        <v>524</v>
      </c>
      <c r="S202" s="365">
        <v>44</v>
      </c>
      <c r="T202" s="365">
        <v>40166</v>
      </c>
      <c r="U202" s="132"/>
      <c r="V202" s="385">
        <f t="shared" si="89"/>
        <v>0.6166160434198078</v>
      </c>
      <c r="W202" s="385">
        <f t="shared" si="74"/>
        <v>0.11415127222028582</v>
      </c>
      <c r="X202" s="385">
        <f t="shared" si="75"/>
        <v>0.10780261913060797</v>
      </c>
      <c r="Y202" s="385">
        <f t="shared" si="76"/>
        <v>7.9470198675496692E-2</v>
      </c>
      <c r="Z202" s="385">
        <f t="shared" si="77"/>
        <v>4.3967534730866904E-2</v>
      </c>
      <c r="AA202" s="385">
        <f t="shared" si="78"/>
        <v>2.3851018274162226E-2</v>
      </c>
      <c r="AB202" s="385">
        <f t="shared" si="79"/>
        <v>1.3045859682318379E-2</v>
      </c>
      <c r="AC202" s="385">
        <f t="shared" si="80"/>
        <v>1.0954538664542149E-3</v>
      </c>
      <c r="AD202" s="135"/>
      <c r="AE202" s="368">
        <v>17</v>
      </c>
      <c r="AF202" s="368">
        <v>20</v>
      </c>
      <c r="AG202" s="368">
        <v>12</v>
      </c>
      <c r="AH202" s="368">
        <v>27</v>
      </c>
      <c r="AI202" s="368">
        <v>20</v>
      </c>
      <c r="AJ202" s="368">
        <v>11</v>
      </c>
      <c r="AK202" s="368">
        <v>2</v>
      </c>
      <c r="AL202" s="368">
        <v>-1</v>
      </c>
      <c r="AM202" s="185">
        <f t="shared" si="90"/>
        <v>108</v>
      </c>
      <c r="AN202" s="132"/>
      <c r="AO202" s="368">
        <v>8</v>
      </c>
      <c r="AP202" s="368">
        <v>15</v>
      </c>
      <c r="AQ202" s="368">
        <v>10</v>
      </c>
      <c r="AR202" s="368">
        <v>3</v>
      </c>
      <c r="AS202" s="368">
        <v>2</v>
      </c>
      <c r="AT202" s="368">
        <v>3</v>
      </c>
      <c r="AU202" s="368">
        <v>3</v>
      </c>
      <c r="AV202" s="368">
        <v>0</v>
      </c>
      <c r="AW202" s="369">
        <f t="shared" si="91"/>
        <v>44</v>
      </c>
      <c r="AX202" s="388">
        <f t="shared" si="73"/>
        <v>-8</v>
      </c>
      <c r="AY202" s="388">
        <f t="shared" si="73"/>
        <v>-15</v>
      </c>
      <c r="AZ202" s="388">
        <f t="shared" si="73"/>
        <v>-10</v>
      </c>
      <c r="BA202" s="388">
        <f t="shared" si="73"/>
        <v>-3</v>
      </c>
      <c r="BB202" s="388">
        <f t="shared" si="73"/>
        <v>-2</v>
      </c>
      <c r="BC202" s="388">
        <f t="shared" si="73"/>
        <v>-3</v>
      </c>
      <c r="BD202" s="388">
        <f t="shared" si="95"/>
        <v>-3</v>
      </c>
      <c r="BE202" s="388">
        <f t="shared" si="95"/>
        <v>0</v>
      </c>
      <c r="BF202" s="388">
        <f t="shared" si="95"/>
        <v>-44</v>
      </c>
      <c r="BH202" s="389">
        <f t="shared" si="92"/>
        <v>0.8</v>
      </c>
      <c r="BI202" s="389">
        <f t="shared" si="93"/>
        <v>0.19999999999999996</v>
      </c>
      <c r="BJ202" s="370">
        <v>101065.22666666667</v>
      </c>
      <c r="BK202" s="137">
        <f t="shared" si="81"/>
        <v>101065.22666666667</v>
      </c>
      <c r="BL202" s="373">
        <v>92126.549333333329</v>
      </c>
      <c r="BM202" s="137">
        <f t="shared" si="82"/>
        <v>92126.549333333329</v>
      </c>
      <c r="BN202" s="372">
        <v>179420.29600000006</v>
      </c>
      <c r="BO202" s="137">
        <f t="shared" si="83"/>
        <v>179420.29600000006</v>
      </c>
      <c r="BP202" s="372">
        <v>341458.45333333337</v>
      </c>
      <c r="BQ202" s="137">
        <f t="shared" si="84"/>
        <v>341458.45333333337</v>
      </c>
      <c r="BR202" s="372">
        <v>238138.80533333332</v>
      </c>
      <c r="BS202" s="137">
        <f t="shared" si="85"/>
        <v>238138.80533333332</v>
      </c>
      <c r="BT202" s="376">
        <v>136864.5848888889</v>
      </c>
      <c r="BU202" s="137">
        <f t="shared" si="86"/>
        <v>136864.5848888889</v>
      </c>
      <c r="BV202" s="377">
        <v>99520.951210666666</v>
      </c>
      <c r="BW202" s="379">
        <f t="shared" si="94"/>
        <v>99520.951210666666</v>
      </c>
      <c r="BX202" s="353"/>
      <c r="BY202" s="138"/>
      <c r="BZ202" s="355"/>
      <c r="CA202" s="352"/>
    </row>
    <row r="203" spans="1:79" x14ac:dyDescent="0.25">
      <c r="A203" s="132" t="s">
        <v>665</v>
      </c>
      <c r="B203" s="55"/>
      <c r="C203" s="55" t="s">
        <v>450</v>
      </c>
      <c r="D203" s="133" t="s">
        <v>231</v>
      </c>
      <c r="E203" s="364">
        <v>67303.888888888891</v>
      </c>
      <c r="F203" s="382">
        <f t="shared" si="87"/>
        <v>83744</v>
      </c>
      <c r="G203" s="365">
        <v>587</v>
      </c>
      <c r="H203" s="387">
        <f t="shared" si="88"/>
        <v>1034</v>
      </c>
      <c r="I203" s="366">
        <v>625.56222222222209</v>
      </c>
      <c r="J203" s="366">
        <v>145</v>
      </c>
      <c r="K203"/>
      <c r="L203" s="365">
        <v>34558</v>
      </c>
      <c r="M203" s="365">
        <v>20419</v>
      </c>
      <c r="N203" s="365">
        <v>13723</v>
      </c>
      <c r="O203" s="365">
        <v>7759</v>
      </c>
      <c r="P203" s="365">
        <v>4375</v>
      </c>
      <c r="Q203" s="365">
        <v>1894</v>
      </c>
      <c r="R203" s="365">
        <v>946</v>
      </c>
      <c r="S203" s="365">
        <v>70</v>
      </c>
      <c r="T203" s="365">
        <v>83744</v>
      </c>
      <c r="U203" s="132"/>
      <c r="V203" s="385">
        <f t="shared" si="89"/>
        <v>0.41266239969430646</v>
      </c>
      <c r="W203" s="385">
        <f t="shared" si="74"/>
        <v>0.24382642338555599</v>
      </c>
      <c r="X203" s="385">
        <f t="shared" si="75"/>
        <v>0.16386845624761176</v>
      </c>
      <c r="Y203" s="385">
        <f t="shared" si="76"/>
        <v>9.2651413832632784E-2</v>
      </c>
      <c r="Z203" s="385">
        <f t="shared" si="77"/>
        <v>5.2242548719908292E-2</v>
      </c>
      <c r="AA203" s="385">
        <f t="shared" si="78"/>
        <v>2.2616545662972869E-2</v>
      </c>
      <c r="AB203" s="385">
        <f t="shared" si="79"/>
        <v>1.1296331677493313E-2</v>
      </c>
      <c r="AC203" s="385">
        <f t="shared" si="80"/>
        <v>8.3588077951853262E-4</v>
      </c>
      <c r="AD203" s="135"/>
      <c r="AE203" s="368">
        <v>233</v>
      </c>
      <c r="AF203" s="368">
        <v>291</v>
      </c>
      <c r="AG203" s="368">
        <v>282</v>
      </c>
      <c r="AH203" s="368">
        <v>149</v>
      </c>
      <c r="AI203" s="368">
        <v>33</v>
      </c>
      <c r="AJ203" s="368">
        <v>31</v>
      </c>
      <c r="AK203" s="368">
        <v>13</v>
      </c>
      <c r="AL203" s="368">
        <v>1</v>
      </c>
      <c r="AM203" s="185">
        <f t="shared" si="90"/>
        <v>1033</v>
      </c>
      <c r="AN203" s="132"/>
      <c r="AO203" s="368">
        <v>-14</v>
      </c>
      <c r="AP203" s="368">
        <v>-3</v>
      </c>
      <c r="AQ203" s="368">
        <v>24</v>
      </c>
      <c r="AR203" s="368">
        <v>-1</v>
      </c>
      <c r="AS203" s="368">
        <v>1</v>
      </c>
      <c r="AT203" s="368">
        <v>1</v>
      </c>
      <c r="AU203" s="368">
        <v>-6</v>
      </c>
      <c r="AV203" s="368">
        <v>-3</v>
      </c>
      <c r="AW203" s="369">
        <f t="shared" si="91"/>
        <v>-1</v>
      </c>
      <c r="AX203" s="388">
        <f t="shared" si="73"/>
        <v>14</v>
      </c>
      <c r="AY203" s="388">
        <f t="shared" si="73"/>
        <v>3</v>
      </c>
      <c r="AZ203" s="388">
        <f t="shared" si="73"/>
        <v>-24</v>
      </c>
      <c r="BA203" s="388">
        <f t="shared" si="73"/>
        <v>1</v>
      </c>
      <c r="BB203" s="388">
        <f t="shared" si="73"/>
        <v>-1</v>
      </c>
      <c r="BC203" s="388">
        <f t="shared" si="73"/>
        <v>-1</v>
      </c>
      <c r="BD203" s="388">
        <f t="shared" si="95"/>
        <v>6</v>
      </c>
      <c r="BE203" s="388">
        <f t="shared" si="95"/>
        <v>3</v>
      </c>
      <c r="BF203" s="388">
        <f t="shared" si="95"/>
        <v>1</v>
      </c>
      <c r="BH203" s="389">
        <f t="shared" si="92"/>
        <v>1</v>
      </c>
      <c r="BI203" s="389">
        <f t="shared" si="93"/>
        <v>0</v>
      </c>
      <c r="BJ203" s="370">
        <v>1112996.8</v>
      </c>
      <c r="BK203" s="137">
        <f t="shared" si="81"/>
        <v>1112996.8</v>
      </c>
      <c r="BL203" s="373">
        <v>1190402.8355555553</v>
      </c>
      <c r="BM203" s="137">
        <f t="shared" si="82"/>
        <v>1190402.8355555553</v>
      </c>
      <c r="BN203" s="372">
        <v>1135406.9455555556</v>
      </c>
      <c r="BO203" s="137">
        <f t="shared" si="83"/>
        <v>1135406.9455555556</v>
      </c>
      <c r="BP203" s="372">
        <v>1304684.6666666665</v>
      </c>
      <c r="BQ203" s="137">
        <f t="shared" si="84"/>
        <v>1304684.6666666665</v>
      </c>
      <c r="BR203" s="372">
        <v>1591778.7844444443</v>
      </c>
      <c r="BS203" s="137">
        <f t="shared" si="85"/>
        <v>1591778.7844444443</v>
      </c>
      <c r="BT203" s="376">
        <v>1566369.9333333333</v>
      </c>
      <c r="BU203" s="137">
        <f t="shared" si="86"/>
        <v>1566369.9333333333</v>
      </c>
      <c r="BV203" s="377">
        <v>949260.93173333339</v>
      </c>
      <c r="BW203" s="379">
        <f t="shared" si="94"/>
        <v>949260.93173333339</v>
      </c>
      <c r="BX203" s="353"/>
      <c r="BY203" s="138"/>
      <c r="BZ203" s="355"/>
      <c r="CA203" s="352"/>
    </row>
    <row r="204" spans="1:79" x14ac:dyDescent="0.25">
      <c r="A204" s="132" t="s">
        <v>666</v>
      </c>
      <c r="B204" s="55"/>
      <c r="C204" s="55" t="s">
        <v>463</v>
      </c>
      <c r="D204" s="133" t="s">
        <v>232</v>
      </c>
      <c r="E204" s="364">
        <v>94946.333333333314</v>
      </c>
      <c r="F204" s="382">
        <f t="shared" si="87"/>
        <v>119194</v>
      </c>
      <c r="G204" s="365">
        <v>697</v>
      </c>
      <c r="H204" s="387">
        <f t="shared" si="88"/>
        <v>657</v>
      </c>
      <c r="I204" s="366">
        <v>212.77022222222229</v>
      </c>
      <c r="J204" s="366">
        <v>170</v>
      </c>
      <c r="K204"/>
      <c r="L204" s="365">
        <v>47211</v>
      </c>
      <c r="M204" s="365">
        <v>32347</v>
      </c>
      <c r="N204" s="365">
        <v>22709</v>
      </c>
      <c r="O204" s="365">
        <v>9622</v>
      </c>
      <c r="P204" s="365">
        <v>4913</v>
      </c>
      <c r="Q204" s="365">
        <v>1738</v>
      </c>
      <c r="R204" s="365">
        <v>596</v>
      </c>
      <c r="S204" s="365">
        <v>58</v>
      </c>
      <c r="T204" s="365">
        <v>119194</v>
      </c>
      <c r="U204" s="132"/>
      <c r="V204" s="385">
        <f t="shared" si="89"/>
        <v>0.3960853734248368</v>
      </c>
      <c r="W204" s="385">
        <f t="shared" si="74"/>
        <v>0.27138110978740543</v>
      </c>
      <c r="X204" s="385">
        <f t="shared" si="75"/>
        <v>0.19052133496652515</v>
      </c>
      <c r="Y204" s="385">
        <f t="shared" si="76"/>
        <v>8.0725539876168262E-2</v>
      </c>
      <c r="Z204" s="385">
        <f t="shared" si="77"/>
        <v>4.1218517710623015E-2</v>
      </c>
      <c r="AA204" s="385">
        <f t="shared" si="78"/>
        <v>1.4581270869339061E-2</v>
      </c>
      <c r="AB204" s="385">
        <f t="shared" si="79"/>
        <v>5.0002516905213353E-3</v>
      </c>
      <c r="AC204" s="385">
        <f t="shared" si="80"/>
        <v>4.866016745809353E-4</v>
      </c>
      <c r="AD204" s="135"/>
      <c r="AE204" s="368">
        <v>108</v>
      </c>
      <c r="AF204" s="368">
        <v>194</v>
      </c>
      <c r="AG204" s="368">
        <v>221</v>
      </c>
      <c r="AH204" s="368">
        <v>83</v>
      </c>
      <c r="AI204" s="368">
        <v>60</v>
      </c>
      <c r="AJ204" s="368">
        <v>16</v>
      </c>
      <c r="AK204" s="368">
        <v>-4</v>
      </c>
      <c r="AL204" s="368">
        <v>-2</v>
      </c>
      <c r="AM204" s="185">
        <f t="shared" si="90"/>
        <v>676</v>
      </c>
      <c r="AN204" s="132"/>
      <c r="AO204" s="368">
        <v>46</v>
      </c>
      <c r="AP204" s="368">
        <v>11</v>
      </c>
      <c r="AQ204" s="368">
        <v>-1</v>
      </c>
      <c r="AR204" s="368">
        <v>-30</v>
      </c>
      <c r="AS204" s="368">
        <v>2</v>
      </c>
      <c r="AT204" s="368">
        <v>1</v>
      </c>
      <c r="AU204" s="368">
        <v>-10</v>
      </c>
      <c r="AV204" s="368">
        <v>0</v>
      </c>
      <c r="AW204" s="369">
        <f t="shared" si="91"/>
        <v>19</v>
      </c>
      <c r="AX204" s="388">
        <f t="shared" si="73"/>
        <v>-46</v>
      </c>
      <c r="AY204" s="388">
        <f t="shared" si="73"/>
        <v>-11</v>
      </c>
      <c r="AZ204" s="388">
        <f t="shared" si="73"/>
        <v>1</v>
      </c>
      <c r="BA204" s="388">
        <f t="shared" si="73"/>
        <v>30</v>
      </c>
      <c r="BB204" s="388">
        <f t="shared" si="73"/>
        <v>-2</v>
      </c>
      <c r="BC204" s="388">
        <f t="shared" si="73"/>
        <v>-1</v>
      </c>
      <c r="BD204" s="388">
        <f t="shared" si="95"/>
        <v>10</v>
      </c>
      <c r="BE204" s="388">
        <f t="shared" si="95"/>
        <v>0</v>
      </c>
      <c r="BF204" s="388">
        <f t="shared" si="95"/>
        <v>-19</v>
      </c>
      <c r="BH204" s="389">
        <f t="shared" si="92"/>
        <v>1</v>
      </c>
      <c r="BI204" s="389">
        <f t="shared" si="93"/>
        <v>0</v>
      </c>
      <c r="BJ204" s="370">
        <v>832348.9</v>
      </c>
      <c r="BK204" s="137">
        <f t="shared" si="81"/>
        <v>832348.9</v>
      </c>
      <c r="BL204" s="373">
        <v>705681.62777777785</v>
      </c>
      <c r="BM204" s="137">
        <f t="shared" si="82"/>
        <v>705681.62777777785</v>
      </c>
      <c r="BN204" s="372">
        <v>867951.92111111106</v>
      </c>
      <c r="BO204" s="137">
        <f t="shared" si="83"/>
        <v>867951.92111111106</v>
      </c>
      <c r="BP204" s="372">
        <v>1188758.6666666667</v>
      </c>
      <c r="BQ204" s="137">
        <f t="shared" si="84"/>
        <v>1188758.6666666667</v>
      </c>
      <c r="BR204" s="372">
        <v>601820.00666666671</v>
      </c>
      <c r="BS204" s="137">
        <f t="shared" si="85"/>
        <v>601820.00666666671</v>
      </c>
      <c r="BT204" s="376">
        <v>1319549.9955555552</v>
      </c>
      <c r="BU204" s="137">
        <f t="shared" si="86"/>
        <v>1319549.9955555552</v>
      </c>
      <c r="BV204" s="377">
        <v>1168137.2875555558</v>
      </c>
      <c r="BW204" s="379">
        <f t="shared" si="94"/>
        <v>1168137.2875555558</v>
      </c>
      <c r="BX204" s="353"/>
      <c r="BY204" s="138"/>
      <c r="BZ204" s="355"/>
      <c r="CA204" s="352"/>
    </row>
    <row r="205" spans="1:79" x14ac:dyDescent="0.25">
      <c r="A205" s="132" t="s">
        <v>667</v>
      </c>
      <c r="B205" s="55"/>
      <c r="C205" s="55" t="s">
        <v>463</v>
      </c>
      <c r="D205" s="133" t="s">
        <v>233</v>
      </c>
      <c r="E205" s="364">
        <v>67371.444444444438</v>
      </c>
      <c r="F205" s="382">
        <f t="shared" si="87"/>
        <v>68645</v>
      </c>
      <c r="G205" s="365">
        <v>496</v>
      </c>
      <c r="H205" s="387">
        <f t="shared" si="88"/>
        <v>548</v>
      </c>
      <c r="I205" s="366">
        <v>337.73644444444443</v>
      </c>
      <c r="J205" s="366">
        <v>62</v>
      </c>
      <c r="K205"/>
      <c r="L205" s="365">
        <v>4941</v>
      </c>
      <c r="M205" s="365">
        <v>12094</v>
      </c>
      <c r="N205" s="365">
        <v>22804</v>
      </c>
      <c r="O205" s="365">
        <v>12434</v>
      </c>
      <c r="P205" s="365">
        <v>8146</v>
      </c>
      <c r="Q205" s="365">
        <v>3982</v>
      </c>
      <c r="R205" s="365">
        <v>3234</v>
      </c>
      <c r="S205" s="365">
        <v>1010</v>
      </c>
      <c r="T205" s="365">
        <v>68645</v>
      </c>
      <c r="U205" s="132"/>
      <c r="V205" s="385">
        <f t="shared" si="89"/>
        <v>7.1979022507101753E-2</v>
      </c>
      <c r="W205" s="385">
        <f t="shared" si="74"/>
        <v>0.17618180493845145</v>
      </c>
      <c r="X205" s="385">
        <f t="shared" si="75"/>
        <v>0.33220190836914559</v>
      </c>
      <c r="Y205" s="385">
        <f t="shared" si="76"/>
        <v>0.18113482409498144</v>
      </c>
      <c r="Z205" s="385">
        <f t="shared" si="77"/>
        <v>0.11866851190909754</v>
      </c>
      <c r="AA205" s="385">
        <f t="shared" si="78"/>
        <v>5.8008594945006917E-2</v>
      </c>
      <c r="AB205" s="385">
        <f t="shared" si="79"/>
        <v>4.7111952800640976E-2</v>
      </c>
      <c r="AC205" s="385">
        <f t="shared" si="80"/>
        <v>1.4713380435574332E-2</v>
      </c>
      <c r="AD205" s="135"/>
      <c r="AE205" s="368">
        <v>33</v>
      </c>
      <c r="AF205" s="368">
        <v>84</v>
      </c>
      <c r="AG205" s="368">
        <v>104</v>
      </c>
      <c r="AH205" s="368">
        <v>147</v>
      </c>
      <c r="AI205" s="368">
        <v>69</v>
      </c>
      <c r="AJ205" s="368">
        <v>44</v>
      </c>
      <c r="AK205" s="368">
        <v>63</v>
      </c>
      <c r="AL205" s="368">
        <v>38</v>
      </c>
      <c r="AM205" s="185">
        <f t="shared" si="90"/>
        <v>582</v>
      </c>
      <c r="AN205" s="132"/>
      <c r="AO205" s="368">
        <v>-11</v>
      </c>
      <c r="AP205" s="368">
        <v>25</v>
      </c>
      <c r="AQ205" s="368">
        <v>-17</v>
      </c>
      <c r="AR205" s="368">
        <v>2</v>
      </c>
      <c r="AS205" s="368">
        <v>16</v>
      </c>
      <c r="AT205" s="368">
        <v>8</v>
      </c>
      <c r="AU205" s="368">
        <v>11</v>
      </c>
      <c r="AV205" s="368">
        <v>0</v>
      </c>
      <c r="AW205" s="369">
        <f t="shared" si="91"/>
        <v>34</v>
      </c>
      <c r="AX205" s="388">
        <f t="shared" si="73"/>
        <v>11</v>
      </c>
      <c r="AY205" s="388">
        <f t="shared" si="73"/>
        <v>-25</v>
      </c>
      <c r="AZ205" s="388">
        <f t="shared" si="73"/>
        <v>17</v>
      </c>
      <c r="BA205" s="388">
        <f t="shared" si="73"/>
        <v>-2</v>
      </c>
      <c r="BB205" s="388">
        <f t="shared" si="73"/>
        <v>-16</v>
      </c>
      <c r="BC205" s="388">
        <f t="shared" si="73"/>
        <v>-8</v>
      </c>
      <c r="BD205" s="388">
        <f t="shared" si="95"/>
        <v>-11</v>
      </c>
      <c r="BE205" s="388">
        <f t="shared" si="95"/>
        <v>0</v>
      </c>
      <c r="BF205" s="388">
        <f t="shared" si="95"/>
        <v>-34</v>
      </c>
      <c r="BH205" s="389">
        <f t="shared" si="92"/>
        <v>1</v>
      </c>
      <c r="BI205" s="389">
        <f t="shared" si="93"/>
        <v>0</v>
      </c>
      <c r="BJ205" s="370">
        <v>505965.78666666662</v>
      </c>
      <c r="BK205" s="137">
        <f t="shared" si="81"/>
        <v>505965.78666666662</v>
      </c>
      <c r="BL205" s="373">
        <v>529142.42333333334</v>
      </c>
      <c r="BM205" s="137">
        <f t="shared" si="82"/>
        <v>529142.42333333334</v>
      </c>
      <c r="BN205" s="372">
        <v>420299.99444444448</v>
      </c>
      <c r="BO205" s="137">
        <f t="shared" si="83"/>
        <v>420299.99444444448</v>
      </c>
      <c r="BP205" s="372">
        <v>479845.06666666665</v>
      </c>
      <c r="BQ205" s="137">
        <f t="shared" si="84"/>
        <v>479845.06666666665</v>
      </c>
      <c r="BR205" s="372">
        <v>602456.25555555557</v>
      </c>
      <c r="BS205" s="137">
        <f t="shared" si="85"/>
        <v>602456.25555555557</v>
      </c>
      <c r="BT205" s="376">
        <v>609864.00222222228</v>
      </c>
      <c r="BU205" s="137">
        <f t="shared" si="86"/>
        <v>609864.00222222228</v>
      </c>
      <c r="BV205" s="377">
        <v>6300</v>
      </c>
      <c r="BW205" s="379">
        <f t="shared" si="94"/>
        <v>6300</v>
      </c>
      <c r="BX205" s="353"/>
      <c r="BY205" s="138"/>
      <c r="BZ205" s="355"/>
      <c r="CA205" s="352"/>
    </row>
    <row r="206" spans="1:79" x14ac:dyDescent="0.25">
      <c r="A206" s="132" t="s">
        <v>668</v>
      </c>
      <c r="B206" s="55"/>
      <c r="C206" s="55" t="s">
        <v>434</v>
      </c>
      <c r="D206" s="133" t="s">
        <v>234</v>
      </c>
      <c r="E206" s="364">
        <v>74066.111111111109</v>
      </c>
      <c r="F206" s="382">
        <f t="shared" si="87"/>
        <v>90852</v>
      </c>
      <c r="G206" s="365">
        <v>466</v>
      </c>
      <c r="H206" s="387">
        <f t="shared" si="88"/>
        <v>724</v>
      </c>
      <c r="I206" s="366">
        <v>284.62444444444446</v>
      </c>
      <c r="J206" s="366">
        <v>139</v>
      </c>
      <c r="K206"/>
      <c r="L206" s="365">
        <v>25446</v>
      </c>
      <c r="M206" s="365">
        <v>31451</v>
      </c>
      <c r="N206" s="365">
        <v>21835</v>
      </c>
      <c r="O206" s="365">
        <v>6064</v>
      </c>
      <c r="P206" s="365">
        <v>3685</v>
      </c>
      <c r="Q206" s="365">
        <v>1644</v>
      </c>
      <c r="R206" s="365">
        <v>662</v>
      </c>
      <c r="S206" s="365">
        <v>65</v>
      </c>
      <c r="T206" s="365">
        <v>90852</v>
      </c>
      <c r="U206" s="132"/>
      <c r="V206" s="385">
        <f t="shared" si="89"/>
        <v>0.28008189142781664</v>
      </c>
      <c r="W206" s="385">
        <f t="shared" si="74"/>
        <v>0.3461784000352221</v>
      </c>
      <c r="X206" s="385">
        <f t="shared" si="75"/>
        <v>0.24033593096464581</v>
      </c>
      <c r="Y206" s="385">
        <f t="shared" si="76"/>
        <v>6.674591643552151E-2</v>
      </c>
      <c r="Z206" s="385">
        <f t="shared" si="77"/>
        <v>4.0560471976401183E-2</v>
      </c>
      <c r="AA206" s="385">
        <f t="shared" si="78"/>
        <v>1.8095363888521992E-2</v>
      </c>
      <c r="AB206" s="385">
        <f t="shared" si="79"/>
        <v>7.2865759697089772E-3</v>
      </c>
      <c r="AC206" s="385">
        <f t="shared" si="80"/>
        <v>7.1544930216175758E-4</v>
      </c>
      <c r="AD206" s="135"/>
      <c r="AE206" s="368">
        <v>354</v>
      </c>
      <c r="AF206" s="368">
        <v>72</v>
      </c>
      <c r="AG206" s="368">
        <v>194</v>
      </c>
      <c r="AH206" s="368">
        <v>26</v>
      </c>
      <c r="AI206" s="368">
        <v>0</v>
      </c>
      <c r="AJ206" s="368">
        <v>10</v>
      </c>
      <c r="AK206" s="368">
        <v>2</v>
      </c>
      <c r="AL206" s="368">
        <v>1</v>
      </c>
      <c r="AM206" s="185">
        <f t="shared" si="90"/>
        <v>659</v>
      </c>
      <c r="AN206" s="132"/>
      <c r="AO206" s="368">
        <v>38</v>
      </c>
      <c r="AP206" s="368">
        <v>-51</v>
      </c>
      <c r="AQ206" s="368">
        <v>-33</v>
      </c>
      <c r="AR206" s="368">
        <v>7</v>
      </c>
      <c r="AS206" s="368">
        <v>-16</v>
      </c>
      <c r="AT206" s="368">
        <v>-10</v>
      </c>
      <c r="AU206" s="368">
        <v>0</v>
      </c>
      <c r="AV206" s="368">
        <v>0</v>
      </c>
      <c r="AW206" s="369">
        <f t="shared" si="91"/>
        <v>-65</v>
      </c>
      <c r="AX206" s="388">
        <f t="shared" si="73"/>
        <v>-38</v>
      </c>
      <c r="AY206" s="388">
        <f t="shared" si="73"/>
        <v>51</v>
      </c>
      <c r="AZ206" s="388">
        <f t="shared" si="73"/>
        <v>33</v>
      </c>
      <c r="BA206" s="388">
        <f t="shared" si="73"/>
        <v>-7</v>
      </c>
      <c r="BB206" s="388">
        <f t="shared" si="73"/>
        <v>16</v>
      </c>
      <c r="BC206" s="388">
        <f t="shared" si="73"/>
        <v>10</v>
      </c>
      <c r="BD206" s="388">
        <f t="shared" si="95"/>
        <v>0</v>
      </c>
      <c r="BE206" s="388">
        <f t="shared" si="95"/>
        <v>0</v>
      </c>
      <c r="BF206" s="388">
        <f t="shared" si="95"/>
        <v>65</v>
      </c>
      <c r="BH206" s="389">
        <f t="shared" si="92"/>
        <v>1</v>
      </c>
      <c r="BI206" s="389">
        <f t="shared" si="93"/>
        <v>0</v>
      </c>
      <c r="BJ206" s="370">
        <v>333899.03999999998</v>
      </c>
      <c r="BK206" s="137">
        <f t="shared" si="81"/>
        <v>333899.03999999998</v>
      </c>
      <c r="BL206" s="373">
        <v>963477.9</v>
      </c>
      <c r="BM206" s="137">
        <f t="shared" si="82"/>
        <v>963477.9</v>
      </c>
      <c r="BN206" s="372">
        <v>474734.46888888889</v>
      </c>
      <c r="BO206" s="137">
        <f t="shared" si="83"/>
        <v>474734.46888888889</v>
      </c>
      <c r="BP206" s="372">
        <v>322435.46666666667</v>
      </c>
      <c r="BQ206" s="137">
        <f t="shared" si="84"/>
        <v>322435.46666666667</v>
      </c>
      <c r="BR206" s="372">
        <v>534367.42444444448</v>
      </c>
      <c r="BS206" s="137">
        <f t="shared" si="85"/>
        <v>534367.42444444448</v>
      </c>
      <c r="BT206" s="376">
        <v>583916.55777777778</v>
      </c>
      <c r="BU206" s="137">
        <f t="shared" si="86"/>
        <v>583916.55777777778</v>
      </c>
      <c r="BV206" s="377">
        <v>448431.87991111109</v>
      </c>
      <c r="BW206" s="379">
        <f t="shared" si="94"/>
        <v>448431.87991111109</v>
      </c>
      <c r="BX206" s="353"/>
      <c r="BY206" s="138"/>
      <c r="BZ206" s="355"/>
      <c r="CA206" s="352"/>
    </row>
    <row r="207" spans="1:79" x14ac:dyDescent="0.25">
      <c r="A207" s="132" t="s">
        <v>669</v>
      </c>
      <c r="B207" s="55" t="s">
        <v>494</v>
      </c>
      <c r="C207" s="55" t="s">
        <v>437</v>
      </c>
      <c r="D207" s="133" t="s">
        <v>235</v>
      </c>
      <c r="E207" s="364">
        <v>49521.444444444453</v>
      </c>
      <c r="F207" s="382">
        <f t="shared" si="87"/>
        <v>62500</v>
      </c>
      <c r="G207" s="365">
        <v>1074</v>
      </c>
      <c r="H207" s="387">
        <f t="shared" si="88"/>
        <v>511</v>
      </c>
      <c r="I207" s="366">
        <v>288.58088888888881</v>
      </c>
      <c r="J207" s="366">
        <v>179</v>
      </c>
      <c r="K207"/>
      <c r="L207" s="365">
        <v>29042</v>
      </c>
      <c r="M207" s="365">
        <v>12307</v>
      </c>
      <c r="N207" s="365">
        <v>9696</v>
      </c>
      <c r="O207" s="365">
        <v>6456</v>
      </c>
      <c r="P207" s="365">
        <v>2670</v>
      </c>
      <c r="Q207" s="365">
        <v>1364</v>
      </c>
      <c r="R207" s="365">
        <v>905</v>
      </c>
      <c r="S207" s="365">
        <v>60</v>
      </c>
      <c r="T207" s="365">
        <v>62500</v>
      </c>
      <c r="U207" s="132"/>
      <c r="V207" s="385">
        <f t="shared" si="89"/>
        <v>0.46467199999999997</v>
      </c>
      <c r="W207" s="385">
        <f t="shared" si="74"/>
        <v>0.196912</v>
      </c>
      <c r="X207" s="385">
        <f t="shared" si="75"/>
        <v>0.155136</v>
      </c>
      <c r="Y207" s="385">
        <f t="shared" si="76"/>
        <v>0.103296</v>
      </c>
      <c r="Z207" s="385">
        <f t="shared" si="77"/>
        <v>4.2720000000000001E-2</v>
      </c>
      <c r="AA207" s="385">
        <f t="shared" si="78"/>
        <v>2.1824E-2</v>
      </c>
      <c r="AB207" s="385">
        <f t="shared" si="79"/>
        <v>1.448E-2</v>
      </c>
      <c r="AC207" s="385">
        <f t="shared" si="80"/>
        <v>9.6000000000000002E-4</v>
      </c>
      <c r="AD207" s="135"/>
      <c r="AE207" s="368">
        <v>198</v>
      </c>
      <c r="AF207" s="368">
        <v>112</v>
      </c>
      <c r="AG207" s="368">
        <v>45</v>
      </c>
      <c r="AH207" s="368">
        <v>90</v>
      </c>
      <c r="AI207" s="368">
        <v>105</v>
      </c>
      <c r="AJ207" s="368">
        <v>38</v>
      </c>
      <c r="AK207" s="368">
        <v>6</v>
      </c>
      <c r="AL207" s="368">
        <v>1</v>
      </c>
      <c r="AM207" s="185">
        <f t="shared" si="90"/>
        <v>595</v>
      </c>
      <c r="AN207" s="132"/>
      <c r="AO207" s="368">
        <v>57</v>
      </c>
      <c r="AP207" s="368">
        <v>21</v>
      </c>
      <c r="AQ207" s="368">
        <v>-2</v>
      </c>
      <c r="AR207" s="368">
        <v>14</v>
      </c>
      <c r="AS207" s="368">
        <v>1</v>
      </c>
      <c r="AT207" s="368">
        <v>-4</v>
      </c>
      <c r="AU207" s="368">
        <v>-5</v>
      </c>
      <c r="AV207" s="368">
        <v>2</v>
      </c>
      <c r="AW207" s="369">
        <f t="shared" si="91"/>
        <v>84</v>
      </c>
      <c r="AX207" s="388">
        <f t="shared" si="73"/>
        <v>-57</v>
      </c>
      <c r="AY207" s="388">
        <f t="shared" si="73"/>
        <v>-21</v>
      </c>
      <c r="AZ207" s="388">
        <f t="shared" si="73"/>
        <v>2</v>
      </c>
      <c r="BA207" s="388">
        <f t="shared" si="73"/>
        <v>-14</v>
      </c>
      <c r="BB207" s="388">
        <f t="shared" si="73"/>
        <v>-1</v>
      </c>
      <c r="BC207" s="388">
        <f t="shared" si="73"/>
        <v>4</v>
      </c>
      <c r="BD207" s="388">
        <f t="shared" si="95"/>
        <v>5</v>
      </c>
      <c r="BE207" s="388">
        <f t="shared" si="95"/>
        <v>-2</v>
      </c>
      <c r="BF207" s="388">
        <f t="shared" si="95"/>
        <v>-84</v>
      </c>
      <c r="BH207" s="389">
        <f t="shared" si="92"/>
        <v>0.8</v>
      </c>
      <c r="BI207" s="389">
        <f t="shared" si="93"/>
        <v>0.19999999999999996</v>
      </c>
      <c r="BJ207" s="370">
        <v>38251.26933333333</v>
      </c>
      <c r="BK207" s="137">
        <f t="shared" si="81"/>
        <v>38251.26933333333</v>
      </c>
      <c r="BL207" s="373">
        <v>233604.56177777774</v>
      </c>
      <c r="BM207" s="137">
        <f t="shared" si="82"/>
        <v>233604.56177777774</v>
      </c>
      <c r="BN207" s="372">
        <v>126131.85333333335</v>
      </c>
      <c r="BO207" s="137">
        <f t="shared" si="83"/>
        <v>126131.85333333335</v>
      </c>
      <c r="BP207" s="372">
        <v>463341.65333333332</v>
      </c>
      <c r="BQ207" s="137">
        <f t="shared" si="84"/>
        <v>463341.65333333332</v>
      </c>
      <c r="BR207" s="372">
        <v>99670.261333333343</v>
      </c>
      <c r="BS207" s="137">
        <f t="shared" si="85"/>
        <v>99670.261333333343</v>
      </c>
      <c r="BT207" s="376">
        <v>372638.21155555558</v>
      </c>
      <c r="BU207" s="137">
        <f t="shared" si="86"/>
        <v>372638.21155555558</v>
      </c>
      <c r="BV207" s="377">
        <v>317179.82796799991</v>
      </c>
      <c r="BW207" s="379">
        <f t="shared" si="94"/>
        <v>317179.82796799991</v>
      </c>
      <c r="BX207" s="353"/>
      <c r="BY207" s="138"/>
      <c r="BZ207" s="355"/>
      <c r="CA207" s="352"/>
    </row>
    <row r="208" spans="1:79" x14ac:dyDescent="0.25">
      <c r="A208" s="132" t="s">
        <v>670</v>
      </c>
      <c r="B208" s="55" t="s">
        <v>519</v>
      </c>
      <c r="C208" s="55" t="s">
        <v>463</v>
      </c>
      <c r="D208" s="133" t="s">
        <v>236</v>
      </c>
      <c r="E208" s="364">
        <v>22615.111111111109</v>
      </c>
      <c r="F208" s="382">
        <f t="shared" si="87"/>
        <v>22445</v>
      </c>
      <c r="G208" s="365">
        <v>164</v>
      </c>
      <c r="H208" s="387">
        <f t="shared" si="88"/>
        <v>97</v>
      </c>
      <c r="I208" s="366">
        <v>12.872888888888895</v>
      </c>
      <c r="J208" s="366">
        <v>23</v>
      </c>
      <c r="K208"/>
      <c r="L208" s="365">
        <v>1477</v>
      </c>
      <c r="M208" s="365">
        <v>2865</v>
      </c>
      <c r="N208" s="365">
        <v>6965</v>
      </c>
      <c r="O208" s="365">
        <v>4926</v>
      </c>
      <c r="P208" s="365">
        <v>3208</v>
      </c>
      <c r="Q208" s="365">
        <v>1854</v>
      </c>
      <c r="R208" s="365">
        <v>1049</v>
      </c>
      <c r="S208" s="365">
        <v>101</v>
      </c>
      <c r="T208" s="365">
        <v>22445</v>
      </c>
      <c r="U208" s="132"/>
      <c r="V208" s="385">
        <f t="shared" si="89"/>
        <v>6.5805301848964132E-2</v>
      </c>
      <c r="W208" s="385">
        <f t="shared" si="74"/>
        <v>0.12764535531298729</v>
      </c>
      <c r="X208" s="385">
        <f t="shared" si="75"/>
        <v>0.31031410113611047</v>
      </c>
      <c r="Y208" s="385">
        <f t="shared" si="76"/>
        <v>0.21946981510358654</v>
      </c>
      <c r="Z208" s="385">
        <f t="shared" si="77"/>
        <v>0.14292715526843394</v>
      </c>
      <c r="AA208" s="385">
        <f t="shared" si="78"/>
        <v>8.2601915794163511E-2</v>
      </c>
      <c r="AB208" s="385">
        <f t="shared" si="79"/>
        <v>4.6736466919135668E-2</v>
      </c>
      <c r="AC208" s="385">
        <f t="shared" si="80"/>
        <v>4.4998886166184009E-3</v>
      </c>
      <c r="AD208" s="135"/>
      <c r="AE208" s="368">
        <v>36</v>
      </c>
      <c r="AF208" s="368">
        <v>-3</v>
      </c>
      <c r="AG208" s="368">
        <v>24</v>
      </c>
      <c r="AH208" s="368">
        <v>2</v>
      </c>
      <c r="AI208" s="368">
        <v>33</v>
      </c>
      <c r="AJ208" s="368">
        <v>19</v>
      </c>
      <c r="AK208" s="368">
        <v>-1</v>
      </c>
      <c r="AL208" s="368">
        <v>2</v>
      </c>
      <c r="AM208" s="185">
        <f t="shared" si="90"/>
        <v>112</v>
      </c>
      <c r="AN208" s="132"/>
      <c r="AO208" s="368">
        <v>-6</v>
      </c>
      <c r="AP208" s="368">
        <v>0</v>
      </c>
      <c r="AQ208" s="368">
        <v>16</v>
      </c>
      <c r="AR208" s="368">
        <v>10</v>
      </c>
      <c r="AS208" s="368">
        <v>1</v>
      </c>
      <c r="AT208" s="368">
        <v>-3</v>
      </c>
      <c r="AU208" s="368">
        <v>-2</v>
      </c>
      <c r="AV208" s="368">
        <v>-1</v>
      </c>
      <c r="AW208" s="369">
        <f t="shared" si="91"/>
        <v>15</v>
      </c>
      <c r="AX208" s="388">
        <f t="shared" si="73"/>
        <v>6</v>
      </c>
      <c r="AY208" s="388">
        <f t="shared" si="73"/>
        <v>0</v>
      </c>
      <c r="AZ208" s="388">
        <f t="shared" si="73"/>
        <v>-16</v>
      </c>
      <c r="BA208" s="388">
        <f t="shared" si="73"/>
        <v>-10</v>
      </c>
      <c r="BB208" s="388">
        <f t="shared" si="73"/>
        <v>-1</v>
      </c>
      <c r="BC208" s="388">
        <f t="shared" si="73"/>
        <v>3</v>
      </c>
      <c r="BD208" s="388">
        <f t="shared" si="95"/>
        <v>2</v>
      </c>
      <c r="BE208" s="388">
        <f t="shared" si="95"/>
        <v>1</v>
      </c>
      <c r="BF208" s="388">
        <f t="shared" si="95"/>
        <v>-15</v>
      </c>
      <c r="BH208" s="389">
        <f t="shared" si="92"/>
        <v>0.8</v>
      </c>
      <c r="BI208" s="389">
        <f t="shared" si="93"/>
        <v>0.19999999999999996</v>
      </c>
      <c r="BJ208" s="370">
        <v>97739.029333333339</v>
      </c>
      <c r="BK208" s="137">
        <f t="shared" si="81"/>
        <v>97739.029333333339</v>
      </c>
      <c r="BL208" s="373">
        <v>62965.557333333338</v>
      </c>
      <c r="BM208" s="137">
        <f t="shared" si="82"/>
        <v>62965.557333333338</v>
      </c>
      <c r="BN208" s="372">
        <v>102926.34666666668</v>
      </c>
      <c r="BO208" s="137">
        <f t="shared" si="83"/>
        <v>102926.34666666668</v>
      </c>
      <c r="BP208" s="372">
        <v>81918.933333333349</v>
      </c>
      <c r="BQ208" s="137">
        <f t="shared" si="84"/>
        <v>81918.933333333349</v>
      </c>
      <c r="BR208" s="372">
        <v>79977.65333333335</v>
      </c>
      <c r="BS208" s="137">
        <f t="shared" si="85"/>
        <v>79977.65333333335</v>
      </c>
      <c r="BT208" s="376">
        <v>155627.31022222221</v>
      </c>
      <c r="BU208" s="137">
        <f t="shared" si="86"/>
        <v>155627.31022222221</v>
      </c>
      <c r="BV208" s="377">
        <v>35738.820152888882</v>
      </c>
      <c r="BW208" s="379">
        <f t="shared" si="94"/>
        <v>35738.820152888882</v>
      </c>
      <c r="BX208" s="353"/>
      <c r="BY208" s="138"/>
      <c r="BZ208" s="355"/>
      <c r="CA208" s="352"/>
    </row>
    <row r="209" spans="1:79" x14ac:dyDescent="0.25">
      <c r="A209" s="132" t="s">
        <v>671</v>
      </c>
      <c r="B209" s="55"/>
      <c r="C209" s="55" t="s">
        <v>434</v>
      </c>
      <c r="D209" s="133" t="s">
        <v>237</v>
      </c>
      <c r="E209" s="364">
        <v>65245.666666666672</v>
      </c>
      <c r="F209" s="382">
        <f t="shared" si="87"/>
        <v>70943</v>
      </c>
      <c r="G209" s="365">
        <v>502</v>
      </c>
      <c r="H209" s="387">
        <f t="shared" si="88"/>
        <v>867</v>
      </c>
      <c r="I209" s="366">
        <v>459.23955555555546</v>
      </c>
      <c r="J209" s="366">
        <v>72</v>
      </c>
      <c r="K209"/>
      <c r="L209" s="365">
        <v>6533</v>
      </c>
      <c r="M209" s="365">
        <v>14134</v>
      </c>
      <c r="N209" s="365">
        <v>28756</v>
      </c>
      <c r="O209" s="365">
        <v>10883</v>
      </c>
      <c r="P209" s="365">
        <v>5434</v>
      </c>
      <c r="Q209" s="365">
        <v>3277</v>
      </c>
      <c r="R209" s="365">
        <v>1843</v>
      </c>
      <c r="S209" s="365">
        <v>83</v>
      </c>
      <c r="T209" s="365">
        <v>70943</v>
      </c>
      <c r="U209" s="132"/>
      <c r="V209" s="385">
        <f t="shared" si="89"/>
        <v>9.2088014321356576E-2</v>
      </c>
      <c r="W209" s="385">
        <f t="shared" si="74"/>
        <v>0.19923036804194916</v>
      </c>
      <c r="X209" s="385">
        <f t="shared" si="75"/>
        <v>0.40533949790677021</v>
      </c>
      <c r="Y209" s="385">
        <f t="shared" si="76"/>
        <v>0.1534048461440875</v>
      </c>
      <c r="Z209" s="385">
        <f t="shared" si="77"/>
        <v>7.6596704396487317E-2</v>
      </c>
      <c r="AA209" s="385">
        <f t="shared" si="78"/>
        <v>4.6192013306457294E-2</v>
      </c>
      <c r="AB209" s="385">
        <f t="shared" si="79"/>
        <v>2.597860254006738E-2</v>
      </c>
      <c r="AC209" s="385">
        <f t="shared" si="80"/>
        <v>1.169953342824521E-3</v>
      </c>
      <c r="AD209" s="135"/>
      <c r="AE209" s="368">
        <v>279</v>
      </c>
      <c r="AF209" s="368">
        <v>282</v>
      </c>
      <c r="AG209" s="368">
        <v>162</v>
      </c>
      <c r="AH209" s="368">
        <v>87</v>
      </c>
      <c r="AI209" s="368">
        <v>22</v>
      </c>
      <c r="AJ209" s="368">
        <v>4</v>
      </c>
      <c r="AK209" s="368">
        <v>14</v>
      </c>
      <c r="AL209" s="368">
        <v>4</v>
      </c>
      <c r="AM209" s="185">
        <f t="shared" si="90"/>
        <v>854</v>
      </c>
      <c r="AN209" s="132"/>
      <c r="AO209" s="368">
        <v>-14</v>
      </c>
      <c r="AP209" s="368">
        <v>46</v>
      </c>
      <c r="AQ209" s="368">
        <v>-14</v>
      </c>
      <c r="AR209" s="368">
        <v>-25</v>
      </c>
      <c r="AS209" s="368">
        <v>-1</v>
      </c>
      <c r="AT209" s="368">
        <v>-3</v>
      </c>
      <c r="AU209" s="368">
        <v>-2</v>
      </c>
      <c r="AV209" s="368">
        <v>0</v>
      </c>
      <c r="AW209" s="369">
        <f t="shared" si="91"/>
        <v>-13</v>
      </c>
      <c r="AX209" s="388">
        <f t="shared" si="73"/>
        <v>14</v>
      </c>
      <c r="AY209" s="388">
        <f t="shared" si="73"/>
        <v>-46</v>
      </c>
      <c r="AZ209" s="388">
        <f t="shared" si="73"/>
        <v>14</v>
      </c>
      <c r="BA209" s="388">
        <f t="shared" si="73"/>
        <v>25</v>
      </c>
      <c r="BB209" s="388">
        <f t="shared" si="73"/>
        <v>1</v>
      </c>
      <c r="BC209" s="388">
        <f t="shared" si="73"/>
        <v>3</v>
      </c>
      <c r="BD209" s="388">
        <f t="shared" si="95"/>
        <v>2</v>
      </c>
      <c r="BE209" s="388">
        <f t="shared" si="95"/>
        <v>0</v>
      </c>
      <c r="BF209" s="388">
        <f t="shared" si="95"/>
        <v>13</v>
      </c>
      <c r="BH209" s="389">
        <f t="shared" si="92"/>
        <v>1</v>
      </c>
      <c r="BI209" s="389">
        <f t="shared" si="93"/>
        <v>0</v>
      </c>
      <c r="BJ209" s="370">
        <v>639333.5066666666</v>
      </c>
      <c r="BK209" s="137">
        <f t="shared" si="81"/>
        <v>639333.5066666666</v>
      </c>
      <c r="BL209" s="373">
        <v>603549.74222222215</v>
      </c>
      <c r="BM209" s="137">
        <f t="shared" si="82"/>
        <v>603549.74222222215</v>
      </c>
      <c r="BN209" s="372">
        <v>824488.69</v>
      </c>
      <c r="BO209" s="137">
        <f t="shared" si="83"/>
        <v>824488.69</v>
      </c>
      <c r="BP209" s="372">
        <v>858155.59999999986</v>
      </c>
      <c r="BQ209" s="137">
        <f t="shared" si="84"/>
        <v>858155.59999999986</v>
      </c>
      <c r="BR209" s="372">
        <v>693385.34</v>
      </c>
      <c r="BS209" s="137">
        <f t="shared" si="85"/>
        <v>693385.34</v>
      </c>
      <c r="BT209" s="376">
        <v>987126.35777777771</v>
      </c>
      <c r="BU209" s="137">
        <f t="shared" si="86"/>
        <v>987126.35777777771</v>
      </c>
      <c r="BV209" s="377">
        <v>1027946.2480355556</v>
      </c>
      <c r="BW209" s="379">
        <f t="shared" si="94"/>
        <v>1027946.2480355556</v>
      </c>
      <c r="BX209" s="353"/>
      <c r="BY209" s="138"/>
      <c r="BZ209" s="355"/>
      <c r="CA209" s="352"/>
    </row>
    <row r="210" spans="1:79" x14ac:dyDescent="0.25">
      <c r="A210" s="132" t="s">
        <v>672</v>
      </c>
      <c r="B210" s="55"/>
      <c r="C210" s="55" t="s">
        <v>452</v>
      </c>
      <c r="D210" s="133" t="s">
        <v>238</v>
      </c>
      <c r="E210" s="364">
        <v>106007.88888888889</v>
      </c>
      <c r="F210" s="382">
        <f t="shared" si="87"/>
        <v>103351</v>
      </c>
      <c r="G210" s="365">
        <v>462</v>
      </c>
      <c r="H210" s="387">
        <f t="shared" si="88"/>
        <v>314</v>
      </c>
      <c r="I210" s="366">
        <v>0</v>
      </c>
      <c r="J210" s="366">
        <v>63</v>
      </c>
      <c r="K210"/>
      <c r="L210" s="365">
        <v>2188</v>
      </c>
      <c r="M210" s="365">
        <v>12948</v>
      </c>
      <c r="N210" s="365">
        <v>26296</v>
      </c>
      <c r="O210" s="365">
        <v>31727</v>
      </c>
      <c r="P210" s="365">
        <v>19377</v>
      </c>
      <c r="Q210" s="365">
        <v>7431</v>
      </c>
      <c r="R210" s="365">
        <v>3188</v>
      </c>
      <c r="S210" s="365">
        <v>196</v>
      </c>
      <c r="T210" s="365">
        <v>103351</v>
      </c>
      <c r="U210" s="132"/>
      <c r="V210" s="385">
        <f t="shared" si="89"/>
        <v>2.1170574063144043E-2</v>
      </c>
      <c r="W210" s="385">
        <f t="shared" si="74"/>
        <v>0.12528180665886154</v>
      </c>
      <c r="X210" s="385">
        <f t="shared" si="75"/>
        <v>0.25443391936217358</v>
      </c>
      <c r="Y210" s="385">
        <f t="shared" si="76"/>
        <v>0.30698299968069975</v>
      </c>
      <c r="Z210" s="385">
        <f t="shared" si="77"/>
        <v>0.18748730055829166</v>
      </c>
      <c r="AA210" s="385">
        <f t="shared" si="78"/>
        <v>7.1900610540778509E-2</v>
      </c>
      <c r="AB210" s="385">
        <f t="shared" si="79"/>
        <v>3.0846339174270206E-2</v>
      </c>
      <c r="AC210" s="385">
        <f t="shared" si="80"/>
        <v>1.8964499617807279E-3</v>
      </c>
      <c r="AD210" s="135"/>
      <c r="AE210" s="368">
        <v>106</v>
      </c>
      <c r="AF210" s="368">
        <v>84</v>
      </c>
      <c r="AG210" s="368">
        <v>173</v>
      </c>
      <c r="AH210" s="368">
        <v>39</v>
      </c>
      <c r="AI210" s="368">
        <v>59</v>
      </c>
      <c r="AJ210" s="368">
        <v>26</v>
      </c>
      <c r="AK210" s="368">
        <v>15</v>
      </c>
      <c r="AL210" s="368">
        <v>0</v>
      </c>
      <c r="AM210" s="185">
        <f t="shared" si="90"/>
        <v>502</v>
      </c>
      <c r="AN210" s="132"/>
      <c r="AO210" s="368">
        <v>7</v>
      </c>
      <c r="AP210" s="368">
        <v>40</v>
      </c>
      <c r="AQ210" s="368">
        <v>51</v>
      </c>
      <c r="AR210" s="368">
        <v>58</v>
      </c>
      <c r="AS210" s="368">
        <v>28</v>
      </c>
      <c r="AT210" s="368">
        <v>-2</v>
      </c>
      <c r="AU210" s="368">
        <v>5</v>
      </c>
      <c r="AV210" s="368">
        <v>1</v>
      </c>
      <c r="AW210" s="369">
        <f t="shared" si="91"/>
        <v>188</v>
      </c>
      <c r="AX210" s="388">
        <f t="shared" si="73"/>
        <v>-7</v>
      </c>
      <c r="AY210" s="388">
        <f t="shared" si="73"/>
        <v>-40</v>
      </c>
      <c r="AZ210" s="388">
        <f t="shared" si="73"/>
        <v>-51</v>
      </c>
      <c r="BA210" s="388">
        <f t="shared" si="73"/>
        <v>-58</v>
      </c>
      <c r="BB210" s="388">
        <f t="shared" si="73"/>
        <v>-28</v>
      </c>
      <c r="BC210" s="388">
        <f t="shared" si="73"/>
        <v>2</v>
      </c>
      <c r="BD210" s="388">
        <f t="shared" si="95"/>
        <v>-5</v>
      </c>
      <c r="BE210" s="388">
        <f t="shared" si="95"/>
        <v>-1</v>
      </c>
      <c r="BF210" s="388">
        <f t="shared" si="95"/>
        <v>-188</v>
      </c>
      <c r="BH210" s="389">
        <f t="shared" si="92"/>
        <v>1</v>
      </c>
      <c r="BI210" s="389">
        <f t="shared" si="93"/>
        <v>0</v>
      </c>
      <c r="BJ210" s="370">
        <v>1285543.2866666669</v>
      </c>
      <c r="BK210" s="137">
        <f t="shared" si="81"/>
        <v>1285543.2866666669</v>
      </c>
      <c r="BL210" s="373">
        <v>576172.19999999995</v>
      </c>
      <c r="BM210" s="137">
        <f t="shared" si="82"/>
        <v>576172.19999999995</v>
      </c>
      <c r="BN210" s="372">
        <v>929098.05666666687</v>
      </c>
      <c r="BO210" s="137">
        <f t="shared" si="83"/>
        <v>929098.05666666687</v>
      </c>
      <c r="BP210" s="372">
        <v>519349.60000000003</v>
      </c>
      <c r="BQ210" s="137">
        <f t="shared" si="84"/>
        <v>519349.60000000003</v>
      </c>
      <c r="BR210" s="372">
        <v>652136.48666666669</v>
      </c>
      <c r="BS210" s="137">
        <f t="shared" si="85"/>
        <v>652136.48666666669</v>
      </c>
      <c r="BT210" s="376">
        <v>459904.62000000005</v>
      </c>
      <c r="BU210" s="137">
        <f t="shared" si="86"/>
        <v>459904.62000000005</v>
      </c>
      <c r="BV210" s="377">
        <v>28428.864551111212</v>
      </c>
      <c r="BW210" s="379">
        <f t="shared" si="94"/>
        <v>28428.864551111212</v>
      </c>
      <c r="BX210" s="353"/>
      <c r="BY210" s="138"/>
      <c r="BZ210" s="355"/>
      <c r="CA210" s="352"/>
    </row>
    <row r="211" spans="1:79" x14ac:dyDescent="0.25">
      <c r="A211" s="132" t="s">
        <v>673</v>
      </c>
      <c r="B211" s="55"/>
      <c r="C211" s="55" t="s">
        <v>534</v>
      </c>
      <c r="D211" s="133" t="s">
        <v>239</v>
      </c>
      <c r="E211" s="364">
        <v>50841.111111111109</v>
      </c>
      <c r="F211" s="382">
        <f t="shared" si="87"/>
        <v>63966</v>
      </c>
      <c r="G211" s="365">
        <v>955</v>
      </c>
      <c r="H211" s="387">
        <f t="shared" si="88"/>
        <v>449</v>
      </c>
      <c r="I211" s="366">
        <v>202.30222222222224</v>
      </c>
      <c r="J211" s="366">
        <v>197</v>
      </c>
      <c r="K211"/>
      <c r="L211" s="365">
        <v>26686</v>
      </c>
      <c r="M211" s="365">
        <v>13229</v>
      </c>
      <c r="N211" s="365">
        <v>13955</v>
      </c>
      <c r="O211" s="365">
        <v>5576</v>
      </c>
      <c r="P211" s="365">
        <v>3217</v>
      </c>
      <c r="Q211" s="365">
        <v>878</v>
      </c>
      <c r="R211" s="365">
        <v>399</v>
      </c>
      <c r="S211" s="365">
        <v>26</v>
      </c>
      <c r="T211" s="365">
        <v>63966</v>
      </c>
      <c r="U211" s="132"/>
      <c r="V211" s="385">
        <f t="shared" si="89"/>
        <v>0.41719038239064504</v>
      </c>
      <c r="W211" s="385">
        <f t="shared" si="74"/>
        <v>0.20681299440327675</v>
      </c>
      <c r="X211" s="385">
        <f t="shared" si="75"/>
        <v>0.21816277397367351</v>
      </c>
      <c r="Y211" s="385">
        <f t="shared" si="76"/>
        <v>8.7171309758309098E-2</v>
      </c>
      <c r="Z211" s="385">
        <f t="shared" si="77"/>
        <v>5.029234280711628E-2</v>
      </c>
      <c r="AA211" s="385">
        <f t="shared" si="78"/>
        <v>1.3726041959791139E-2</v>
      </c>
      <c r="AB211" s="385">
        <f t="shared" si="79"/>
        <v>6.2376887721602098E-3</v>
      </c>
      <c r="AC211" s="385">
        <f t="shared" si="80"/>
        <v>4.0646593502798359E-4</v>
      </c>
      <c r="AD211" s="135"/>
      <c r="AE211" s="368">
        <v>107</v>
      </c>
      <c r="AF211" s="368">
        <v>108</v>
      </c>
      <c r="AG211" s="368">
        <v>130</v>
      </c>
      <c r="AH211" s="368">
        <v>119</v>
      </c>
      <c r="AI211" s="368">
        <v>68</v>
      </c>
      <c r="AJ211" s="368">
        <v>2</v>
      </c>
      <c r="AK211" s="368">
        <v>2</v>
      </c>
      <c r="AL211" s="368">
        <v>0</v>
      </c>
      <c r="AM211" s="185">
        <f t="shared" si="90"/>
        <v>536</v>
      </c>
      <c r="AN211" s="132"/>
      <c r="AO211" s="368">
        <v>35</v>
      </c>
      <c r="AP211" s="368">
        <v>29</v>
      </c>
      <c r="AQ211" s="368">
        <v>4</v>
      </c>
      <c r="AR211" s="368">
        <v>7</v>
      </c>
      <c r="AS211" s="368">
        <v>6</v>
      </c>
      <c r="AT211" s="368">
        <v>1</v>
      </c>
      <c r="AU211" s="368">
        <v>5</v>
      </c>
      <c r="AV211" s="368">
        <v>0</v>
      </c>
      <c r="AW211" s="369">
        <f t="shared" si="91"/>
        <v>87</v>
      </c>
      <c r="AX211" s="388">
        <f t="shared" si="73"/>
        <v>-35</v>
      </c>
      <c r="AY211" s="388">
        <f t="shared" si="73"/>
        <v>-29</v>
      </c>
      <c r="AZ211" s="388">
        <f t="shared" si="73"/>
        <v>-4</v>
      </c>
      <c r="BA211" s="388">
        <f t="shared" si="73"/>
        <v>-7</v>
      </c>
      <c r="BB211" s="388">
        <f t="shared" si="73"/>
        <v>-6</v>
      </c>
      <c r="BC211" s="388">
        <f t="shared" si="73"/>
        <v>-1</v>
      </c>
      <c r="BD211" s="388">
        <f t="shared" si="95"/>
        <v>-5</v>
      </c>
      <c r="BE211" s="388">
        <f t="shared" si="95"/>
        <v>0</v>
      </c>
      <c r="BF211" s="388">
        <f t="shared" si="95"/>
        <v>-87</v>
      </c>
      <c r="BH211" s="389">
        <f t="shared" si="92"/>
        <v>1</v>
      </c>
      <c r="BI211" s="389">
        <f t="shared" si="93"/>
        <v>0</v>
      </c>
      <c r="BJ211" s="370">
        <v>125691.88</v>
      </c>
      <c r="BK211" s="137">
        <f t="shared" si="81"/>
        <v>125691.88</v>
      </c>
      <c r="BL211" s="373">
        <v>314956.19888888887</v>
      </c>
      <c r="BM211" s="137">
        <f t="shared" si="82"/>
        <v>314956.19888888887</v>
      </c>
      <c r="BN211" s="372">
        <v>508667.54666666675</v>
      </c>
      <c r="BO211" s="137">
        <f t="shared" si="83"/>
        <v>508667.54666666675</v>
      </c>
      <c r="BP211" s="372">
        <v>430053.86666666664</v>
      </c>
      <c r="BQ211" s="137">
        <f t="shared" si="84"/>
        <v>430053.86666666664</v>
      </c>
      <c r="BR211" s="372">
        <v>173689.9044444444</v>
      </c>
      <c r="BS211" s="137">
        <f t="shared" si="85"/>
        <v>173689.9044444444</v>
      </c>
      <c r="BT211" s="376">
        <v>752570.46666666667</v>
      </c>
      <c r="BU211" s="137">
        <f t="shared" si="86"/>
        <v>752570.46666666667</v>
      </c>
      <c r="BV211" s="377">
        <v>205103.58588444439</v>
      </c>
      <c r="BW211" s="379">
        <f t="shared" si="94"/>
        <v>205103.58588444439</v>
      </c>
      <c r="BX211" s="353"/>
      <c r="BY211" s="138"/>
      <c r="BZ211" s="355"/>
      <c r="CA211" s="352"/>
    </row>
    <row r="212" spans="1:79" x14ac:dyDescent="0.25">
      <c r="A212" s="132" t="s">
        <v>674</v>
      </c>
      <c r="B212" s="55" t="s">
        <v>489</v>
      </c>
      <c r="C212" s="55" t="s">
        <v>467</v>
      </c>
      <c r="D212" s="133" t="s">
        <v>240</v>
      </c>
      <c r="E212" s="364">
        <v>31533.666666666664</v>
      </c>
      <c r="F212" s="382">
        <f t="shared" si="87"/>
        <v>36264</v>
      </c>
      <c r="G212" s="365">
        <v>172</v>
      </c>
      <c r="H212" s="387">
        <f t="shared" si="88"/>
        <v>101</v>
      </c>
      <c r="I212" s="366">
        <v>0</v>
      </c>
      <c r="J212" s="366">
        <v>81</v>
      </c>
      <c r="K212"/>
      <c r="L212" s="365">
        <v>7697</v>
      </c>
      <c r="M212" s="365">
        <v>12000</v>
      </c>
      <c r="N212" s="365">
        <v>7451</v>
      </c>
      <c r="O212" s="365">
        <v>4281</v>
      </c>
      <c r="P212" s="365">
        <v>3184</v>
      </c>
      <c r="Q212" s="365">
        <v>1166</v>
      </c>
      <c r="R212" s="365">
        <v>463</v>
      </c>
      <c r="S212" s="365">
        <v>22</v>
      </c>
      <c r="T212" s="365">
        <v>36264</v>
      </c>
      <c r="U212" s="132"/>
      <c r="V212" s="385">
        <f t="shared" si="89"/>
        <v>0.21224906243106112</v>
      </c>
      <c r="W212" s="385">
        <f t="shared" si="74"/>
        <v>0.33090668431502318</v>
      </c>
      <c r="X212" s="385">
        <f t="shared" si="75"/>
        <v>0.20546547540260313</v>
      </c>
      <c r="Y212" s="385">
        <f t="shared" si="76"/>
        <v>0.11805095962938451</v>
      </c>
      <c r="Z212" s="385">
        <f t="shared" si="77"/>
        <v>8.7800573571586146E-2</v>
      </c>
      <c r="AA212" s="385">
        <f t="shared" si="78"/>
        <v>3.2153099492609749E-2</v>
      </c>
      <c r="AB212" s="385">
        <f t="shared" si="79"/>
        <v>1.2767482903154643E-2</v>
      </c>
      <c r="AC212" s="385">
        <f t="shared" si="80"/>
        <v>6.0666225457754242E-4</v>
      </c>
      <c r="AD212" s="135"/>
      <c r="AE212" s="368">
        <v>45</v>
      </c>
      <c r="AF212" s="368">
        <v>49</v>
      </c>
      <c r="AG212" s="368">
        <v>34</v>
      </c>
      <c r="AH212" s="368">
        <v>0</v>
      </c>
      <c r="AI212" s="368">
        <v>14</v>
      </c>
      <c r="AJ212" s="368">
        <v>2</v>
      </c>
      <c r="AK212" s="368">
        <v>2</v>
      </c>
      <c r="AL212" s="368">
        <v>0</v>
      </c>
      <c r="AM212" s="185">
        <f t="shared" si="90"/>
        <v>146</v>
      </c>
      <c r="AN212" s="132"/>
      <c r="AO212" s="368">
        <v>8</v>
      </c>
      <c r="AP212" s="368">
        <v>25</v>
      </c>
      <c r="AQ212" s="368">
        <v>2</v>
      </c>
      <c r="AR212" s="368">
        <v>4</v>
      </c>
      <c r="AS212" s="368">
        <v>6</v>
      </c>
      <c r="AT212" s="368">
        <v>1</v>
      </c>
      <c r="AU212" s="368">
        <v>-1</v>
      </c>
      <c r="AV212" s="368">
        <v>0</v>
      </c>
      <c r="AW212" s="369">
        <f t="shared" si="91"/>
        <v>45</v>
      </c>
      <c r="AX212" s="388">
        <f t="shared" si="73"/>
        <v>-8</v>
      </c>
      <c r="AY212" s="388">
        <f t="shared" si="73"/>
        <v>-25</v>
      </c>
      <c r="AZ212" s="388">
        <f t="shared" si="73"/>
        <v>-2</v>
      </c>
      <c r="BA212" s="388">
        <f t="shared" si="73"/>
        <v>-4</v>
      </c>
      <c r="BB212" s="388">
        <f t="shared" si="73"/>
        <v>-6</v>
      </c>
      <c r="BC212" s="388">
        <f t="shared" si="73"/>
        <v>-1</v>
      </c>
      <c r="BD212" s="388">
        <f t="shared" si="95"/>
        <v>1</v>
      </c>
      <c r="BE212" s="388">
        <f t="shared" si="95"/>
        <v>0</v>
      </c>
      <c r="BF212" s="388">
        <f t="shared" si="95"/>
        <v>-45</v>
      </c>
      <c r="BH212" s="389">
        <f t="shared" si="92"/>
        <v>0.8</v>
      </c>
      <c r="BI212" s="389">
        <f t="shared" si="93"/>
        <v>0.19999999999999996</v>
      </c>
      <c r="BJ212" s="370">
        <v>164262.97600000002</v>
      </c>
      <c r="BK212" s="137">
        <f t="shared" si="81"/>
        <v>164262.97600000002</v>
      </c>
      <c r="BL212" s="373">
        <v>144222.33066666665</v>
      </c>
      <c r="BM212" s="137">
        <f t="shared" si="82"/>
        <v>144222.33066666665</v>
      </c>
      <c r="BN212" s="372">
        <v>105003.48622222221</v>
      </c>
      <c r="BO212" s="137">
        <f t="shared" si="83"/>
        <v>105003.48622222221</v>
      </c>
      <c r="BP212" s="372">
        <v>260226.88000000003</v>
      </c>
      <c r="BQ212" s="137">
        <f t="shared" si="84"/>
        <v>260226.88000000003</v>
      </c>
      <c r="BR212" s="372">
        <v>129516.10666666669</v>
      </c>
      <c r="BS212" s="137">
        <f t="shared" si="85"/>
        <v>129516.10666666669</v>
      </c>
      <c r="BT212" s="376">
        <v>323319.2728888889</v>
      </c>
      <c r="BU212" s="137">
        <f t="shared" si="86"/>
        <v>323319.2728888889</v>
      </c>
      <c r="BV212" s="377">
        <v>198855.84645688886</v>
      </c>
      <c r="BW212" s="379">
        <f t="shared" si="94"/>
        <v>198855.84645688886</v>
      </c>
      <c r="BX212" s="353"/>
      <c r="BY212" s="138"/>
      <c r="BZ212" s="355"/>
      <c r="CA212" s="352"/>
    </row>
    <row r="213" spans="1:79" x14ac:dyDescent="0.25">
      <c r="A213" s="132" t="s">
        <v>675</v>
      </c>
      <c r="B213" s="55" t="s">
        <v>559</v>
      </c>
      <c r="C213" s="55" t="s">
        <v>434</v>
      </c>
      <c r="D213" s="133" t="s">
        <v>241</v>
      </c>
      <c r="E213" s="364">
        <v>68405.333333333328</v>
      </c>
      <c r="F213" s="382">
        <f t="shared" si="87"/>
        <v>60558</v>
      </c>
      <c r="G213" s="365">
        <v>469</v>
      </c>
      <c r="H213" s="387">
        <f t="shared" si="88"/>
        <v>582</v>
      </c>
      <c r="I213" s="366">
        <v>400.26755555555559</v>
      </c>
      <c r="J213" s="366">
        <v>86</v>
      </c>
      <c r="K213"/>
      <c r="L213" s="365">
        <v>1061</v>
      </c>
      <c r="M213" s="365">
        <v>3808</v>
      </c>
      <c r="N213" s="365">
        <v>11992</v>
      </c>
      <c r="O213" s="365">
        <v>17274</v>
      </c>
      <c r="P213" s="365">
        <v>10732</v>
      </c>
      <c r="Q213" s="365">
        <v>7321</v>
      </c>
      <c r="R213" s="365">
        <v>7312</v>
      </c>
      <c r="S213" s="365">
        <v>1058</v>
      </c>
      <c r="T213" s="365">
        <v>60558</v>
      </c>
      <c r="U213" s="132"/>
      <c r="V213" s="385">
        <f t="shared" si="89"/>
        <v>1.7520393672182041E-2</v>
      </c>
      <c r="W213" s="385">
        <f t="shared" si="74"/>
        <v>6.2881865319198121E-2</v>
      </c>
      <c r="X213" s="385">
        <f t="shared" si="75"/>
        <v>0.1980250338518445</v>
      </c>
      <c r="Y213" s="385">
        <f t="shared" si="76"/>
        <v>0.28524720103041712</v>
      </c>
      <c r="Z213" s="385">
        <f t="shared" si="77"/>
        <v>0.17721853429769807</v>
      </c>
      <c r="AA213" s="385">
        <f t="shared" si="78"/>
        <v>0.1208923676475445</v>
      </c>
      <c r="AB213" s="385">
        <f t="shared" si="79"/>
        <v>0.12074374979358632</v>
      </c>
      <c r="AC213" s="385">
        <f t="shared" si="80"/>
        <v>1.7470854387529312E-2</v>
      </c>
      <c r="AD213" s="135"/>
      <c r="AE213" s="368">
        <v>10</v>
      </c>
      <c r="AF213" s="368">
        <v>67</v>
      </c>
      <c r="AG213" s="368">
        <v>134</v>
      </c>
      <c r="AH213" s="368">
        <v>135</v>
      </c>
      <c r="AI213" s="368">
        <v>139</v>
      </c>
      <c r="AJ213" s="368">
        <v>100</v>
      </c>
      <c r="AK213" s="368">
        <v>50</v>
      </c>
      <c r="AL213" s="368">
        <v>11</v>
      </c>
      <c r="AM213" s="185">
        <f t="shared" si="90"/>
        <v>646</v>
      </c>
      <c r="AN213" s="132"/>
      <c r="AO213" s="368">
        <v>4</v>
      </c>
      <c r="AP213" s="368">
        <v>31</v>
      </c>
      <c r="AQ213" s="368">
        <v>3</v>
      </c>
      <c r="AR213" s="368">
        <v>4</v>
      </c>
      <c r="AS213" s="368">
        <v>13</v>
      </c>
      <c r="AT213" s="368">
        <v>15</v>
      </c>
      <c r="AU213" s="368">
        <v>1</v>
      </c>
      <c r="AV213" s="368">
        <v>-7</v>
      </c>
      <c r="AW213" s="369">
        <f t="shared" si="91"/>
        <v>64</v>
      </c>
      <c r="AX213" s="388">
        <f t="shared" si="73"/>
        <v>-4</v>
      </c>
      <c r="AY213" s="388">
        <f t="shared" si="73"/>
        <v>-31</v>
      </c>
      <c r="AZ213" s="388">
        <f t="shared" si="73"/>
        <v>-3</v>
      </c>
      <c r="BA213" s="388">
        <f t="shared" si="73"/>
        <v>-4</v>
      </c>
      <c r="BB213" s="388">
        <f t="shared" si="73"/>
        <v>-13</v>
      </c>
      <c r="BC213" s="388">
        <f t="shared" si="73"/>
        <v>-15</v>
      </c>
      <c r="BD213" s="388">
        <f t="shared" si="95"/>
        <v>-1</v>
      </c>
      <c r="BE213" s="388">
        <f t="shared" si="95"/>
        <v>7</v>
      </c>
      <c r="BF213" s="388">
        <f t="shared" si="95"/>
        <v>-64</v>
      </c>
      <c r="BH213" s="389">
        <f t="shared" si="92"/>
        <v>0.8</v>
      </c>
      <c r="BI213" s="389">
        <f t="shared" si="93"/>
        <v>0.19999999999999996</v>
      </c>
      <c r="BJ213" s="370">
        <v>409122.27200000006</v>
      </c>
      <c r="BK213" s="137">
        <f t="shared" si="81"/>
        <v>409122.27200000006</v>
      </c>
      <c r="BL213" s="373">
        <v>696600.9813333333</v>
      </c>
      <c r="BM213" s="137">
        <f t="shared" si="82"/>
        <v>696600.9813333333</v>
      </c>
      <c r="BN213" s="372">
        <v>456046.55644444452</v>
      </c>
      <c r="BO213" s="137">
        <f t="shared" si="83"/>
        <v>456046.55644444452</v>
      </c>
      <c r="BP213" s="372">
        <v>582532.05333333323</v>
      </c>
      <c r="BQ213" s="137">
        <f t="shared" si="84"/>
        <v>582532.05333333323</v>
      </c>
      <c r="BR213" s="372">
        <v>918389.66222222231</v>
      </c>
      <c r="BS213" s="137">
        <f t="shared" si="85"/>
        <v>918389.66222222231</v>
      </c>
      <c r="BT213" s="376">
        <v>647374.48533333326</v>
      </c>
      <c r="BU213" s="137">
        <f t="shared" si="86"/>
        <v>647374.48533333326</v>
      </c>
      <c r="BV213" s="377">
        <v>488460.7525262222</v>
      </c>
      <c r="BW213" s="379">
        <f t="shared" si="94"/>
        <v>488460.7525262222</v>
      </c>
      <c r="BX213" s="353"/>
      <c r="BY213" s="138"/>
      <c r="BZ213" s="355"/>
      <c r="CA213" s="352"/>
    </row>
    <row r="214" spans="1:79" x14ac:dyDescent="0.25">
      <c r="A214" s="132" t="s">
        <v>676</v>
      </c>
      <c r="B214" s="55" t="s">
        <v>494</v>
      </c>
      <c r="C214" s="55" t="s">
        <v>437</v>
      </c>
      <c r="D214" s="133" t="s">
        <v>242</v>
      </c>
      <c r="E214" s="364">
        <v>26190.666666666672</v>
      </c>
      <c r="F214" s="382">
        <f t="shared" si="87"/>
        <v>26433</v>
      </c>
      <c r="G214" s="365">
        <v>200</v>
      </c>
      <c r="H214" s="387">
        <f t="shared" si="88"/>
        <v>365</v>
      </c>
      <c r="I214" s="366">
        <v>299.01511111111114</v>
      </c>
      <c r="J214" s="366">
        <v>111</v>
      </c>
      <c r="K214"/>
      <c r="L214" s="365">
        <v>3700</v>
      </c>
      <c r="M214" s="365">
        <v>5098</v>
      </c>
      <c r="N214" s="365">
        <v>5078</v>
      </c>
      <c r="O214" s="365">
        <v>4614</v>
      </c>
      <c r="P214" s="365">
        <v>3590</v>
      </c>
      <c r="Q214" s="365">
        <v>2231</v>
      </c>
      <c r="R214" s="365">
        <v>1907</v>
      </c>
      <c r="S214" s="365">
        <v>215</v>
      </c>
      <c r="T214" s="365">
        <v>26433</v>
      </c>
      <c r="U214" s="132"/>
      <c r="V214" s="385">
        <f t="shared" si="89"/>
        <v>0.1399765444709265</v>
      </c>
      <c r="W214" s="385">
        <f t="shared" si="74"/>
        <v>0.19286497938183331</v>
      </c>
      <c r="X214" s="385">
        <f t="shared" si="75"/>
        <v>0.1921083494117202</v>
      </c>
      <c r="Y214" s="385">
        <f t="shared" si="76"/>
        <v>0.17455453410509592</v>
      </c>
      <c r="Z214" s="385">
        <f t="shared" si="77"/>
        <v>0.13581507963530434</v>
      </c>
      <c r="AA214" s="385">
        <f t="shared" si="78"/>
        <v>8.4402073166118113E-2</v>
      </c>
      <c r="AB214" s="385">
        <f t="shared" si="79"/>
        <v>7.2144667650285627E-2</v>
      </c>
      <c r="AC214" s="385">
        <f t="shared" si="80"/>
        <v>8.1337721787159995E-3</v>
      </c>
      <c r="AD214" s="135"/>
      <c r="AE214" s="368">
        <v>6</v>
      </c>
      <c r="AF214" s="368">
        <v>42</v>
      </c>
      <c r="AG214" s="368">
        <v>97</v>
      </c>
      <c r="AH214" s="368">
        <v>39</v>
      </c>
      <c r="AI214" s="368">
        <v>89</v>
      </c>
      <c r="AJ214" s="368">
        <v>82</v>
      </c>
      <c r="AK214" s="368">
        <v>3</v>
      </c>
      <c r="AL214" s="368">
        <v>1</v>
      </c>
      <c r="AM214" s="185">
        <f t="shared" si="90"/>
        <v>359</v>
      </c>
      <c r="AN214" s="132"/>
      <c r="AO214" s="368">
        <v>-4</v>
      </c>
      <c r="AP214" s="368">
        <v>6</v>
      </c>
      <c r="AQ214" s="368">
        <v>-5</v>
      </c>
      <c r="AR214" s="368">
        <v>0</v>
      </c>
      <c r="AS214" s="368">
        <v>0</v>
      </c>
      <c r="AT214" s="368">
        <v>1</v>
      </c>
      <c r="AU214" s="368">
        <v>-4</v>
      </c>
      <c r="AV214" s="368">
        <v>0</v>
      </c>
      <c r="AW214" s="369">
        <f t="shared" si="91"/>
        <v>-6</v>
      </c>
      <c r="AX214" s="388">
        <f t="shared" si="73"/>
        <v>4</v>
      </c>
      <c r="AY214" s="388">
        <f t="shared" si="73"/>
        <v>-6</v>
      </c>
      <c r="AZ214" s="388">
        <f t="shared" si="73"/>
        <v>5</v>
      </c>
      <c r="BA214" s="388">
        <f t="shared" si="73"/>
        <v>0</v>
      </c>
      <c r="BB214" s="388">
        <f t="shared" si="73"/>
        <v>0</v>
      </c>
      <c r="BC214" s="388">
        <f t="shared" si="73"/>
        <v>-1</v>
      </c>
      <c r="BD214" s="388">
        <f t="shared" si="95"/>
        <v>4</v>
      </c>
      <c r="BE214" s="388">
        <f t="shared" si="95"/>
        <v>0</v>
      </c>
      <c r="BF214" s="388">
        <f t="shared" si="95"/>
        <v>6</v>
      </c>
      <c r="BH214" s="389">
        <f t="shared" si="92"/>
        <v>0.8</v>
      </c>
      <c r="BI214" s="389">
        <f t="shared" si="93"/>
        <v>0.19999999999999996</v>
      </c>
      <c r="BJ214" s="370">
        <v>62046.373333333329</v>
      </c>
      <c r="BK214" s="137">
        <f t="shared" si="81"/>
        <v>62046.373333333329</v>
      </c>
      <c r="BL214" s="373">
        <v>117598.21155555556</v>
      </c>
      <c r="BM214" s="137">
        <f t="shared" si="82"/>
        <v>117598.21155555556</v>
      </c>
      <c r="BN214" s="372">
        <v>188052.95377777782</v>
      </c>
      <c r="BO214" s="137">
        <f t="shared" si="83"/>
        <v>188052.95377777782</v>
      </c>
      <c r="BP214" s="372">
        <v>227108.90666666665</v>
      </c>
      <c r="BQ214" s="137">
        <f t="shared" si="84"/>
        <v>227108.90666666665</v>
      </c>
      <c r="BR214" s="372">
        <v>373810.04266666668</v>
      </c>
      <c r="BS214" s="137">
        <f t="shared" si="85"/>
        <v>373810.04266666668</v>
      </c>
      <c r="BT214" s="376">
        <v>398267.20888888882</v>
      </c>
      <c r="BU214" s="137">
        <f t="shared" si="86"/>
        <v>398267.20888888882</v>
      </c>
      <c r="BV214" s="377">
        <v>389751.19793777779</v>
      </c>
      <c r="BW214" s="379">
        <f t="shared" si="94"/>
        <v>389751.19793777779</v>
      </c>
      <c r="BX214" s="353"/>
      <c r="BY214" s="138"/>
      <c r="BZ214" s="355"/>
      <c r="CA214" s="352"/>
    </row>
    <row r="215" spans="1:79" x14ac:dyDescent="0.25">
      <c r="A215" s="132" t="s">
        <v>677</v>
      </c>
      <c r="B215" s="55"/>
      <c r="C215" s="55" t="s">
        <v>452</v>
      </c>
      <c r="D215" s="133" t="s">
        <v>243</v>
      </c>
      <c r="E215" s="364">
        <v>102723.88888888889</v>
      </c>
      <c r="F215" s="382">
        <f t="shared" si="87"/>
        <v>84271</v>
      </c>
      <c r="G215" s="365">
        <v>344</v>
      </c>
      <c r="H215" s="387">
        <f t="shared" si="88"/>
        <v>439</v>
      </c>
      <c r="I215" s="366">
        <v>137.77111111111105</v>
      </c>
      <c r="J215" s="366">
        <v>55</v>
      </c>
      <c r="K215"/>
      <c r="L215" s="365">
        <v>611</v>
      </c>
      <c r="M215" s="365">
        <v>2158</v>
      </c>
      <c r="N215" s="365">
        <v>13212</v>
      </c>
      <c r="O215" s="365">
        <v>20526</v>
      </c>
      <c r="P215" s="365">
        <v>19689</v>
      </c>
      <c r="Q215" s="365">
        <v>11936</v>
      </c>
      <c r="R215" s="365">
        <v>12711</v>
      </c>
      <c r="S215" s="365">
        <v>3428</v>
      </c>
      <c r="T215" s="365">
        <v>84271</v>
      </c>
      <c r="U215" s="132"/>
      <c r="V215" s="385">
        <f t="shared" si="89"/>
        <v>7.2504182933630784E-3</v>
      </c>
      <c r="W215" s="385">
        <f t="shared" si="74"/>
        <v>2.5607860355282362E-2</v>
      </c>
      <c r="X215" s="385">
        <f t="shared" si="75"/>
        <v>0.15677991242538952</v>
      </c>
      <c r="Y215" s="385">
        <f t="shared" si="76"/>
        <v>0.24357133533481268</v>
      </c>
      <c r="Z215" s="385">
        <f t="shared" si="77"/>
        <v>0.23363909292639223</v>
      </c>
      <c r="AA215" s="385">
        <f t="shared" si="78"/>
        <v>0.14163828600586204</v>
      </c>
      <c r="AB215" s="385">
        <f t="shared" si="79"/>
        <v>0.1508348067543995</v>
      </c>
      <c r="AC215" s="385">
        <f t="shared" si="80"/>
        <v>4.0678287904498581E-2</v>
      </c>
      <c r="AD215" s="135"/>
      <c r="AE215" s="368">
        <v>2</v>
      </c>
      <c r="AF215" s="368">
        <v>3</v>
      </c>
      <c r="AG215" s="368">
        <v>108</v>
      </c>
      <c r="AH215" s="368">
        <v>99</v>
      </c>
      <c r="AI215" s="368">
        <v>53</v>
      </c>
      <c r="AJ215" s="368">
        <v>72</v>
      </c>
      <c r="AK215" s="368">
        <v>82</v>
      </c>
      <c r="AL215" s="368">
        <v>32</v>
      </c>
      <c r="AM215" s="185">
        <f t="shared" si="90"/>
        <v>451</v>
      </c>
      <c r="AN215" s="132"/>
      <c r="AO215" s="368">
        <v>4</v>
      </c>
      <c r="AP215" s="368">
        <v>-5</v>
      </c>
      <c r="AQ215" s="368">
        <v>13</v>
      </c>
      <c r="AR215" s="368">
        <v>-13</v>
      </c>
      <c r="AS215" s="368">
        <v>-1</v>
      </c>
      <c r="AT215" s="368">
        <v>-3</v>
      </c>
      <c r="AU215" s="368">
        <v>19</v>
      </c>
      <c r="AV215" s="368">
        <v>-2</v>
      </c>
      <c r="AW215" s="369">
        <f t="shared" si="91"/>
        <v>12</v>
      </c>
      <c r="AX215" s="388">
        <f t="shared" ref="AX215:BC257" si="96">AO215*$AW$3</f>
        <v>-4</v>
      </c>
      <c r="AY215" s="388">
        <f t="shared" si="96"/>
        <v>5</v>
      </c>
      <c r="AZ215" s="388">
        <f t="shared" si="96"/>
        <v>-13</v>
      </c>
      <c r="BA215" s="388">
        <f t="shared" si="96"/>
        <v>13</v>
      </c>
      <c r="BB215" s="388">
        <f t="shared" si="96"/>
        <v>1</v>
      </c>
      <c r="BC215" s="388">
        <f t="shared" si="96"/>
        <v>3</v>
      </c>
      <c r="BD215" s="388">
        <f t="shared" si="95"/>
        <v>-19</v>
      </c>
      <c r="BE215" s="388">
        <f t="shared" si="95"/>
        <v>2</v>
      </c>
      <c r="BF215" s="388">
        <f t="shared" si="95"/>
        <v>-12</v>
      </c>
      <c r="BH215" s="389">
        <f t="shared" si="92"/>
        <v>1</v>
      </c>
      <c r="BI215" s="389">
        <f t="shared" si="93"/>
        <v>0</v>
      </c>
      <c r="BJ215" s="370">
        <v>642531.77333333343</v>
      </c>
      <c r="BK215" s="137">
        <f t="shared" si="81"/>
        <v>642531.77333333343</v>
      </c>
      <c r="BL215" s="373">
        <v>474706.19555555552</v>
      </c>
      <c r="BM215" s="137">
        <f t="shared" si="82"/>
        <v>474706.19555555552</v>
      </c>
      <c r="BN215" s="372">
        <v>924615.03666666662</v>
      </c>
      <c r="BO215" s="137">
        <f t="shared" si="83"/>
        <v>924615.03666666662</v>
      </c>
      <c r="BP215" s="372">
        <v>397960</v>
      </c>
      <c r="BQ215" s="137">
        <f t="shared" si="84"/>
        <v>397960</v>
      </c>
      <c r="BR215" s="372">
        <v>698408.26444444444</v>
      </c>
      <c r="BS215" s="137">
        <f t="shared" si="85"/>
        <v>698408.26444444444</v>
      </c>
      <c r="BT215" s="376">
        <v>740635.56</v>
      </c>
      <c r="BU215" s="137">
        <f t="shared" si="86"/>
        <v>740635.56</v>
      </c>
      <c r="BV215" s="377">
        <v>521990.66191999993</v>
      </c>
      <c r="BW215" s="379">
        <f t="shared" si="94"/>
        <v>521990.66191999993</v>
      </c>
      <c r="BX215" s="353"/>
      <c r="BY215" s="138"/>
      <c r="BZ215" s="355"/>
      <c r="CA215" s="352"/>
    </row>
    <row r="216" spans="1:79" x14ac:dyDescent="0.25">
      <c r="A216" s="132" t="s">
        <v>678</v>
      </c>
      <c r="B216" s="55" t="s">
        <v>529</v>
      </c>
      <c r="C216" s="55" t="s">
        <v>455</v>
      </c>
      <c r="D216" s="133" t="s">
        <v>244</v>
      </c>
      <c r="E216" s="364">
        <v>22003.888888888891</v>
      </c>
      <c r="F216" s="382">
        <f t="shared" si="87"/>
        <v>23362</v>
      </c>
      <c r="G216" s="365">
        <v>383</v>
      </c>
      <c r="H216" s="387">
        <f t="shared" si="88"/>
        <v>171</v>
      </c>
      <c r="I216" s="366">
        <v>71.317777777777749</v>
      </c>
      <c r="J216" s="366">
        <v>53</v>
      </c>
      <c r="K216"/>
      <c r="L216" s="365">
        <v>3686</v>
      </c>
      <c r="M216" s="365">
        <v>4902</v>
      </c>
      <c r="N216" s="365">
        <v>5483</v>
      </c>
      <c r="O216" s="365">
        <v>3498</v>
      </c>
      <c r="P216" s="365">
        <v>3220</v>
      </c>
      <c r="Q216" s="365">
        <v>1650</v>
      </c>
      <c r="R216" s="365">
        <v>825</v>
      </c>
      <c r="S216" s="365">
        <v>98</v>
      </c>
      <c r="T216" s="365">
        <v>23362</v>
      </c>
      <c r="U216" s="132"/>
      <c r="V216" s="385">
        <f t="shared" si="89"/>
        <v>0.15777758753531376</v>
      </c>
      <c r="W216" s="385">
        <f t="shared" si="74"/>
        <v>0.20982792569129355</v>
      </c>
      <c r="X216" s="385">
        <f t="shared" si="75"/>
        <v>0.23469737180035954</v>
      </c>
      <c r="Y216" s="385">
        <f t="shared" si="76"/>
        <v>0.14973033130725108</v>
      </c>
      <c r="Z216" s="385">
        <f t="shared" si="77"/>
        <v>0.13783066518277545</v>
      </c>
      <c r="AA216" s="385">
        <f t="shared" si="78"/>
        <v>7.0627514767571273E-2</v>
      </c>
      <c r="AB216" s="385">
        <f t="shared" si="79"/>
        <v>3.5313757383785636E-2</v>
      </c>
      <c r="AC216" s="385">
        <f t="shared" si="80"/>
        <v>4.1948463316496872E-3</v>
      </c>
      <c r="AD216" s="135"/>
      <c r="AE216" s="368">
        <v>4</v>
      </c>
      <c r="AF216" s="368">
        <v>54</v>
      </c>
      <c r="AG216" s="368">
        <v>96</v>
      </c>
      <c r="AH216" s="368">
        <v>36</v>
      </c>
      <c r="AI216" s="368">
        <v>41</v>
      </c>
      <c r="AJ216" s="368">
        <v>9</v>
      </c>
      <c r="AK216" s="368">
        <v>-2</v>
      </c>
      <c r="AL216" s="368">
        <v>0</v>
      </c>
      <c r="AM216" s="185">
        <f t="shared" si="90"/>
        <v>238</v>
      </c>
      <c r="AN216" s="132"/>
      <c r="AO216" s="368">
        <v>5</v>
      </c>
      <c r="AP216" s="368">
        <v>10</v>
      </c>
      <c r="AQ216" s="368">
        <v>10</v>
      </c>
      <c r="AR216" s="368">
        <v>27</v>
      </c>
      <c r="AS216" s="368">
        <v>10</v>
      </c>
      <c r="AT216" s="368">
        <v>5</v>
      </c>
      <c r="AU216" s="368">
        <v>0</v>
      </c>
      <c r="AV216" s="368">
        <v>0</v>
      </c>
      <c r="AW216" s="369">
        <f t="shared" si="91"/>
        <v>67</v>
      </c>
      <c r="AX216" s="388">
        <f t="shared" si="96"/>
        <v>-5</v>
      </c>
      <c r="AY216" s="388">
        <f t="shared" si="96"/>
        <v>-10</v>
      </c>
      <c r="AZ216" s="388">
        <f t="shared" si="96"/>
        <v>-10</v>
      </c>
      <c r="BA216" s="388">
        <f t="shared" si="96"/>
        <v>-27</v>
      </c>
      <c r="BB216" s="388">
        <f t="shared" si="96"/>
        <v>-10</v>
      </c>
      <c r="BC216" s="388">
        <f t="shared" si="96"/>
        <v>-5</v>
      </c>
      <c r="BD216" s="388">
        <f t="shared" si="95"/>
        <v>0</v>
      </c>
      <c r="BE216" s="388">
        <f t="shared" si="95"/>
        <v>0</v>
      </c>
      <c r="BF216" s="388">
        <f t="shared" si="95"/>
        <v>-67</v>
      </c>
      <c r="BH216" s="389">
        <f t="shared" si="92"/>
        <v>0.8</v>
      </c>
      <c r="BI216" s="389">
        <f t="shared" si="93"/>
        <v>0.19999999999999996</v>
      </c>
      <c r="BJ216" s="370">
        <v>45159.525333333338</v>
      </c>
      <c r="BK216" s="137">
        <f t="shared" si="81"/>
        <v>45159.525333333338</v>
      </c>
      <c r="BL216" s="373">
        <v>143251.31288888888</v>
      </c>
      <c r="BM216" s="137">
        <f t="shared" si="82"/>
        <v>143251.31288888888</v>
      </c>
      <c r="BN216" s="372">
        <v>237038.60533333337</v>
      </c>
      <c r="BO216" s="137">
        <f t="shared" si="83"/>
        <v>237038.60533333337</v>
      </c>
      <c r="BP216" s="372">
        <v>118170.45333333332</v>
      </c>
      <c r="BQ216" s="137">
        <f t="shared" si="84"/>
        <v>118170.45333333332</v>
      </c>
      <c r="BR216" s="372">
        <v>208042.58666666667</v>
      </c>
      <c r="BS216" s="137">
        <f t="shared" si="85"/>
        <v>208042.58666666667</v>
      </c>
      <c r="BT216" s="376">
        <v>113434.68266666667</v>
      </c>
      <c r="BU216" s="137">
        <f t="shared" si="86"/>
        <v>113434.68266666667</v>
      </c>
      <c r="BV216" s="377">
        <v>101865.97388799996</v>
      </c>
      <c r="BW216" s="379">
        <f t="shared" si="94"/>
        <v>101865.97388799996</v>
      </c>
      <c r="BX216" s="353"/>
      <c r="BY216" s="138"/>
      <c r="BZ216" s="355"/>
      <c r="CA216" s="352"/>
    </row>
    <row r="217" spans="1:79" x14ac:dyDescent="0.25">
      <c r="A217" s="132" t="s">
        <v>679</v>
      </c>
      <c r="B217" s="55"/>
      <c r="C217" s="55" t="s">
        <v>437</v>
      </c>
      <c r="D217" s="133" t="s">
        <v>245</v>
      </c>
      <c r="E217" s="364">
        <v>72811</v>
      </c>
      <c r="F217" s="382">
        <f t="shared" si="87"/>
        <v>93382</v>
      </c>
      <c r="G217" s="365">
        <v>858</v>
      </c>
      <c r="H217" s="387">
        <f t="shared" si="88"/>
        <v>441</v>
      </c>
      <c r="I217" s="366">
        <v>129.20044444444437</v>
      </c>
      <c r="J217" s="366">
        <v>65</v>
      </c>
      <c r="K217"/>
      <c r="L217" s="365">
        <v>50956</v>
      </c>
      <c r="M217" s="365">
        <v>15720</v>
      </c>
      <c r="N217" s="365">
        <v>12046</v>
      </c>
      <c r="O217" s="365">
        <v>7769</v>
      </c>
      <c r="P217" s="365">
        <v>4320</v>
      </c>
      <c r="Q217" s="365">
        <v>1647</v>
      </c>
      <c r="R217" s="365">
        <v>868</v>
      </c>
      <c r="S217" s="365">
        <v>56</v>
      </c>
      <c r="T217" s="365">
        <v>93382</v>
      </c>
      <c r="U217" s="132"/>
      <c r="V217" s="385">
        <f t="shared" si="89"/>
        <v>0.54567261356578356</v>
      </c>
      <c r="W217" s="385">
        <f t="shared" si="74"/>
        <v>0.16834079372898417</v>
      </c>
      <c r="X217" s="385">
        <f t="shared" si="75"/>
        <v>0.12899702298087426</v>
      </c>
      <c r="Y217" s="385">
        <f t="shared" si="76"/>
        <v>8.3195904992396819E-2</v>
      </c>
      <c r="Z217" s="385">
        <f t="shared" si="77"/>
        <v>4.626159216979718E-2</v>
      </c>
      <c r="AA217" s="385">
        <f t="shared" si="78"/>
        <v>1.7637232014735174E-2</v>
      </c>
      <c r="AB217" s="385">
        <f t="shared" si="79"/>
        <v>9.2951532415240616E-3</v>
      </c>
      <c r="AC217" s="385">
        <f t="shared" si="80"/>
        <v>5.9968730590477819E-4</v>
      </c>
      <c r="AD217" s="135"/>
      <c r="AE217" s="368">
        <v>-121</v>
      </c>
      <c r="AF217" s="368">
        <v>290</v>
      </c>
      <c r="AG217" s="368">
        <v>139</v>
      </c>
      <c r="AH217" s="368">
        <v>11</v>
      </c>
      <c r="AI217" s="368">
        <v>59</v>
      </c>
      <c r="AJ217" s="368">
        <v>17</v>
      </c>
      <c r="AK217" s="368">
        <v>1</v>
      </c>
      <c r="AL217" s="368">
        <v>2</v>
      </c>
      <c r="AM217" s="185">
        <f t="shared" si="90"/>
        <v>398</v>
      </c>
      <c r="AN217" s="132"/>
      <c r="AO217" s="368">
        <v>-5</v>
      </c>
      <c r="AP217" s="368">
        <v>-11</v>
      </c>
      <c r="AQ217" s="368">
        <v>-2</v>
      </c>
      <c r="AR217" s="368">
        <v>-19</v>
      </c>
      <c r="AS217" s="368">
        <v>-8</v>
      </c>
      <c r="AT217" s="368">
        <v>1</v>
      </c>
      <c r="AU217" s="368">
        <v>-1</v>
      </c>
      <c r="AV217" s="368">
        <v>2</v>
      </c>
      <c r="AW217" s="369">
        <f t="shared" si="91"/>
        <v>-43</v>
      </c>
      <c r="AX217" s="388">
        <f t="shared" si="96"/>
        <v>5</v>
      </c>
      <c r="AY217" s="388">
        <f t="shared" si="96"/>
        <v>11</v>
      </c>
      <c r="AZ217" s="388">
        <f t="shared" si="96"/>
        <v>2</v>
      </c>
      <c r="BA217" s="388">
        <f t="shared" si="96"/>
        <v>19</v>
      </c>
      <c r="BB217" s="388">
        <f t="shared" si="96"/>
        <v>8</v>
      </c>
      <c r="BC217" s="388">
        <f t="shared" si="96"/>
        <v>-1</v>
      </c>
      <c r="BD217" s="388">
        <f t="shared" si="95"/>
        <v>1</v>
      </c>
      <c r="BE217" s="388">
        <f t="shared" si="95"/>
        <v>-2</v>
      </c>
      <c r="BF217" s="388">
        <f t="shared" si="95"/>
        <v>43</v>
      </c>
      <c r="BH217" s="389">
        <f t="shared" si="92"/>
        <v>1</v>
      </c>
      <c r="BI217" s="389">
        <f t="shared" si="93"/>
        <v>0</v>
      </c>
      <c r="BJ217" s="370">
        <v>334698.60666666669</v>
      </c>
      <c r="BK217" s="137">
        <f t="shared" si="81"/>
        <v>334698.60666666669</v>
      </c>
      <c r="BL217" s="373">
        <v>607656.56666666665</v>
      </c>
      <c r="BM217" s="137">
        <f t="shared" si="82"/>
        <v>607656.56666666665</v>
      </c>
      <c r="BN217" s="372">
        <v>619023.18555555574</v>
      </c>
      <c r="BO217" s="137">
        <f t="shared" si="83"/>
        <v>619023.18555555574</v>
      </c>
      <c r="BP217" s="372">
        <v>1068956.1333333333</v>
      </c>
      <c r="BQ217" s="137">
        <f t="shared" si="84"/>
        <v>1068956.1333333333</v>
      </c>
      <c r="BR217" s="372">
        <v>626069.14888888889</v>
      </c>
      <c r="BS217" s="137">
        <f t="shared" si="85"/>
        <v>626069.14888888889</v>
      </c>
      <c r="BT217" s="376">
        <v>730613.31777777779</v>
      </c>
      <c r="BU217" s="137">
        <f t="shared" si="86"/>
        <v>730613.31777777779</v>
      </c>
      <c r="BV217" s="377">
        <v>527221.29834666662</v>
      </c>
      <c r="BW217" s="379">
        <f t="shared" si="94"/>
        <v>527221.29834666662</v>
      </c>
      <c r="BX217" s="353"/>
      <c r="BY217" s="138"/>
      <c r="BZ217" s="355"/>
      <c r="CA217" s="352"/>
    </row>
    <row r="218" spans="1:79" x14ac:dyDescent="0.25">
      <c r="A218" s="132" t="s">
        <v>680</v>
      </c>
      <c r="B218" s="55" t="s">
        <v>458</v>
      </c>
      <c r="C218" s="55" t="s">
        <v>450</v>
      </c>
      <c r="D218" s="133" t="s">
        <v>246</v>
      </c>
      <c r="E218" s="364">
        <v>35685.555555555555</v>
      </c>
      <c r="F218" s="382">
        <f t="shared" si="87"/>
        <v>35595</v>
      </c>
      <c r="G218" s="365">
        <v>223</v>
      </c>
      <c r="H218" s="387">
        <f t="shared" si="88"/>
        <v>162</v>
      </c>
      <c r="I218" s="366">
        <v>36.146666666666675</v>
      </c>
      <c r="J218" s="366">
        <v>1</v>
      </c>
      <c r="K218"/>
      <c r="L218" s="365">
        <v>1411</v>
      </c>
      <c r="M218" s="365">
        <v>3660</v>
      </c>
      <c r="N218" s="365">
        <v>11586</v>
      </c>
      <c r="O218" s="365">
        <v>10388</v>
      </c>
      <c r="P218" s="365">
        <v>4845</v>
      </c>
      <c r="Q218" s="365">
        <v>2352</v>
      </c>
      <c r="R218" s="365">
        <v>1275</v>
      </c>
      <c r="S218" s="365">
        <v>78</v>
      </c>
      <c r="T218" s="365">
        <v>35595</v>
      </c>
      <c r="U218" s="132"/>
      <c r="V218" s="385">
        <f t="shared" si="89"/>
        <v>3.9640398932434331E-2</v>
      </c>
      <c r="W218" s="385">
        <f t="shared" si="74"/>
        <v>0.10282343025705858</v>
      </c>
      <c r="X218" s="385">
        <f t="shared" si="75"/>
        <v>0.32549515381373789</v>
      </c>
      <c r="Y218" s="385">
        <f t="shared" si="76"/>
        <v>0.29183874139626353</v>
      </c>
      <c r="Z218" s="385">
        <f t="shared" si="77"/>
        <v>0.13611462284028655</v>
      </c>
      <c r="AA218" s="385">
        <f t="shared" si="78"/>
        <v>6.6076696165191739E-2</v>
      </c>
      <c r="AB218" s="385">
        <f t="shared" si="79"/>
        <v>3.5819637589549091E-2</v>
      </c>
      <c r="AC218" s="385">
        <f t="shared" si="80"/>
        <v>2.1913190054782977E-3</v>
      </c>
      <c r="AD218" s="135"/>
      <c r="AE218" s="368">
        <v>22</v>
      </c>
      <c r="AF218" s="368">
        <v>25</v>
      </c>
      <c r="AG218" s="368">
        <v>47</v>
      </c>
      <c r="AH218" s="368">
        <v>43</v>
      </c>
      <c r="AI218" s="368">
        <v>29</v>
      </c>
      <c r="AJ218" s="368">
        <v>28</v>
      </c>
      <c r="AK218" s="368">
        <v>9</v>
      </c>
      <c r="AL218" s="368">
        <v>1</v>
      </c>
      <c r="AM218" s="185">
        <f t="shared" si="90"/>
        <v>204</v>
      </c>
      <c r="AN218" s="132"/>
      <c r="AO218" s="368">
        <v>10</v>
      </c>
      <c r="AP218" s="368">
        <v>9</v>
      </c>
      <c r="AQ218" s="368">
        <v>9</v>
      </c>
      <c r="AR218" s="368">
        <v>21</v>
      </c>
      <c r="AS218" s="368">
        <v>-5</v>
      </c>
      <c r="AT218" s="368">
        <v>0</v>
      </c>
      <c r="AU218" s="368">
        <v>-1</v>
      </c>
      <c r="AV218" s="368">
        <v>-1</v>
      </c>
      <c r="AW218" s="369">
        <f t="shared" si="91"/>
        <v>42</v>
      </c>
      <c r="AX218" s="388">
        <f t="shared" si="96"/>
        <v>-10</v>
      </c>
      <c r="AY218" s="388">
        <f t="shared" si="96"/>
        <v>-9</v>
      </c>
      <c r="AZ218" s="388">
        <f t="shared" si="96"/>
        <v>-9</v>
      </c>
      <c r="BA218" s="388">
        <f t="shared" si="96"/>
        <v>-21</v>
      </c>
      <c r="BB218" s="388">
        <f t="shared" si="96"/>
        <v>5</v>
      </c>
      <c r="BC218" s="388">
        <f t="shared" si="96"/>
        <v>0</v>
      </c>
      <c r="BD218" s="388">
        <f t="shared" si="95"/>
        <v>1</v>
      </c>
      <c r="BE218" s="388">
        <f t="shared" si="95"/>
        <v>1</v>
      </c>
      <c r="BF218" s="388">
        <f t="shared" si="95"/>
        <v>-42</v>
      </c>
      <c r="BH218" s="389">
        <f t="shared" si="92"/>
        <v>0.8</v>
      </c>
      <c r="BI218" s="389">
        <f t="shared" si="93"/>
        <v>0.19999999999999996</v>
      </c>
      <c r="BJ218" s="370">
        <v>116800.69866666669</v>
      </c>
      <c r="BK218" s="137">
        <f t="shared" si="81"/>
        <v>116800.69866666669</v>
      </c>
      <c r="BL218" s="373">
        <v>149306.49866666668</v>
      </c>
      <c r="BM218" s="137">
        <f t="shared" si="82"/>
        <v>149306.49866666668</v>
      </c>
      <c r="BN218" s="372">
        <v>174365.82577777779</v>
      </c>
      <c r="BO218" s="137">
        <f t="shared" si="83"/>
        <v>174365.82577777779</v>
      </c>
      <c r="BP218" s="372">
        <v>155281.17333333334</v>
      </c>
      <c r="BQ218" s="137">
        <f t="shared" si="84"/>
        <v>155281.17333333334</v>
      </c>
      <c r="BR218" s="372">
        <v>457819.32977777789</v>
      </c>
      <c r="BS218" s="137">
        <f t="shared" si="85"/>
        <v>457819.32977777789</v>
      </c>
      <c r="BT218" s="376">
        <v>314341.60177777777</v>
      </c>
      <c r="BU218" s="137">
        <f t="shared" si="86"/>
        <v>314341.60177777777</v>
      </c>
      <c r="BV218" s="377">
        <v>79337.04703999999</v>
      </c>
      <c r="BW218" s="379">
        <f t="shared" si="94"/>
        <v>79337.04703999999</v>
      </c>
      <c r="BX218" s="353"/>
      <c r="BY218" s="138"/>
      <c r="BZ218" s="355"/>
      <c r="CA218" s="352"/>
    </row>
    <row r="219" spans="1:79" x14ac:dyDescent="0.25">
      <c r="A219" s="132" t="s">
        <v>681</v>
      </c>
      <c r="B219" s="55" t="s">
        <v>494</v>
      </c>
      <c r="C219" s="55" t="s">
        <v>437</v>
      </c>
      <c r="D219" s="133" t="s">
        <v>247</v>
      </c>
      <c r="E219" s="364">
        <v>25339.222222222223</v>
      </c>
      <c r="F219" s="382">
        <f t="shared" si="87"/>
        <v>31870</v>
      </c>
      <c r="G219" s="365">
        <v>498</v>
      </c>
      <c r="H219" s="387">
        <f t="shared" si="88"/>
        <v>256</v>
      </c>
      <c r="I219" s="366">
        <v>128.64311111111107</v>
      </c>
      <c r="J219" s="366">
        <v>25</v>
      </c>
      <c r="K219"/>
      <c r="L219" s="365">
        <v>16223</v>
      </c>
      <c r="M219" s="365">
        <v>5011</v>
      </c>
      <c r="N219" s="365">
        <v>4187</v>
      </c>
      <c r="O219" s="365">
        <v>3363</v>
      </c>
      <c r="P219" s="365">
        <v>1950</v>
      </c>
      <c r="Q219" s="365">
        <v>654</v>
      </c>
      <c r="R219" s="365">
        <v>446</v>
      </c>
      <c r="S219" s="365">
        <v>36</v>
      </c>
      <c r="T219" s="365">
        <v>31870</v>
      </c>
      <c r="U219" s="132"/>
      <c r="V219" s="385">
        <f t="shared" si="89"/>
        <v>0.50903671164104169</v>
      </c>
      <c r="W219" s="385">
        <f t="shared" si="74"/>
        <v>0.15723250705993097</v>
      </c>
      <c r="X219" s="385">
        <f t="shared" si="75"/>
        <v>0.13137747097583935</v>
      </c>
      <c r="Y219" s="385">
        <f t="shared" si="76"/>
        <v>0.10552243489174773</v>
      </c>
      <c r="Z219" s="385">
        <f t="shared" si="77"/>
        <v>6.1186068402886727E-2</v>
      </c>
      <c r="AA219" s="385">
        <f t="shared" si="78"/>
        <v>2.0520866018198934E-2</v>
      </c>
      <c r="AB219" s="385">
        <f t="shared" si="79"/>
        <v>1.3994352055224349E-2</v>
      </c>
      <c r="AC219" s="385">
        <f t="shared" si="80"/>
        <v>1.1295889551302164E-3</v>
      </c>
      <c r="AD219" s="135"/>
      <c r="AE219" s="368">
        <v>11</v>
      </c>
      <c r="AF219" s="368">
        <v>26</v>
      </c>
      <c r="AG219" s="368">
        <v>65</v>
      </c>
      <c r="AH219" s="368">
        <v>63</v>
      </c>
      <c r="AI219" s="368">
        <v>27</v>
      </c>
      <c r="AJ219" s="368">
        <v>2</v>
      </c>
      <c r="AK219" s="368">
        <v>8</v>
      </c>
      <c r="AL219" s="368">
        <v>-2</v>
      </c>
      <c r="AM219" s="185">
        <f t="shared" si="90"/>
        <v>200</v>
      </c>
      <c r="AN219" s="132"/>
      <c r="AO219" s="368">
        <v>-49</v>
      </c>
      <c r="AP219" s="368">
        <v>-1</v>
      </c>
      <c r="AQ219" s="368">
        <v>-18</v>
      </c>
      <c r="AR219" s="368">
        <v>9</v>
      </c>
      <c r="AS219" s="368">
        <v>0</v>
      </c>
      <c r="AT219" s="368">
        <v>3</v>
      </c>
      <c r="AU219" s="368">
        <v>1</v>
      </c>
      <c r="AV219" s="368">
        <v>-1</v>
      </c>
      <c r="AW219" s="369">
        <f t="shared" si="91"/>
        <v>-56</v>
      </c>
      <c r="AX219" s="388">
        <f t="shared" si="96"/>
        <v>49</v>
      </c>
      <c r="AY219" s="388">
        <f t="shared" si="96"/>
        <v>1</v>
      </c>
      <c r="AZ219" s="388">
        <f t="shared" si="96"/>
        <v>18</v>
      </c>
      <c r="BA219" s="388">
        <f t="shared" si="96"/>
        <v>-9</v>
      </c>
      <c r="BB219" s="388">
        <f t="shared" si="96"/>
        <v>0</v>
      </c>
      <c r="BC219" s="388">
        <f t="shared" si="96"/>
        <v>-3</v>
      </c>
      <c r="BD219" s="388">
        <f t="shared" si="95"/>
        <v>-1</v>
      </c>
      <c r="BE219" s="388">
        <f t="shared" si="95"/>
        <v>1</v>
      </c>
      <c r="BF219" s="388">
        <f t="shared" si="95"/>
        <v>56</v>
      </c>
      <c r="BH219" s="389">
        <f t="shared" si="92"/>
        <v>0.8</v>
      </c>
      <c r="BI219" s="389">
        <f t="shared" si="93"/>
        <v>0.19999999999999996</v>
      </c>
      <c r="BJ219" s="370">
        <v>102472.46400000001</v>
      </c>
      <c r="BK219" s="137">
        <f t="shared" si="81"/>
        <v>102472.46400000001</v>
      </c>
      <c r="BL219" s="373">
        <v>114638.80711111108</v>
      </c>
      <c r="BM219" s="137">
        <f t="shared" si="82"/>
        <v>114638.80711111108</v>
      </c>
      <c r="BN219" s="372">
        <v>73084.98577777778</v>
      </c>
      <c r="BO219" s="137">
        <f t="shared" si="83"/>
        <v>73084.98577777778</v>
      </c>
      <c r="BP219" s="372">
        <v>248193.92000000004</v>
      </c>
      <c r="BQ219" s="137">
        <f t="shared" si="84"/>
        <v>248193.92000000004</v>
      </c>
      <c r="BR219" s="372">
        <v>241669.69244444446</v>
      </c>
      <c r="BS219" s="137">
        <f t="shared" si="85"/>
        <v>241669.69244444446</v>
      </c>
      <c r="BT219" s="376">
        <v>190134.6097777778</v>
      </c>
      <c r="BU219" s="137">
        <f t="shared" si="86"/>
        <v>190134.6097777778</v>
      </c>
      <c r="BV219" s="377">
        <v>81634.85910755553</v>
      </c>
      <c r="BW219" s="379">
        <f t="shared" si="94"/>
        <v>81634.85910755553</v>
      </c>
      <c r="BX219" s="353"/>
      <c r="BY219" s="138"/>
      <c r="BZ219" s="355"/>
      <c r="CA219" s="352"/>
    </row>
    <row r="220" spans="1:79" x14ac:dyDescent="0.25">
      <c r="A220" s="132" t="s">
        <v>682</v>
      </c>
      <c r="B220" s="55" t="s">
        <v>555</v>
      </c>
      <c r="C220" s="55" t="s">
        <v>434</v>
      </c>
      <c r="D220" s="133" t="s">
        <v>248</v>
      </c>
      <c r="E220" s="364">
        <v>45365.777777777774</v>
      </c>
      <c r="F220" s="382">
        <f t="shared" si="87"/>
        <v>44860</v>
      </c>
      <c r="G220" s="365">
        <v>425</v>
      </c>
      <c r="H220" s="387">
        <f t="shared" si="88"/>
        <v>165</v>
      </c>
      <c r="I220" s="366">
        <v>4.9813333333333674</v>
      </c>
      <c r="J220" s="366">
        <v>20</v>
      </c>
      <c r="K220"/>
      <c r="L220" s="365">
        <v>4716</v>
      </c>
      <c r="M220" s="365">
        <v>7139</v>
      </c>
      <c r="N220" s="365">
        <v>9879</v>
      </c>
      <c r="O220" s="365">
        <v>9048</v>
      </c>
      <c r="P220" s="365">
        <v>7322</v>
      </c>
      <c r="Q220" s="365">
        <v>3863</v>
      </c>
      <c r="R220" s="365">
        <v>2625</v>
      </c>
      <c r="S220" s="365">
        <v>268</v>
      </c>
      <c r="T220" s="365">
        <v>44860</v>
      </c>
      <c r="U220" s="132"/>
      <c r="V220" s="385">
        <f t="shared" si="89"/>
        <v>0.10512706197057513</v>
      </c>
      <c r="W220" s="385">
        <f t="shared" si="74"/>
        <v>0.15913954525189478</v>
      </c>
      <c r="X220" s="385">
        <f t="shared" si="75"/>
        <v>0.22021845742309407</v>
      </c>
      <c r="Y220" s="385">
        <f t="shared" si="76"/>
        <v>0.20169415960766829</v>
      </c>
      <c r="Z220" s="385">
        <f t="shared" si="77"/>
        <v>0.16321890325456978</v>
      </c>
      <c r="AA220" s="385">
        <f t="shared" si="78"/>
        <v>8.611234953187695E-2</v>
      </c>
      <c r="AB220" s="385">
        <f t="shared" si="79"/>
        <v>5.8515381185911729E-2</v>
      </c>
      <c r="AC220" s="385">
        <f t="shared" si="80"/>
        <v>5.9741417744092733E-3</v>
      </c>
      <c r="AD220" s="135"/>
      <c r="AE220" s="368">
        <v>-1</v>
      </c>
      <c r="AF220" s="368">
        <v>-2</v>
      </c>
      <c r="AG220" s="368">
        <v>24</v>
      </c>
      <c r="AH220" s="368">
        <v>48</v>
      </c>
      <c r="AI220" s="368">
        <v>22</v>
      </c>
      <c r="AJ220" s="368">
        <v>45</v>
      </c>
      <c r="AK220" s="368">
        <v>19</v>
      </c>
      <c r="AL220" s="368">
        <v>1</v>
      </c>
      <c r="AM220" s="185">
        <f t="shared" si="90"/>
        <v>156</v>
      </c>
      <c r="AN220" s="132"/>
      <c r="AO220" s="368">
        <v>-4</v>
      </c>
      <c r="AP220" s="368">
        <v>-22</v>
      </c>
      <c r="AQ220" s="368">
        <v>-5</v>
      </c>
      <c r="AR220" s="368">
        <v>1</v>
      </c>
      <c r="AS220" s="368">
        <v>9</v>
      </c>
      <c r="AT220" s="368">
        <v>4</v>
      </c>
      <c r="AU220" s="368">
        <v>10</v>
      </c>
      <c r="AV220" s="368">
        <v>-2</v>
      </c>
      <c r="AW220" s="369">
        <f t="shared" si="91"/>
        <v>-9</v>
      </c>
      <c r="AX220" s="388">
        <f t="shared" si="96"/>
        <v>4</v>
      </c>
      <c r="AY220" s="388">
        <f t="shared" si="96"/>
        <v>22</v>
      </c>
      <c r="AZ220" s="388">
        <f t="shared" si="96"/>
        <v>5</v>
      </c>
      <c r="BA220" s="388">
        <f t="shared" si="96"/>
        <v>-1</v>
      </c>
      <c r="BB220" s="388">
        <f t="shared" si="96"/>
        <v>-9</v>
      </c>
      <c r="BC220" s="388">
        <f t="shared" si="96"/>
        <v>-4</v>
      </c>
      <c r="BD220" s="388">
        <f t="shared" si="95"/>
        <v>-10</v>
      </c>
      <c r="BE220" s="388">
        <f t="shared" si="95"/>
        <v>2</v>
      </c>
      <c r="BF220" s="388">
        <f t="shared" si="95"/>
        <v>9</v>
      </c>
      <c r="BH220" s="389">
        <f t="shared" si="92"/>
        <v>0.8</v>
      </c>
      <c r="BI220" s="389">
        <f t="shared" si="93"/>
        <v>0.19999999999999996</v>
      </c>
      <c r="BJ220" s="370">
        <v>384943.37599999999</v>
      </c>
      <c r="BK220" s="137">
        <f t="shared" si="81"/>
        <v>384943.37599999999</v>
      </c>
      <c r="BL220" s="373">
        <v>224983.22222222222</v>
      </c>
      <c r="BM220" s="137">
        <f t="shared" si="82"/>
        <v>224983.22222222222</v>
      </c>
      <c r="BN220" s="372">
        <v>160185.25244444446</v>
      </c>
      <c r="BO220" s="137">
        <f t="shared" si="83"/>
        <v>160185.25244444446</v>
      </c>
      <c r="BP220" s="372">
        <v>254692.58666666667</v>
      </c>
      <c r="BQ220" s="137">
        <f t="shared" si="84"/>
        <v>254692.58666666667</v>
      </c>
      <c r="BR220" s="372">
        <v>297075.36888888892</v>
      </c>
      <c r="BS220" s="137">
        <f t="shared" si="85"/>
        <v>297075.36888888892</v>
      </c>
      <c r="BT220" s="376">
        <v>333134.10666666669</v>
      </c>
      <c r="BU220" s="137">
        <f t="shared" si="86"/>
        <v>333134.10666666669</v>
      </c>
      <c r="BV220" s="377">
        <v>72158.22688711113</v>
      </c>
      <c r="BW220" s="379">
        <f t="shared" si="94"/>
        <v>72158.22688711113</v>
      </c>
      <c r="BX220" s="353"/>
      <c r="BY220" s="138"/>
      <c r="BZ220" s="355"/>
      <c r="CA220" s="352"/>
    </row>
    <row r="221" spans="1:79" x14ac:dyDescent="0.25">
      <c r="A221" s="132" t="s">
        <v>683</v>
      </c>
      <c r="B221" s="55"/>
      <c r="C221" s="55" t="s">
        <v>455</v>
      </c>
      <c r="D221" s="133" t="s">
        <v>249</v>
      </c>
      <c r="E221" s="364">
        <v>90172.555555555577</v>
      </c>
      <c r="F221" s="382">
        <f t="shared" si="87"/>
        <v>116955</v>
      </c>
      <c r="G221" s="365">
        <v>1140</v>
      </c>
      <c r="H221" s="387">
        <f t="shared" si="88"/>
        <v>566</v>
      </c>
      <c r="I221" s="366">
        <v>179.3097777777777</v>
      </c>
      <c r="J221" s="366">
        <v>112</v>
      </c>
      <c r="K221"/>
      <c r="L221" s="365">
        <v>62989</v>
      </c>
      <c r="M221" s="365">
        <v>22625</v>
      </c>
      <c r="N221" s="365">
        <v>15267</v>
      </c>
      <c r="O221" s="365">
        <v>9007</v>
      </c>
      <c r="P221" s="365">
        <v>4579</v>
      </c>
      <c r="Q221" s="365">
        <v>1711</v>
      </c>
      <c r="R221" s="365">
        <v>715</v>
      </c>
      <c r="S221" s="365">
        <v>62</v>
      </c>
      <c r="T221" s="365">
        <v>116955</v>
      </c>
      <c r="U221" s="132"/>
      <c r="V221" s="385">
        <f t="shared" si="89"/>
        <v>0.53857466546962507</v>
      </c>
      <c r="W221" s="385">
        <f t="shared" si="74"/>
        <v>0.19345047240391602</v>
      </c>
      <c r="X221" s="385">
        <f t="shared" si="75"/>
        <v>0.13053738617416955</v>
      </c>
      <c r="Y221" s="385">
        <f t="shared" si="76"/>
        <v>7.7012526185284938E-2</v>
      </c>
      <c r="Z221" s="385">
        <f t="shared" si="77"/>
        <v>3.9151810525415755E-2</v>
      </c>
      <c r="AA221" s="385">
        <f t="shared" si="78"/>
        <v>1.4629558377153606E-2</v>
      </c>
      <c r="AB221" s="385">
        <f t="shared" si="79"/>
        <v>6.1134624428198876E-3</v>
      </c>
      <c r="AC221" s="385">
        <f t="shared" si="80"/>
        <v>5.301184216151511E-4</v>
      </c>
      <c r="AD221" s="135"/>
      <c r="AE221" s="368">
        <v>122</v>
      </c>
      <c r="AF221" s="368">
        <v>164</v>
      </c>
      <c r="AG221" s="368">
        <v>82</v>
      </c>
      <c r="AH221" s="368">
        <v>135</v>
      </c>
      <c r="AI221" s="368">
        <v>37</v>
      </c>
      <c r="AJ221" s="368">
        <v>24</v>
      </c>
      <c r="AK221" s="368">
        <v>24</v>
      </c>
      <c r="AL221" s="368">
        <v>0</v>
      </c>
      <c r="AM221" s="185">
        <f t="shared" si="90"/>
        <v>588</v>
      </c>
      <c r="AN221" s="132"/>
      <c r="AO221" s="368">
        <v>59</v>
      </c>
      <c r="AP221" s="368">
        <v>-2</v>
      </c>
      <c r="AQ221" s="368">
        <v>-14</v>
      </c>
      <c r="AR221" s="368">
        <v>-7</v>
      </c>
      <c r="AS221" s="368">
        <v>0</v>
      </c>
      <c r="AT221" s="368">
        <v>-9</v>
      </c>
      <c r="AU221" s="368">
        <v>-4</v>
      </c>
      <c r="AV221" s="368">
        <v>-1</v>
      </c>
      <c r="AW221" s="369">
        <f t="shared" si="91"/>
        <v>22</v>
      </c>
      <c r="AX221" s="388">
        <f t="shared" si="96"/>
        <v>-59</v>
      </c>
      <c r="AY221" s="388">
        <f t="shared" si="96"/>
        <v>2</v>
      </c>
      <c r="AZ221" s="388">
        <f t="shared" si="96"/>
        <v>14</v>
      </c>
      <c r="BA221" s="388">
        <f t="shared" si="96"/>
        <v>7</v>
      </c>
      <c r="BB221" s="388">
        <f t="shared" si="96"/>
        <v>0</v>
      </c>
      <c r="BC221" s="388">
        <f t="shared" si="96"/>
        <v>9</v>
      </c>
      <c r="BD221" s="388">
        <f t="shared" si="95"/>
        <v>4</v>
      </c>
      <c r="BE221" s="388">
        <f t="shared" si="95"/>
        <v>1</v>
      </c>
      <c r="BF221" s="388">
        <f t="shared" si="95"/>
        <v>-22</v>
      </c>
      <c r="BH221" s="389">
        <f t="shared" si="92"/>
        <v>1</v>
      </c>
      <c r="BI221" s="389">
        <f t="shared" si="93"/>
        <v>0</v>
      </c>
      <c r="BJ221" s="370">
        <v>508364.48666666669</v>
      </c>
      <c r="BK221" s="137">
        <f t="shared" si="81"/>
        <v>508364.48666666669</v>
      </c>
      <c r="BL221" s="373">
        <v>1072235.0944444444</v>
      </c>
      <c r="BM221" s="137">
        <f t="shared" si="82"/>
        <v>1072235.0944444444</v>
      </c>
      <c r="BN221" s="372">
        <v>1167942.7588888891</v>
      </c>
      <c r="BO221" s="137">
        <f t="shared" si="83"/>
        <v>1167942.7588888891</v>
      </c>
      <c r="BP221" s="372">
        <v>1216256</v>
      </c>
      <c r="BQ221" s="137">
        <f t="shared" si="84"/>
        <v>1216256</v>
      </c>
      <c r="BR221" s="372">
        <v>1055442.6600000001</v>
      </c>
      <c r="BS221" s="137">
        <f t="shared" si="85"/>
        <v>1055442.6600000001</v>
      </c>
      <c r="BT221" s="376">
        <v>978344.99777777784</v>
      </c>
      <c r="BU221" s="137">
        <f t="shared" si="86"/>
        <v>978344.99777777784</v>
      </c>
      <c r="BV221" s="377">
        <v>654487.05356444418</v>
      </c>
      <c r="BW221" s="379">
        <f t="shared" si="94"/>
        <v>654487.05356444418</v>
      </c>
      <c r="BX221" s="353"/>
      <c r="BY221" s="138"/>
      <c r="BZ221" s="355"/>
      <c r="CA221" s="352"/>
    </row>
    <row r="222" spans="1:79" x14ac:dyDescent="0.25">
      <c r="A222" s="132" t="s">
        <v>684</v>
      </c>
      <c r="B222" s="55" t="s">
        <v>654</v>
      </c>
      <c r="C222" s="55" t="s">
        <v>467</v>
      </c>
      <c r="D222" s="133" t="s">
        <v>250</v>
      </c>
      <c r="E222" s="364">
        <v>41977.111111111102</v>
      </c>
      <c r="F222" s="382">
        <f t="shared" si="87"/>
        <v>45941</v>
      </c>
      <c r="G222" s="365">
        <v>371</v>
      </c>
      <c r="H222" s="387">
        <f t="shared" si="88"/>
        <v>462</v>
      </c>
      <c r="I222" s="366">
        <v>269.20266666666674</v>
      </c>
      <c r="J222" s="366">
        <v>6</v>
      </c>
      <c r="K222"/>
      <c r="L222" s="365">
        <v>8605</v>
      </c>
      <c r="M222" s="365">
        <v>11277</v>
      </c>
      <c r="N222" s="365">
        <v>10956</v>
      </c>
      <c r="O222" s="365">
        <v>6138</v>
      </c>
      <c r="P222" s="365">
        <v>4481</v>
      </c>
      <c r="Q222" s="365">
        <v>2812</v>
      </c>
      <c r="R222" s="365">
        <v>1569</v>
      </c>
      <c r="S222" s="365">
        <v>103</v>
      </c>
      <c r="T222" s="365">
        <v>45941</v>
      </c>
      <c r="U222" s="132"/>
      <c r="V222" s="385">
        <f t="shared" si="89"/>
        <v>0.18730545699919462</v>
      </c>
      <c r="W222" s="385">
        <f t="shared" si="74"/>
        <v>0.24546701203717811</v>
      </c>
      <c r="X222" s="385">
        <f t="shared" si="75"/>
        <v>0.23847978929496527</v>
      </c>
      <c r="Y222" s="385">
        <f t="shared" si="76"/>
        <v>0.13360614701464923</v>
      </c>
      <c r="Z222" s="385">
        <f t="shared" si="77"/>
        <v>9.7538146753444632E-2</v>
      </c>
      <c r="AA222" s="385">
        <f t="shared" si="78"/>
        <v>6.1208941903746109E-2</v>
      </c>
      <c r="AB222" s="385">
        <f t="shared" si="79"/>
        <v>3.4152499945582379E-2</v>
      </c>
      <c r="AC222" s="385">
        <f t="shared" si="80"/>
        <v>2.2420060512396336E-3</v>
      </c>
      <c r="AD222" s="135"/>
      <c r="AE222" s="368">
        <v>137</v>
      </c>
      <c r="AF222" s="368">
        <v>72</v>
      </c>
      <c r="AG222" s="368">
        <v>96</v>
      </c>
      <c r="AH222" s="368">
        <v>62</v>
      </c>
      <c r="AI222" s="368">
        <v>58</v>
      </c>
      <c r="AJ222" s="368">
        <v>52</v>
      </c>
      <c r="AK222" s="368">
        <v>24</v>
      </c>
      <c r="AL222" s="368">
        <v>0</v>
      </c>
      <c r="AM222" s="185">
        <f t="shared" si="90"/>
        <v>501</v>
      </c>
      <c r="AN222" s="132"/>
      <c r="AO222" s="368">
        <v>9</v>
      </c>
      <c r="AP222" s="368">
        <v>16</v>
      </c>
      <c r="AQ222" s="368">
        <v>-2</v>
      </c>
      <c r="AR222" s="368">
        <v>-11</v>
      </c>
      <c r="AS222" s="368">
        <v>9</v>
      </c>
      <c r="AT222" s="368">
        <v>14</v>
      </c>
      <c r="AU222" s="368">
        <v>4</v>
      </c>
      <c r="AV222" s="368">
        <v>0</v>
      </c>
      <c r="AW222" s="369">
        <f t="shared" si="91"/>
        <v>39</v>
      </c>
      <c r="AX222" s="388">
        <f t="shared" si="96"/>
        <v>-9</v>
      </c>
      <c r="AY222" s="388">
        <f t="shared" si="96"/>
        <v>-16</v>
      </c>
      <c r="AZ222" s="388">
        <f t="shared" si="96"/>
        <v>2</v>
      </c>
      <c r="BA222" s="388">
        <f t="shared" si="96"/>
        <v>11</v>
      </c>
      <c r="BB222" s="388">
        <f t="shared" si="96"/>
        <v>-9</v>
      </c>
      <c r="BC222" s="388">
        <f t="shared" si="96"/>
        <v>-14</v>
      </c>
      <c r="BD222" s="388">
        <f t="shared" si="95"/>
        <v>-4</v>
      </c>
      <c r="BE222" s="388">
        <f t="shared" si="95"/>
        <v>0</v>
      </c>
      <c r="BF222" s="388">
        <f t="shared" si="95"/>
        <v>-39</v>
      </c>
      <c r="BH222" s="389">
        <f t="shared" si="92"/>
        <v>0.8</v>
      </c>
      <c r="BI222" s="389">
        <f t="shared" si="93"/>
        <v>0.19999999999999996</v>
      </c>
      <c r="BJ222" s="370">
        <v>434964.2666666666</v>
      </c>
      <c r="BK222" s="137">
        <f t="shared" si="81"/>
        <v>434964.2666666666</v>
      </c>
      <c r="BL222" s="373">
        <v>458290.91111111111</v>
      </c>
      <c r="BM222" s="137">
        <f t="shared" si="82"/>
        <v>458290.91111111111</v>
      </c>
      <c r="BN222" s="372">
        <v>389696.7297777778</v>
      </c>
      <c r="BO222" s="137">
        <f t="shared" si="83"/>
        <v>389696.7297777778</v>
      </c>
      <c r="BP222" s="372">
        <v>514820.37333333335</v>
      </c>
      <c r="BQ222" s="137">
        <f t="shared" si="84"/>
        <v>514820.37333333335</v>
      </c>
      <c r="BR222" s="372">
        <v>641006.90133333346</v>
      </c>
      <c r="BS222" s="137">
        <f t="shared" si="85"/>
        <v>641006.90133333346</v>
      </c>
      <c r="BT222" s="376">
        <v>777174.49600000004</v>
      </c>
      <c r="BU222" s="137">
        <f t="shared" si="86"/>
        <v>777174.49600000004</v>
      </c>
      <c r="BV222" s="377">
        <v>343340.43191466661</v>
      </c>
      <c r="BW222" s="379">
        <f t="shared" si="94"/>
        <v>343340.43191466661</v>
      </c>
      <c r="BX222" s="353"/>
      <c r="BY222" s="138"/>
      <c r="BZ222" s="355"/>
      <c r="CA222" s="352"/>
    </row>
    <row r="223" spans="1:79" x14ac:dyDescent="0.25">
      <c r="A223" s="132" t="s">
        <v>685</v>
      </c>
      <c r="B223" s="55" t="s">
        <v>559</v>
      </c>
      <c r="C223" s="55" t="s">
        <v>434</v>
      </c>
      <c r="D223" s="133" t="s">
        <v>251</v>
      </c>
      <c r="E223" s="364">
        <v>39699.222222222219</v>
      </c>
      <c r="F223" s="382">
        <f t="shared" si="87"/>
        <v>35488</v>
      </c>
      <c r="G223" s="365">
        <v>233</v>
      </c>
      <c r="H223" s="387">
        <f t="shared" si="88"/>
        <v>144</v>
      </c>
      <c r="I223" s="366">
        <v>22.314222222222241</v>
      </c>
      <c r="J223" s="366">
        <v>15</v>
      </c>
      <c r="K223"/>
      <c r="L223" s="365">
        <v>1583</v>
      </c>
      <c r="M223" s="365">
        <v>1347</v>
      </c>
      <c r="N223" s="365">
        <v>6752</v>
      </c>
      <c r="O223" s="365">
        <v>11215</v>
      </c>
      <c r="P223" s="365">
        <v>6651</v>
      </c>
      <c r="Q223" s="365">
        <v>3930</v>
      </c>
      <c r="R223" s="365">
        <v>2927</v>
      </c>
      <c r="S223" s="365">
        <v>1083</v>
      </c>
      <c r="T223" s="365">
        <v>35488</v>
      </c>
      <c r="U223" s="132"/>
      <c r="V223" s="385">
        <f t="shared" si="89"/>
        <v>4.4606627592425611E-2</v>
      </c>
      <c r="W223" s="385">
        <f t="shared" si="74"/>
        <v>3.7956492335437332E-2</v>
      </c>
      <c r="X223" s="385">
        <f t="shared" si="75"/>
        <v>0.19026149684400362</v>
      </c>
      <c r="Y223" s="385">
        <f t="shared" si="76"/>
        <v>0.3160223174030658</v>
      </c>
      <c r="Z223" s="385">
        <f t="shared" si="77"/>
        <v>0.18741546438232642</v>
      </c>
      <c r="AA223" s="385">
        <f t="shared" si="78"/>
        <v>0.11074165915238954</v>
      </c>
      <c r="AB223" s="385">
        <f t="shared" si="79"/>
        <v>8.2478584310189354E-2</v>
      </c>
      <c r="AC223" s="385">
        <f t="shared" si="80"/>
        <v>3.0517357980162307E-2</v>
      </c>
      <c r="AD223" s="135"/>
      <c r="AE223" s="368">
        <v>-13</v>
      </c>
      <c r="AF223" s="368">
        <v>5</v>
      </c>
      <c r="AG223" s="368">
        <v>44</v>
      </c>
      <c r="AH223" s="368">
        <v>2</v>
      </c>
      <c r="AI223" s="368">
        <v>39</v>
      </c>
      <c r="AJ223" s="368">
        <v>-6</v>
      </c>
      <c r="AK223" s="368">
        <v>25</v>
      </c>
      <c r="AL223" s="368">
        <v>6</v>
      </c>
      <c r="AM223" s="185">
        <f t="shared" si="90"/>
        <v>102</v>
      </c>
      <c r="AN223" s="132"/>
      <c r="AO223" s="368">
        <v>-2</v>
      </c>
      <c r="AP223" s="368">
        <v>2</v>
      </c>
      <c r="AQ223" s="368">
        <v>-3</v>
      </c>
      <c r="AR223" s="368">
        <v>-14</v>
      </c>
      <c r="AS223" s="368">
        <v>-11</v>
      </c>
      <c r="AT223" s="368">
        <v>-8</v>
      </c>
      <c r="AU223" s="368">
        <v>-4</v>
      </c>
      <c r="AV223" s="368">
        <v>-2</v>
      </c>
      <c r="AW223" s="369">
        <f t="shared" si="91"/>
        <v>-42</v>
      </c>
      <c r="AX223" s="388">
        <f t="shared" si="96"/>
        <v>2</v>
      </c>
      <c r="AY223" s="388">
        <f t="shared" si="96"/>
        <v>-2</v>
      </c>
      <c r="AZ223" s="388">
        <f t="shared" si="96"/>
        <v>3</v>
      </c>
      <c r="BA223" s="388">
        <f t="shared" si="96"/>
        <v>14</v>
      </c>
      <c r="BB223" s="388">
        <f t="shared" si="96"/>
        <v>11</v>
      </c>
      <c r="BC223" s="388">
        <f t="shared" si="96"/>
        <v>8</v>
      </c>
      <c r="BD223" s="388">
        <f t="shared" si="95"/>
        <v>4</v>
      </c>
      <c r="BE223" s="388">
        <f t="shared" si="95"/>
        <v>2</v>
      </c>
      <c r="BF223" s="388">
        <f t="shared" si="95"/>
        <v>42</v>
      </c>
      <c r="BH223" s="389">
        <f t="shared" si="92"/>
        <v>0.8</v>
      </c>
      <c r="BI223" s="389">
        <f t="shared" si="93"/>
        <v>0.19999999999999996</v>
      </c>
      <c r="BJ223" s="370">
        <v>430102.90133333328</v>
      </c>
      <c r="BK223" s="137">
        <f t="shared" si="81"/>
        <v>430102.90133333328</v>
      </c>
      <c r="BL223" s="373">
        <v>313225.40444444446</v>
      </c>
      <c r="BM223" s="137">
        <f t="shared" si="82"/>
        <v>313225.40444444446</v>
      </c>
      <c r="BN223" s="372">
        <v>318358.42044444452</v>
      </c>
      <c r="BO223" s="137">
        <f t="shared" si="83"/>
        <v>318358.42044444452</v>
      </c>
      <c r="BP223" s="372">
        <v>232307.62666666668</v>
      </c>
      <c r="BQ223" s="137">
        <f t="shared" si="84"/>
        <v>232307.62666666668</v>
      </c>
      <c r="BR223" s="372">
        <v>210081.38311111109</v>
      </c>
      <c r="BS223" s="137">
        <f t="shared" si="85"/>
        <v>210081.38311111109</v>
      </c>
      <c r="BT223" s="376">
        <v>506845.36</v>
      </c>
      <c r="BU223" s="137">
        <f t="shared" si="86"/>
        <v>506845.36</v>
      </c>
      <c r="BV223" s="377">
        <v>42506.549660444463</v>
      </c>
      <c r="BW223" s="379">
        <f t="shared" si="94"/>
        <v>42506.549660444463</v>
      </c>
      <c r="BX223" s="353"/>
      <c r="BY223" s="138"/>
      <c r="BZ223" s="355"/>
      <c r="CA223" s="352"/>
    </row>
    <row r="224" spans="1:79" x14ac:dyDescent="0.25">
      <c r="A224" s="132" t="s">
        <v>686</v>
      </c>
      <c r="B224" s="55" t="s">
        <v>443</v>
      </c>
      <c r="C224" s="55" t="s">
        <v>440</v>
      </c>
      <c r="D224" s="133" t="s">
        <v>252</v>
      </c>
      <c r="E224" s="364">
        <v>47865.333333333328</v>
      </c>
      <c r="F224" s="382">
        <f t="shared" si="87"/>
        <v>49338</v>
      </c>
      <c r="G224" s="365">
        <v>361</v>
      </c>
      <c r="H224" s="387">
        <f t="shared" si="88"/>
        <v>499</v>
      </c>
      <c r="I224" s="366">
        <v>367.5386666666667</v>
      </c>
      <c r="J224" s="366">
        <v>110</v>
      </c>
      <c r="K224"/>
      <c r="L224" s="365">
        <v>6226</v>
      </c>
      <c r="M224" s="365">
        <v>10148</v>
      </c>
      <c r="N224" s="365">
        <v>10685</v>
      </c>
      <c r="O224" s="365">
        <v>9201</v>
      </c>
      <c r="P224" s="365">
        <v>6579</v>
      </c>
      <c r="Q224" s="365">
        <v>4016</v>
      </c>
      <c r="R224" s="365">
        <v>2360</v>
      </c>
      <c r="S224" s="365">
        <v>123</v>
      </c>
      <c r="T224" s="365">
        <v>49338</v>
      </c>
      <c r="U224" s="132"/>
      <c r="V224" s="385">
        <f t="shared" si="89"/>
        <v>0.12619076573837609</v>
      </c>
      <c r="W224" s="385">
        <f t="shared" si="74"/>
        <v>0.20568324617941547</v>
      </c>
      <c r="X224" s="385">
        <f t="shared" si="75"/>
        <v>0.21656735173699784</v>
      </c>
      <c r="Y224" s="385">
        <f t="shared" si="76"/>
        <v>0.18648911589444242</v>
      </c>
      <c r="Z224" s="385">
        <f t="shared" si="77"/>
        <v>0.13334549434512952</v>
      </c>
      <c r="AA224" s="385">
        <f t="shared" si="78"/>
        <v>8.1397705622441127E-2</v>
      </c>
      <c r="AB224" s="385">
        <f t="shared" si="79"/>
        <v>4.7833313064980343E-2</v>
      </c>
      <c r="AC224" s="385">
        <f t="shared" si="80"/>
        <v>2.4930074182171955E-3</v>
      </c>
      <c r="AD224" s="135"/>
      <c r="AE224" s="368">
        <v>15</v>
      </c>
      <c r="AF224" s="368">
        <v>123</v>
      </c>
      <c r="AG224" s="368">
        <v>94</v>
      </c>
      <c r="AH224" s="368">
        <v>113</v>
      </c>
      <c r="AI224" s="368">
        <v>113</v>
      </c>
      <c r="AJ224" s="368">
        <v>54</v>
      </c>
      <c r="AK224" s="368">
        <v>12</v>
      </c>
      <c r="AL224" s="368">
        <v>-1</v>
      </c>
      <c r="AM224" s="185">
        <f t="shared" si="90"/>
        <v>523</v>
      </c>
      <c r="AN224" s="132"/>
      <c r="AO224" s="368">
        <v>82</v>
      </c>
      <c r="AP224" s="368">
        <v>1</v>
      </c>
      <c r="AQ224" s="368">
        <v>-19</v>
      </c>
      <c r="AR224" s="368">
        <v>-3</v>
      </c>
      <c r="AS224" s="368">
        <v>-19</v>
      </c>
      <c r="AT224" s="368">
        <v>0</v>
      </c>
      <c r="AU224" s="368">
        <v>-3</v>
      </c>
      <c r="AV224" s="368">
        <v>-15</v>
      </c>
      <c r="AW224" s="369">
        <f t="shared" si="91"/>
        <v>24</v>
      </c>
      <c r="AX224" s="388">
        <f t="shared" si="96"/>
        <v>-82</v>
      </c>
      <c r="AY224" s="388">
        <f t="shared" si="96"/>
        <v>-1</v>
      </c>
      <c r="AZ224" s="388">
        <f t="shared" si="96"/>
        <v>19</v>
      </c>
      <c r="BA224" s="388">
        <f t="shared" si="96"/>
        <v>3</v>
      </c>
      <c r="BB224" s="388">
        <f t="shared" si="96"/>
        <v>19</v>
      </c>
      <c r="BC224" s="388">
        <f t="shared" si="96"/>
        <v>0</v>
      </c>
      <c r="BD224" s="388">
        <f t="shared" si="95"/>
        <v>3</v>
      </c>
      <c r="BE224" s="388">
        <f t="shared" si="95"/>
        <v>15</v>
      </c>
      <c r="BF224" s="388">
        <f t="shared" si="95"/>
        <v>-24</v>
      </c>
      <c r="BH224" s="389">
        <f t="shared" si="92"/>
        <v>0.8</v>
      </c>
      <c r="BI224" s="389">
        <f t="shared" si="93"/>
        <v>0.19999999999999996</v>
      </c>
      <c r="BJ224" s="370">
        <v>281831.25866666663</v>
      </c>
      <c r="BK224" s="137">
        <f t="shared" si="81"/>
        <v>281831.25866666663</v>
      </c>
      <c r="BL224" s="373">
        <v>221259.35111111111</v>
      </c>
      <c r="BM224" s="137">
        <f t="shared" si="82"/>
        <v>221259.35111111111</v>
      </c>
      <c r="BN224" s="372">
        <v>453493.68444444455</v>
      </c>
      <c r="BO224" s="137">
        <f t="shared" si="83"/>
        <v>453493.68444444455</v>
      </c>
      <c r="BP224" s="372">
        <v>510630.5066666666</v>
      </c>
      <c r="BQ224" s="137">
        <f t="shared" si="84"/>
        <v>510630.5066666666</v>
      </c>
      <c r="BR224" s="372">
        <v>396512.10666666669</v>
      </c>
      <c r="BS224" s="137">
        <f t="shared" si="85"/>
        <v>396512.10666666669</v>
      </c>
      <c r="BT224" s="376">
        <v>203746.40533333333</v>
      </c>
      <c r="BU224" s="137">
        <f t="shared" si="86"/>
        <v>203746.40533333333</v>
      </c>
      <c r="BV224" s="377">
        <v>265741.79067733325</v>
      </c>
      <c r="BW224" s="379">
        <f t="shared" si="94"/>
        <v>265741.79067733325</v>
      </c>
      <c r="BX224" s="353"/>
      <c r="BY224" s="138"/>
      <c r="BZ224" s="355"/>
      <c r="CA224" s="352"/>
    </row>
    <row r="225" spans="1:79" x14ac:dyDescent="0.25">
      <c r="A225" s="132" t="s">
        <v>687</v>
      </c>
      <c r="B225" s="55" t="s">
        <v>460</v>
      </c>
      <c r="C225" s="55" t="s">
        <v>434</v>
      </c>
      <c r="D225" s="133" t="s">
        <v>253</v>
      </c>
      <c r="E225" s="364">
        <v>36761</v>
      </c>
      <c r="F225" s="382">
        <f t="shared" si="87"/>
        <v>39864</v>
      </c>
      <c r="G225" s="365">
        <v>211</v>
      </c>
      <c r="H225" s="387">
        <f t="shared" si="88"/>
        <v>462</v>
      </c>
      <c r="I225" s="366">
        <v>256.17822222222219</v>
      </c>
      <c r="J225" s="366">
        <v>47</v>
      </c>
      <c r="K225"/>
      <c r="L225" s="365">
        <v>1456</v>
      </c>
      <c r="M225" s="365">
        <v>8614</v>
      </c>
      <c r="N225" s="365">
        <v>15681</v>
      </c>
      <c r="O225" s="365">
        <v>8741</v>
      </c>
      <c r="P225" s="365">
        <v>3845</v>
      </c>
      <c r="Q225" s="365">
        <v>1182</v>
      </c>
      <c r="R225" s="365">
        <v>320</v>
      </c>
      <c r="S225" s="365">
        <v>25</v>
      </c>
      <c r="T225" s="365">
        <v>39864</v>
      </c>
      <c r="U225" s="132"/>
      <c r="V225" s="385">
        <f t="shared" si="89"/>
        <v>3.652418221954646E-2</v>
      </c>
      <c r="W225" s="385">
        <f t="shared" si="74"/>
        <v>0.21608468793899258</v>
      </c>
      <c r="X225" s="385">
        <f t="shared" si="75"/>
        <v>0.39336243226971701</v>
      </c>
      <c r="Y225" s="385">
        <f t="shared" si="76"/>
        <v>0.21927051976720852</v>
      </c>
      <c r="Z225" s="385">
        <f t="shared" si="77"/>
        <v>9.645293999598635E-2</v>
      </c>
      <c r="AA225" s="385">
        <f t="shared" si="78"/>
        <v>2.9650812763395543E-2</v>
      </c>
      <c r="AB225" s="385">
        <f t="shared" si="79"/>
        <v>8.027292795504716E-3</v>
      </c>
      <c r="AC225" s="385">
        <f t="shared" si="80"/>
        <v>6.2713224964880594E-4</v>
      </c>
      <c r="AD225" s="135"/>
      <c r="AE225" s="368">
        <v>13</v>
      </c>
      <c r="AF225" s="368">
        <v>196</v>
      </c>
      <c r="AG225" s="368">
        <v>128</v>
      </c>
      <c r="AH225" s="368">
        <v>119</v>
      </c>
      <c r="AI225" s="368">
        <v>35</v>
      </c>
      <c r="AJ225" s="368">
        <v>6</v>
      </c>
      <c r="AK225" s="368">
        <v>0</v>
      </c>
      <c r="AL225" s="368">
        <v>-10</v>
      </c>
      <c r="AM225" s="185">
        <f t="shared" si="90"/>
        <v>487</v>
      </c>
      <c r="AN225" s="132"/>
      <c r="AO225" s="368">
        <v>-12</v>
      </c>
      <c r="AP225" s="368">
        <v>36</v>
      </c>
      <c r="AQ225" s="368">
        <v>5</v>
      </c>
      <c r="AR225" s="368">
        <v>-6</v>
      </c>
      <c r="AS225" s="368">
        <v>0</v>
      </c>
      <c r="AT225" s="368">
        <v>0</v>
      </c>
      <c r="AU225" s="368">
        <v>1</v>
      </c>
      <c r="AV225" s="368">
        <v>1</v>
      </c>
      <c r="AW225" s="369">
        <f t="shared" si="91"/>
        <v>25</v>
      </c>
      <c r="AX225" s="388">
        <f t="shared" si="96"/>
        <v>12</v>
      </c>
      <c r="AY225" s="388">
        <f t="shared" si="96"/>
        <v>-36</v>
      </c>
      <c r="AZ225" s="388">
        <f t="shared" si="96"/>
        <v>-5</v>
      </c>
      <c r="BA225" s="388">
        <f t="shared" si="96"/>
        <v>6</v>
      </c>
      <c r="BB225" s="388">
        <f t="shared" si="96"/>
        <v>0</v>
      </c>
      <c r="BC225" s="388">
        <f t="shared" si="96"/>
        <v>0</v>
      </c>
      <c r="BD225" s="388">
        <f t="shared" si="95"/>
        <v>-1</v>
      </c>
      <c r="BE225" s="388">
        <f t="shared" si="95"/>
        <v>-1</v>
      </c>
      <c r="BF225" s="388">
        <f t="shared" si="95"/>
        <v>-25</v>
      </c>
      <c r="BH225" s="389">
        <f t="shared" si="92"/>
        <v>0.8</v>
      </c>
      <c r="BI225" s="389">
        <f t="shared" si="93"/>
        <v>0.19999999999999996</v>
      </c>
      <c r="BJ225" s="370">
        <v>359101.38133333332</v>
      </c>
      <c r="BK225" s="137">
        <f t="shared" si="81"/>
        <v>359101.38133333332</v>
      </c>
      <c r="BL225" s="373">
        <v>347376.07377777784</v>
      </c>
      <c r="BM225" s="137">
        <f t="shared" si="82"/>
        <v>347376.07377777784</v>
      </c>
      <c r="BN225" s="372">
        <v>312882.73422222229</v>
      </c>
      <c r="BO225" s="137">
        <f t="shared" si="83"/>
        <v>312882.73422222229</v>
      </c>
      <c r="BP225" s="372">
        <v>381748.16000000003</v>
      </c>
      <c r="BQ225" s="137">
        <f t="shared" si="84"/>
        <v>381748.16000000003</v>
      </c>
      <c r="BR225" s="372">
        <v>295063.85066666664</v>
      </c>
      <c r="BS225" s="137">
        <f t="shared" si="85"/>
        <v>295063.85066666664</v>
      </c>
      <c r="BT225" s="376">
        <v>298263.25511111115</v>
      </c>
      <c r="BU225" s="137">
        <f t="shared" si="86"/>
        <v>298263.25511111115</v>
      </c>
      <c r="BV225" s="377">
        <v>162297.18563555554</v>
      </c>
      <c r="BW225" s="379">
        <f t="shared" si="94"/>
        <v>162297.18563555554</v>
      </c>
      <c r="BX225" s="353"/>
      <c r="BY225" s="138"/>
      <c r="BZ225" s="355"/>
      <c r="CA225" s="352"/>
    </row>
    <row r="226" spans="1:79" x14ac:dyDescent="0.25">
      <c r="A226" s="132" t="s">
        <v>688</v>
      </c>
      <c r="B226" s="55"/>
      <c r="C226" s="55" t="s">
        <v>440</v>
      </c>
      <c r="D226" s="133" t="s">
        <v>254</v>
      </c>
      <c r="E226" s="364">
        <v>17042.222222222223</v>
      </c>
      <c r="F226" s="382">
        <f t="shared" si="87"/>
        <v>17086</v>
      </c>
      <c r="G226" s="365">
        <v>127</v>
      </c>
      <c r="H226" s="387">
        <f t="shared" si="88"/>
        <v>239</v>
      </c>
      <c r="I226" s="366">
        <v>174.05333333333337</v>
      </c>
      <c r="J226" s="366">
        <v>17</v>
      </c>
      <c r="K226"/>
      <c r="L226" s="365">
        <v>1596</v>
      </c>
      <c r="M226" s="365">
        <v>4574</v>
      </c>
      <c r="N226" s="365">
        <v>3115</v>
      </c>
      <c r="O226" s="365">
        <v>2489</v>
      </c>
      <c r="P226" s="365">
        <v>2286</v>
      </c>
      <c r="Q226" s="365">
        <v>1616</v>
      </c>
      <c r="R226" s="365">
        <v>1261</v>
      </c>
      <c r="S226" s="365">
        <v>149</v>
      </c>
      <c r="T226" s="365">
        <v>17086</v>
      </c>
      <c r="U226" s="132"/>
      <c r="V226" s="385">
        <f t="shared" si="89"/>
        <v>9.3409809200515045E-2</v>
      </c>
      <c r="W226" s="385">
        <f t="shared" si="74"/>
        <v>0.26770455343556127</v>
      </c>
      <c r="X226" s="385">
        <f t="shared" si="75"/>
        <v>0.18231300479925086</v>
      </c>
      <c r="Y226" s="385">
        <f t="shared" si="76"/>
        <v>0.14567482149127942</v>
      </c>
      <c r="Z226" s="385">
        <f t="shared" si="77"/>
        <v>0.13379374926840687</v>
      </c>
      <c r="AA226" s="385">
        <f t="shared" si="78"/>
        <v>9.4580358187990168E-2</v>
      </c>
      <c r="AB226" s="385">
        <f t="shared" si="79"/>
        <v>7.3803113660306688E-2</v>
      </c>
      <c r="AC226" s="385">
        <f t="shared" si="80"/>
        <v>8.7205899566896866E-3</v>
      </c>
      <c r="AD226" s="135"/>
      <c r="AE226" s="368">
        <v>-10</v>
      </c>
      <c r="AF226" s="368">
        <v>36</v>
      </c>
      <c r="AG226" s="368">
        <v>68</v>
      </c>
      <c r="AH226" s="368">
        <v>54</v>
      </c>
      <c r="AI226" s="368">
        <v>4</v>
      </c>
      <c r="AJ226" s="368">
        <v>24</v>
      </c>
      <c r="AK226" s="368">
        <v>4</v>
      </c>
      <c r="AL226" s="368">
        <v>3</v>
      </c>
      <c r="AM226" s="185">
        <f t="shared" si="90"/>
        <v>183</v>
      </c>
      <c r="AN226" s="132"/>
      <c r="AO226" s="368">
        <v>-25</v>
      </c>
      <c r="AP226" s="368">
        <v>-14</v>
      </c>
      <c r="AQ226" s="368">
        <v>1</v>
      </c>
      <c r="AR226" s="368">
        <v>1</v>
      </c>
      <c r="AS226" s="368">
        <v>-6</v>
      </c>
      <c r="AT226" s="368">
        <v>-8</v>
      </c>
      <c r="AU226" s="368">
        <v>-1</v>
      </c>
      <c r="AV226" s="368">
        <v>-4</v>
      </c>
      <c r="AW226" s="369">
        <f t="shared" si="91"/>
        <v>-56</v>
      </c>
      <c r="AX226" s="388">
        <f t="shared" si="96"/>
        <v>25</v>
      </c>
      <c r="AY226" s="388">
        <f t="shared" si="96"/>
        <v>14</v>
      </c>
      <c r="AZ226" s="388">
        <f t="shared" si="96"/>
        <v>-1</v>
      </c>
      <c r="BA226" s="388">
        <f t="shared" si="96"/>
        <v>-1</v>
      </c>
      <c r="BB226" s="388">
        <f t="shared" si="96"/>
        <v>6</v>
      </c>
      <c r="BC226" s="388">
        <f t="shared" si="96"/>
        <v>8</v>
      </c>
      <c r="BD226" s="388">
        <f t="shared" si="95"/>
        <v>1</v>
      </c>
      <c r="BE226" s="388">
        <f t="shared" si="95"/>
        <v>4</v>
      </c>
      <c r="BF226" s="388">
        <f t="shared" si="95"/>
        <v>56</v>
      </c>
      <c r="BH226" s="389">
        <f t="shared" si="92"/>
        <v>1</v>
      </c>
      <c r="BI226" s="389">
        <f t="shared" si="93"/>
        <v>0</v>
      </c>
      <c r="BJ226" s="370">
        <v>131608.67333333334</v>
      </c>
      <c r="BK226" s="137">
        <f t="shared" si="81"/>
        <v>131608.67333333334</v>
      </c>
      <c r="BL226" s="373">
        <v>126895.65555555555</v>
      </c>
      <c r="BM226" s="137">
        <f t="shared" si="82"/>
        <v>126895.65555555555</v>
      </c>
      <c r="BN226" s="372">
        <v>124951.31777777776</v>
      </c>
      <c r="BO226" s="137">
        <f t="shared" si="83"/>
        <v>124951.31777777776</v>
      </c>
      <c r="BP226" s="372">
        <v>140912.66666666666</v>
      </c>
      <c r="BQ226" s="137">
        <f t="shared" si="84"/>
        <v>140912.66666666666</v>
      </c>
      <c r="BR226" s="372">
        <v>284237.54666666663</v>
      </c>
      <c r="BS226" s="137">
        <f t="shared" si="85"/>
        <v>284237.54666666663</v>
      </c>
      <c r="BT226" s="376">
        <v>421417.43777777784</v>
      </c>
      <c r="BU226" s="137">
        <f t="shared" si="86"/>
        <v>421417.43777777784</v>
      </c>
      <c r="BV226" s="377">
        <v>242776.92696888882</v>
      </c>
      <c r="BW226" s="379">
        <f t="shared" si="94"/>
        <v>242776.92696888882</v>
      </c>
      <c r="BX226" s="353"/>
      <c r="BY226" s="138"/>
      <c r="BZ226" s="355"/>
      <c r="CA226" s="352"/>
    </row>
    <row r="227" spans="1:79" x14ac:dyDescent="0.25">
      <c r="A227" s="132" t="s">
        <v>689</v>
      </c>
      <c r="B227" s="55" t="s">
        <v>529</v>
      </c>
      <c r="C227" s="55" t="s">
        <v>455</v>
      </c>
      <c r="D227" s="133" t="s">
        <v>255</v>
      </c>
      <c r="E227" s="364">
        <v>24824.222222222223</v>
      </c>
      <c r="F227" s="382">
        <f t="shared" si="87"/>
        <v>25568</v>
      </c>
      <c r="G227" s="365">
        <v>201</v>
      </c>
      <c r="H227" s="387">
        <f t="shared" si="88"/>
        <v>262</v>
      </c>
      <c r="I227" s="366">
        <v>171.92533333333336</v>
      </c>
      <c r="J227" s="366">
        <v>58</v>
      </c>
      <c r="K227"/>
      <c r="L227" s="365">
        <v>2367</v>
      </c>
      <c r="M227" s="365">
        <v>6275</v>
      </c>
      <c r="N227" s="365">
        <v>5835</v>
      </c>
      <c r="O227" s="365">
        <v>4351</v>
      </c>
      <c r="P227" s="365">
        <v>3425</v>
      </c>
      <c r="Q227" s="365">
        <v>2049</v>
      </c>
      <c r="R227" s="365">
        <v>1157</v>
      </c>
      <c r="S227" s="365">
        <v>109</v>
      </c>
      <c r="T227" s="365">
        <v>25568</v>
      </c>
      <c r="U227" s="132"/>
      <c r="V227" s="385">
        <f t="shared" si="89"/>
        <v>9.2576658322903627E-2</v>
      </c>
      <c r="W227" s="385">
        <f t="shared" si="74"/>
        <v>0.24542396745932415</v>
      </c>
      <c r="X227" s="385">
        <f t="shared" si="75"/>
        <v>0.22821495619524407</v>
      </c>
      <c r="Y227" s="385">
        <f t="shared" si="76"/>
        <v>0.17017365456821026</v>
      </c>
      <c r="Z227" s="385">
        <f t="shared" si="77"/>
        <v>0.13395650813516896</v>
      </c>
      <c r="AA227" s="385">
        <f t="shared" si="78"/>
        <v>8.0139236545682099E-2</v>
      </c>
      <c r="AB227" s="385">
        <f t="shared" si="79"/>
        <v>4.5251877346683352E-2</v>
      </c>
      <c r="AC227" s="385">
        <f t="shared" si="80"/>
        <v>4.263141426783479E-3</v>
      </c>
      <c r="AD227" s="135"/>
      <c r="AE227" s="368">
        <v>1</v>
      </c>
      <c r="AF227" s="368">
        <v>44</v>
      </c>
      <c r="AG227" s="368">
        <v>76</v>
      </c>
      <c r="AH227" s="368">
        <v>64</v>
      </c>
      <c r="AI227" s="368">
        <v>49</v>
      </c>
      <c r="AJ227" s="368">
        <v>7</v>
      </c>
      <c r="AK227" s="368">
        <v>1</v>
      </c>
      <c r="AL227" s="368">
        <v>3</v>
      </c>
      <c r="AM227" s="185">
        <f t="shared" si="90"/>
        <v>245</v>
      </c>
      <c r="AN227" s="132"/>
      <c r="AO227" s="368">
        <v>7</v>
      </c>
      <c r="AP227" s="368">
        <v>-2</v>
      </c>
      <c r="AQ227" s="368">
        <v>2</v>
      </c>
      <c r="AR227" s="368">
        <v>-4</v>
      </c>
      <c r="AS227" s="368">
        <v>-10</v>
      </c>
      <c r="AT227" s="368">
        <v>-4</v>
      </c>
      <c r="AU227" s="368">
        <v>-6</v>
      </c>
      <c r="AV227" s="368">
        <v>0</v>
      </c>
      <c r="AW227" s="369">
        <f t="shared" si="91"/>
        <v>-17</v>
      </c>
      <c r="AX227" s="388">
        <f t="shared" si="96"/>
        <v>-7</v>
      </c>
      <c r="AY227" s="388">
        <f t="shared" si="96"/>
        <v>2</v>
      </c>
      <c r="AZ227" s="388">
        <f t="shared" si="96"/>
        <v>-2</v>
      </c>
      <c r="BA227" s="388">
        <f t="shared" si="96"/>
        <v>4</v>
      </c>
      <c r="BB227" s="388">
        <f t="shared" si="96"/>
        <v>10</v>
      </c>
      <c r="BC227" s="388">
        <f t="shared" si="96"/>
        <v>4</v>
      </c>
      <c r="BD227" s="388">
        <f t="shared" si="95"/>
        <v>6</v>
      </c>
      <c r="BE227" s="388">
        <f t="shared" si="95"/>
        <v>0</v>
      </c>
      <c r="BF227" s="388">
        <f t="shared" si="95"/>
        <v>17</v>
      </c>
      <c r="BH227" s="389">
        <f t="shared" si="92"/>
        <v>0.8</v>
      </c>
      <c r="BI227" s="389">
        <f t="shared" si="93"/>
        <v>0.19999999999999996</v>
      </c>
      <c r="BJ227" s="370">
        <v>214539.728</v>
      </c>
      <c r="BK227" s="137">
        <f t="shared" si="81"/>
        <v>214539.728</v>
      </c>
      <c r="BL227" s="373">
        <v>225239.10311111109</v>
      </c>
      <c r="BM227" s="137">
        <f t="shared" si="82"/>
        <v>225239.10311111109</v>
      </c>
      <c r="BN227" s="372">
        <v>268162.82666666672</v>
      </c>
      <c r="BO227" s="137">
        <f t="shared" si="83"/>
        <v>268162.82666666672</v>
      </c>
      <c r="BP227" s="372">
        <v>419309.76</v>
      </c>
      <c r="BQ227" s="137">
        <f t="shared" si="84"/>
        <v>419309.76</v>
      </c>
      <c r="BR227" s="372">
        <v>260174.6222222223</v>
      </c>
      <c r="BS227" s="137">
        <f t="shared" si="85"/>
        <v>260174.6222222223</v>
      </c>
      <c r="BT227" s="376">
        <v>285276.90488888894</v>
      </c>
      <c r="BU227" s="137">
        <f t="shared" si="86"/>
        <v>285276.90488888894</v>
      </c>
      <c r="BV227" s="377">
        <v>183754.71633066668</v>
      </c>
      <c r="BW227" s="379">
        <f t="shared" si="94"/>
        <v>183754.71633066668</v>
      </c>
      <c r="BX227" s="353"/>
      <c r="BY227" s="138"/>
      <c r="BZ227" s="355"/>
      <c r="CA227" s="352"/>
    </row>
    <row r="228" spans="1:79" x14ac:dyDescent="0.25">
      <c r="A228" s="132" t="s">
        <v>690</v>
      </c>
      <c r="B228" s="55"/>
      <c r="C228" s="55" t="s">
        <v>437</v>
      </c>
      <c r="D228" s="133" t="s">
        <v>256</v>
      </c>
      <c r="E228" s="364">
        <v>87867.444444444453</v>
      </c>
      <c r="F228" s="382">
        <f t="shared" si="87"/>
        <v>115365</v>
      </c>
      <c r="G228" s="365">
        <v>1004</v>
      </c>
      <c r="H228" s="387">
        <f t="shared" si="88"/>
        <v>1727</v>
      </c>
      <c r="I228" s="366">
        <v>1081.0857777777778</v>
      </c>
      <c r="J228" s="366">
        <v>461</v>
      </c>
      <c r="K228"/>
      <c r="L228" s="365">
        <v>59775</v>
      </c>
      <c r="M228" s="365">
        <v>25066</v>
      </c>
      <c r="N228" s="365">
        <v>16468</v>
      </c>
      <c r="O228" s="365">
        <v>8251</v>
      </c>
      <c r="P228" s="365">
        <v>3459</v>
      </c>
      <c r="Q228" s="365">
        <v>1395</v>
      </c>
      <c r="R228" s="365">
        <v>852</v>
      </c>
      <c r="S228" s="365">
        <v>99</v>
      </c>
      <c r="T228" s="365">
        <v>115365</v>
      </c>
      <c r="U228" s="132"/>
      <c r="V228" s="385">
        <f t="shared" si="89"/>
        <v>0.51813808347419066</v>
      </c>
      <c r="W228" s="385">
        <f t="shared" si="74"/>
        <v>0.21727560351926495</v>
      </c>
      <c r="X228" s="385">
        <f t="shared" si="75"/>
        <v>0.14274693364538638</v>
      </c>
      <c r="Y228" s="385">
        <f t="shared" si="76"/>
        <v>7.1520825206951855E-2</v>
      </c>
      <c r="Z228" s="385">
        <f t="shared" si="77"/>
        <v>2.9983097126511506E-2</v>
      </c>
      <c r="AA228" s="385">
        <f t="shared" si="78"/>
        <v>1.2092055649460408E-2</v>
      </c>
      <c r="AB228" s="385">
        <f t="shared" si="79"/>
        <v>7.3852554934338835E-3</v>
      </c>
      <c r="AC228" s="385">
        <f t="shared" si="80"/>
        <v>8.5814588480041603E-4</v>
      </c>
      <c r="AD228" s="135"/>
      <c r="AE228" s="368">
        <v>437</v>
      </c>
      <c r="AF228" s="368">
        <v>469</v>
      </c>
      <c r="AG228" s="368">
        <v>498</v>
      </c>
      <c r="AH228" s="368">
        <v>226</v>
      </c>
      <c r="AI228" s="368">
        <v>84</v>
      </c>
      <c r="AJ228" s="368">
        <v>-1</v>
      </c>
      <c r="AK228" s="368">
        <v>12</v>
      </c>
      <c r="AL228" s="368">
        <v>-2</v>
      </c>
      <c r="AM228" s="185">
        <f t="shared" si="90"/>
        <v>1723</v>
      </c>
      <c r="AN228" s="132"/>
      <c r="AO228" s="368">
        <v>-36</v>
      </c>
      <c r="AP228" s="368">
        <v>13</v>
      </c>
      <c r="AQ228" s="368">
        <v>7</v>
      </c>
      <c r="AR228" s="368">
        <v>-1</v>
      </c>
      <c r="AS228" s="368">
        <v>8</v>
      </c>
      <c r="AT228" s="368">
        <v>0</v>
      </c>
      <c r="AU228" s="368">
        <v>5</v>
      </c>
      <c r="AV228" s="368">
        <v>0</v>
      </c>
      <c r="AW228" s="369">
        <f t="shared" si="91"/>
        <v>-4</v>
      </c>
      <c r="AX228" s="388">
        <f t="shared" si="96"/>
        <v>36</v>
      </c>
      <c r="AY228" s="388">
        <f t="shared" si="96"/>
        <v>-13</v>
      </c>
      <c r="AZ228" s="388">
        <f t="shared" si="96"/>
        <v>-7</v>
      </c>
      <c r="BA228" s="388">
        <f t="shared" si="96"/>
        <v>1</v>
      </c>
      <c r="BB228" s="388">
        <f t="shared" si="96"/>
        <v>-8</v>
      </c>
      <c r="BC228" s="388">
        <f t="shared" si="96"/>
        <v>0</v>
      </c>
      <c r="BD228" s="388">
        <f t="shared" si="95"/>
        <v>-5</v>
      </c>
      <c r="BE228" s="388">
        <f t="shared" si="95"/>
        <v>0</v>
      </c>
      <c r="BF228" s="388">
        <f t="shared" si="95"/>
        <v>4</v>
      </c>
      <c r="BH228" s="389">
        <f t="shared" si="92"/>
        <v>1</v>
      </c>
      <c r="BI228" s="389">
        <f t="shared" si="93"/>
        <v>0</v>
      </c>
      <c r="BJ228" s="370">
        <v>2016347.22</v>
      </c>
      <c r="BK228" s="137">
        <f t="shared" si="81"/>
        <v>2016347.22</v>
      </c>
      <c r="BL228" s="373">
        <v>2287789.7888888894</v>
      </c>
      <c r="BM228" s="137">
        <f t="shared" si="82"/>
        <v>2287789.7888888894</v>
      </c>
      <c r="BN228" s="372">
        <v>2080486.6466666667</v>
      </c>
      <c r="BO228" s="137">
        <f t="shared" si="83"/>
        <v>2080486.6466666667</v>
      </c>
      <c r="BP228" s="372">
        <v>1245108.9333333333</v>
      </c>
      <c r="BQ228" s="137">
        <f t="shared" si="84"/>
        <v>1245108.9333333333</v>
      </c>
      <c r="BR228" s="372">
        <v>1655218.0422222223</v>
      </c>
      <c r="BS228" s="137">
        <f t="shared" si="85"/>
        <v>1655218.0422222223</v>
      </c>
      <c r="BT228" s="376">
        <v>1655323.242222222</v>
      </c>
      <c r="BU228" s="137">
        <f t="shared" si="86"/>
        <v>1655323.242222222</v>
      </c>
      <c r="BV228" s="377">
        <v>742616.45967999985</v>
      </c>
      <c r="BW228" s="379">
        <f t="shared" si="94"/>
        <v>742616.45967999985</v>
      </c>
      <c r="BX228" s="353"/>
      <c r="BY228" s="138"/>
      <c r="BZ228" s="355"/>
      <c r="CA228" s="352"/>
    </row>
    <row r="229" spans="1:79" x14ac:dyDescent="0.25">
      <c r="A229" s="132" t="s">
        <v>691</v>
      </c>
      <c r="B229" s="55"/>
      <c r="C229" s="55" t="s">
        <v>467</v>
      </c>
      <c r="D229" s="133" t="s">
        <v>257</v>
      </c>
      <c r="E229" s="364">
        <v>100458.66666666666</v>
      </c>
      <c r="F229" s="382">
        <f t="shared" si="87"/>
        <v>132093</v>
      </c>
      <c r="G229" s="365">
        <v>802</v>
      </c>
      <c r="H229" s="387">
        <f t="shared" si="88"/>
        <v>1131</v>
      </c>
      <c r="I229" s="366">
        <v>471.27644444444445</v>
      </c>
      <c r="J229" s="366">
        <v>34</v>
      </c>
      <c r="K229"/>
      <c r="L229" s="365">
        <v>57468</v>
      </c>
      <c r="M229" s="365">
        <v>43466</v>
      </c>
      <c r="N229" s="365">
        <v>20513</v>
      </c>
      <c r="O229" s="365">
        <v>7177</v>
      </c>
      <c r="P229" s="365">
        <v>2850</v>
      </c>
      <c r="Q229" s="365">
        <v>524</v>
      </c>
      <c r="R229" s="365">
        <v>61</v>
      </c>
      <c r="S229" s="365">
        <v>34</v>
      </c>
      <c r="T229" s="365">
        <v>132093</v>
      </c>
      <c r="U229" s="132"/>
      <c r="V229" s="385">
        <f t="shared" si="89"/>
        <v>0.43505711884808429</v>
      </c>
      <c r="W229" s="385">
        <f t="shared" si="74"/>
        <v>0.32905604384789505</v>
      </c>
      <c r="X229" s="385">
        <f t="shared" si="75"/>
        <v>0.15529210480494804</v>
      </c>
      <c r="Y229" s="385">
        <f t="shared" si="76"/>
        <v>5.4332932100868328E-2</v>
      </c>
      <c r="Z229" s="385">
        <f t="shared" si="77"/>
        <v>2.1575708023892259E-2</v>
      </c>
      <c r="AA229" s="385">
        <f t="shared" si="78"/>
        <v>3.9669021068489624E-3</v>
      </c>
      <c r="AB229" s="385">
        <f t="shared" si="79"/>
        <v>4.6179585594997461E-4</v>
      </c>
      <c r="AC229" s="385">
        <f t="shared" si="80"/>
        <v>2.573944115131006E-4</v>
      </c>
      <c r="AD229" s="135"/>
      <c r="AE229" s="368">
        <v>266</v>
      </c>
      <c r="AF229" s="368">
        <v>220</v>
      </c>
      <c r="AG229" s="368">
        <v>177</v>
      </c>
      <c r="AH229" s="368">
        <v>80</v>
      </c>
      <c r="AI229" s="368">
        <v>21</v>
      </c>
      <c r="AJ229" s="368">
        <v>-1</v>
      </c>
      <c r="AK229" s="368">
        <v>1</v>
      </c>
      <c r="AL229" s="368">
        <v>-2</v>
      </c>
      <c r="AM229" s="185">
        <f t="shared" si="90"/>
        <v>762</v>
      </c>
      <c r="AN229" s="132"/>
      <c r="AO229" s="368">
        <v>-238</v>
      </c>
      <c r="AP229" s="368">
        <v>-108</v>
      </c>
      <c r="AQ229" s="368">
        <v>-15</v>
      </c>
      <c r="AR229" s="368">
        <v>-6</v>
      </c>
      <c r="AS229" s="368">
        <v>-1</v>
      </c>
      <c r="AT229" s="368">
        <v>1</v>
      </c>
      <c r="AU229" s="368">
        <v>-1</v>
      </c>
      <c r="AV229" s="368">
        <v>-1</v>
      </c>
      <c r="AW229" s="369">
        <f t="shared" si="91"/>
        <v>-369</v>
      </c>
      <c r="AX229" s="388">
        <f t="shared" si="96"/>
        <v>238</v>
      </c>
      <c r="AY229" s="388">
        <f t="shared" si="96"/>
        <v>108</v>
      </c>
      <c r="AZ229" s="388">
        <f t="shared" si="96"/>
        <v>15</v>
      </c>
      <c r="BA229" s="388">
        <f t="shared" si="96"/>
        <v>6</v>
      </c>
      <c r="BB229" s="388">
        <f t="shared" si="96"/>
        <v>1</v>
      </c>
      <c r="BC229" s="388">
        <f t="shared" si="96"/>
        <v>-1</v>
      </c>
      <c r="BD229" s="388">
        <f t="shared" si="95"/>
        <v>1</v>
      </c>
      <c r="BE229" s="388">
        <f t="shared" si="95"/>
        <v>1</v>
      </c>
      <c r="BF229" s="388">
        <f t="shared" si="95"/>
        <v>369</v>
      </c>
      <c r="BH229" s="389">
        <f t="shared" si="92"/>
        <v>1</v>
      </c>
      <c r="BI229" s="389">
        <f t="shared" si="93"/>
        <v>0</v>
      </c>
      <c r="BJ229" s="370">
        <v>634536.10666666669</v>
      </c>
      <c r="BK229" s="137">
        <f t="shared" si="81"/>
        <v>634536.10666666669</v>
      </c>
      <c r="BL229" s="373">
        <v>1111794.1522222222</v>
      </c>
      <c r="BM229" s="137">
        <f t="shared" si="82"/>
        <v>1111794.1522222222</v>
      </c>
      <c r="BN229" s="372">
        <v>889371.23222222226</v>
      </c>
      <c r="BO229" s="137">
        <f t="shared" si="83"/>
        <v>889371.23222222226</v>
      </c>
      <c r="BP229" s="372">
        <v>1302771.7333333334</v>
      </c>
      <c r="BQ229" s="137">
        <f t="shared" si="84"/>
        <v>1302771.7333333334</v>
      </c>
      <c r="BR229" s="372">
        <v>1141248.2511111111</v>
      </c>
      <c r="BS229" s="137">
        <f t="shared" si="85"/>
        <v>1141248.2511111111</v>
      </c>
      <c r="BT229" s="376">
        <v>1495789.5088888889</v>
      </c>
      <c r="BU229" s="137">
        <f t="shared" si="86"/>
        <v>1495789.5088888889</v>
      </c>
      <c r="BV229" s="377">
        <v>194021.78927999997</v>
      </c>
      <c r="BW229" s="379">
        <f t="shared" si="94"/>
        <v>194021.78927999997</v>
      </c>
      <c r="BX229" s="353"/>
      <c r="BY229" s="138"/>
      <c r="BZ229" s="355"/>
      <c r="CA229" s="352"/>
    </row>
    <row r="230" spans="1:79" x14ac:dyDescent="0.25">
      <c r="A230" s="132" t="s">
        <v>692</v>
      </c>
      <c r="B230" s="55" t="s">
        <v>529</v>
      </c>
      <c r="C230" s="55" t="s">
        <v>455</v>
      </c>
      <c r="D230" s="133" t="s">
        <v>258</v>
      </c>
      <c r="E230" s="364">
        <v>48394.555555555555</v>
      </c>
      <c r="F230" s="382">
        <f t="shared" si="87"/>
        <v>57242</v>
      </c>
      <c r="G230" s="365">
        <v>772</v>
      </c>
      <c r="H230" s="387">
        <f t="shared" si="88"/>
        <v>285</v>
      </c>
      <c r="I230" s="366">
        <v>67.310666666666691</v>
      </c>
      <c r="J230" s="366">
        <v>118</v>
      </c>
      <c r="K230"/>
      <c r="L230" s="365">
        <v>16186</v>
      </c>
      <c r="M230" s="365">
        <v>14765</v>
      </c>
      <c r="N230" s="365">
        <v>12773</v>
      </c>
      <c r="O230" s="365">
        <v>7123</v>
      </c>
      <c r="P230" s="365">
        <v>4005</v>
      </c>
      <c r="Q230" s="365">
        <v>1670</v>
      </c>
      <c r="R230" s="365">
        <v>673</v>
      </c>
      <c r="S230" s="365">
        <v>47</v>
      </c>
      <c r="T230" s="365">
        <v>57242</v>
      </c>
      <c r="U230" s="132"/>
      <c r="V230" s="385">
        <f t="shared" si="89"/>
        <v>0.28276440375947731</v>
      </c>
      <c r="W230" s="385">
        <f t="shared" si="74"/>
        <v>0.2579399741448587</v>
      </c>
      <c r="X230" s="385">
        <f t="shared" si="75"/>
        <v>0.22314035149016456</v>
      </c>
      <c r="Y230" s="385">
        <f t="shared" si="76"/>
        <v>0.12443660249467174</v>
      </c>
      <c r="Z230" s="385">
        <f t="shared" si="77"/>
        <v>6.9966108801229859E-2</v>
      </c>
      <c r="AA230" s="385">
        <f t="shared" si="78"/>
        <v>2.9174382446455399E-2</v>
      </c>
      <c r="AB230" s="385">
        <f t="shared" si="79"/>
        <v>1.175710142902065E-2</v>
      </c>
      <c r="AC230" s="385">
        <f t="shared" si="80"/>
        <v>8.2107543412179873E-4</v>
      </c>
      <c r="AD230" s="135"/>
      <c r="AE230" s="368">
        <v>-28</v>
      </c>
      <c r="AF230" s="368">
        <v>143</v>
      </c>
      <c r="AG230" s="368">
        <v>91</v>
      </c>
      <c r="AH230" s="368">
        <v>52</v>
      </c>
      <c r="AI230" s="368">
        <v>20</v>
      </c>
      <c r="AJ230" s="368">
        <v>7</v>
      </c>
      <c r="AK230" s="368">
        <v>-2</v>
      </c>
      <c r="AL230" s="368">
        <v>-1</v>
      </c>
      <c r="AM230" s="185">
        <f t="shared" si="90"/>
        <v>282</v>
      </c>
      <c r="AN230" s="132"/>
      <c r="AO230" s="368">
        <v>23</v>
      </c>
      <c r="AP230" s="368">
        <v>-3</v>
      </c>
      <c r="AQ230" s="368">
        <v>-13</v>
      </c>
      <c r="AR230" s="368">
        <v>-18</v>
      </c>
      <c r="AS230" s="368">
        <v>7</v>
      </c>
      <c r="AT230" s="368">
        <v>1</v>
      </c>
      <c r="AU230" s="368">
        <v>-1</v>
      </c>
      <c r="AV230" s="368">
        <v>1</v>
      </c>
      <c r="AW230" s="369">
        <f t="shared" si="91"/>
        <v>-3</v>
      </c>
      <c r="AX230" s="388">
        <f t="shared" si="96"/>
        <v>-23</v>
      </c>
      <c r="AY230" s="388">
        <f t="shared" si="96"/>
        <v>3</v>
      </c>
      <c r="AZ230" s="388">
        <f t="shared" si="96"/>
        <v>13</v>
      </c>
      <c r="BA230" s="388">
        <f t="shared" si="96"/>
        <v>18</v>
      </c>
      <c r="BB230" s="388">
        <f t="shared" si="96"/>
        <v>-7</v>
      </c>
      <c r="BC230" s="388">
        <f t="shared" si="96"/>
        <v>-1</v>
      </c>
      <c r="BD230" s="388">
        <f t="shared" si="95"/>
        <v>1</v>
      </c>
      <c r="BE230" s="388">
        <f t="shared" si="95"/>
        <v>-1</v>
      </c>
      <c r="BF230" s="388">
        <f t="shared" si="95"/>
        <v>3</v>
      </c>
      <c r="BH230" s="389">
        <f t="shared" si="92"/>
        <v>0.8</v>
      </c>
      <c r="BI230" s="389">
        <f t="shared" si="93"/>
        <v>0.19999999999999996</v>
      </c>
      <c r="BJ230" s="370">
        <v>5884.8106666666663</v>
      </c>
      <c r="BK230" s="137">
        <f t="shared" si="81"/>
        <v>5884.8106666666663</v>
      </c>
      <c r="BL230" s="373">
        <v>285482.27822222217</v>
      </c>
      <c r="BM230" s="137">
        <f t="shared" si="82"/>
        <v>285482.27822222217</v>
      </c>
      <c r="BN230" s="372">
        <v>263598.5591111111</v>
      </c>
      <c r="BO230" s="137">
        <f t="shared" si="83"/>
        <v>263598.5591111111</v>
      </c>
      <c r="BP230" s="372">
        <v>265725.76</v>
      </c>
      <c r="BQ230" s="137">
        <f t="shared" si="84"/>
        <v>265725.76</v>
      </c>
      <c r="BR230" s="372">
        <v>132368.14222222226</v>
      </c>
      <c r="BS230" s="137">
        <f t="shared" si="85"/>
        <v>132368.14222222226</v>
      </c>
      <c r="BT230" s="376">
        <v>334979.46844444447</v>
      </c>
      <c r="BU230" s="137">
        <f t="shared" si="86"/>
        <v>334979.46844444447</v>
      </c>
      <c r="BV230" s="377">
        <v>115705.75977244443</v>
      </c>
      <c r="BW230" s="379">
        <f t="shared" si="94"/>
        <v>115705.75977244443</v>
      </c>
      <c r="BX230" s="353"/>
      <c r="BY230" s="138"/>
      <c r="BZ230" s="355"/>
      <c r="CA230" s="352"/>
    </row>
    <row r="231" spans="1:79" x14ac:dyDescent="0.25">
      <c r="A231" s="132" t="s">
        <v>693</v>
      </c>
      <c r="B231" s="55" t="s">
        <v>630</v>
      </c>
      <c r="C231" s="55" t="s">
        <v>463</v>
      </c>
      <c r="D231" s="133" t="s">
        <v>259</v>
      </c>
      <c r="E231" s="364">
        <v>48758.222222222226</v>
      </c>
      <c r="F231" s="382">
        <f t="shared" si="87"/>
        <v>54586</v>
      </c>
      <c r="G231" s="365">
        <v>325</v>
      </c>
      <c r="H231" s="387">
        <f t="shared" si="88"/>
        <v>426</v>
      </c>
      <c r="I231" s="366">
        <v>200.96711111111108</v>
      </c>
      <c r="J231" s="366">
        <v>236</v>
      </c>
      <c r="K231"/>
      <c r="L231" s="365">
        <v>13118</v>
      </c>
      <c r="M231" s="365">
        <v>12475</v>
      </c>
      <c r="N231" s="365">
        <v>11787</v>
      </c>
      <c r="O231" s="365">
        <v>7938</v>
      </c>
      <c r="P231" s="365">
        <v>5176</v>
      </c>
      <c r="Q231" s="365">
        <v>2633</v>
      </c>
      <c r="R231" s="365">
        <v>1398</v>
      </c>
      <c r="S231" s="365">
        <v>61</v>
      </c>
      <c r="T231" s="365">
        <v>54586</v>
      </c>
      <c r="U231" s="132"/>
      <c r="V231" s="385">
        <f t="shared" si="89"/>
        <v>0.24031803026417031</v>
      </c>
      <c r="W231" s="385">
        <f t="shared" si="74"/>
        <v>0.22853845308320814</v>
      </c>
      <c r="X231" s="385">
        <f t="shared" si="75"/>
        <v>0.21593448869673543</v>
      </c>
      <c r="Y231" s="385">
        <f t="shared" si="76"/>
        <v>0.14542190305206462</v>
      </c>
      <c r="Z231" s="385">
        <f t="shared" si="77"/>
        <v>9.4822848349393613E-2</v>
      </c>
      <c r="AA231" s="385">
        <f t="shared" si="78"/>
        <v>4.8235811380207376E-2</v>
      </c>
      <c r="AB231" s="385">
        <f t="shared" si="79"/>
        <v>2.5610962517861723E-2</v>
      </c>
      <c r="AC231" s="385">
        <f t="shared" si="80"/>
        <v>1.1175026563587734E-3</v>
      </c>
      <c r="AD231" s="135"/>
      <c r="AE231" s="368">
        <v>69</v>
      </c>
      <c r="AF231" s="368">
        <v>101</v>
      </c>
      <c r="AG231" s="368">
        <v>127</v>
      </c>
      <c r="AH231" s="368">
        <v>25</v>
      </c>
      <c r="AI231" s="368">
        <v>75</v>
      </c>
      <c r="AJ231" s="368">
        <v>7</v>
      </c>
      <c r="AK231" s="368">
        <v>11</v>
      </c>
      <c r="AL231" s="368">
        <v>1</v>
      </c>
      <c r="AM231" s="185">
        <f t="shared" si="90"/>
        <v>416</v>
      </c>
      <c r="AN231" s="132"/>
      <c r="AO231" s="368">
        <v>-4</v>
      </c>
      <c r="AP231" s="368">
        <v>-7</v>
      </c>
      <c r="AQ231" s="368">
        <v>5</v>
      </c>
      <c r="AR231" s="368">
        <v>2</v>
      </c>
      <c r="AS231" s="368">
        <v>0</v>
      </c>
      <c r="AT231" s="368">
        <v>-1</v>
      </c>
      <c r="AU231" s="368">
        <v>-5</v>
      </c>
      <c r="AV231" s="368">
        <v>0</v>
      </c>
      <c r="AW231" s="369">
        <f t="shared" si="91"/>
        <v>-10</v>
      </c>
      <c r="AX231" s="388">
        <f t="shared" si="96"/>
        <v>4</v>
      </c>
      <c r="AY231" s="388">
        <f t="shared" si="96"/>
        <v>7</v>
      </c>
      <c r="AZ231" s="388">
        <f t="shared" si="96"/>
        <v>-5</v>
      </c>
      <c r="BA231" s="388">
        <f t="shared" si="96"/>
        <v>-2</v>
      </c>
      <c r="BB231" s="388">
        <f t="shared" si="96"/>
        <v>0</v>
      </c>
      <c r="BC231" s="388">
        <f t="shared" si="96"/>
        <v>1</v>
      </c>
      <c r="BD231" s="388">
        <f t="shared" si="95"/>
        <v>5</v>
      </c>
      <c r="BE231" s="388">
        <f t="shared" si="95"/>
        <v>0</v>
      </c>
      <c r="BF231" s="388">
        <f t="shared" si="95"/>
        <v>10</v>
      </c>
      <c r="BH231" s="389">
        <f t="shared" si="92"/>
        <v>0.8</v>
      </c>
      <c r="BI231" s="389">
        <f t="shared" si="93"/>
        <v>0.19999999999999996</v>
      </c>
      <c r="BJ231" s="370">
        <v>624173.72266666673</v>
      </c>
      <c r="BK231" s="137">
        <f t="shared" si="81"/>
        <v>624173.72266666673</v>
      </c>
      <c r="BL231" s="373">
        <v>772746.3902222222</v>
      </c>
      <c r="BM231" s="137">
        <f t="shared" si="82"/>
        <v>772746.3902222222</v>
      </c>
      <c r="BN231" s="372">
        <v>958327.60622222244</v>
      </c>
      <c r="BO231" s="137">
        <f t="shared" si="83"/>
        <v>958327.60622222244</v>
      </c>
      <c r="BP231" s="372">
        <v>620880.85333333339</v>
      </c>
      <c r="BQ231" s="137">
        <f t="shared" si="84"/>
        <v>620880.85333333339</v>
      </c>
      <c r="BR231" s="372">
        <v>666519.73866666667</v>
      </c>
      <c r="BS231" s="137">
        <f t="shared" si="85"/>
        <v>666519.73866666667</v>
      </c>
      <c r="BT231" s="376">
        <v>731611.17866666662</v>
      </c>
      <c r="BU231" s="137">
        <f t="shared" si="86"/>
        <v>731611.17866666662</v>
      </c>
      <c r="BV231" s="377">
        <v>333467.31279644446</v>
      </c>
      <c r="BW231" s="379">
        <f t="shared" si="94"/>
        <v>333467.31279644446</v>
      </c>
      <c r="BX231" s="353"/>
      <c r="BY231" s="138"/>
      <c r="BZ231" s="355"/>
      <c r="CA231" s="352"/>
    </row>
    <row r="232" spans="1:79" x14ac:dyDescent="0.25">
      <c r="A232" s="132" t="s">
        <v>694</v>
      </c>
      <c r="B232" s="55"/>
      <c r="C232" s="55" t="s">
        <v>437</v>
      </c>
      <c r="D232" s="133" t="s">
        <v>260</v>
      </c>
      <c r="E232" s="364">
        <v>108420.11111111114</v>
      </c>
      <c r="F232" s="382">
        <f t="shared" si="87"/>
        <v>127224</v>
      </c>
      <c r="G232" s="365">
        <v>1856</v>
      </c>
      <c r="H232" s="387">
        <f t="shared" si="88"/>
        <v>374</v>
      </c>
      <c r="I232" s="366">
        <v>0</v>
      </c>
      <c r="J232" s="366">
        <v>64</v>
      </c>
      <c r="K232"/>
      <c r="L232" s="365">
        <v>39612</v>
      </c>
      <c r="M232" s="365">
        <v>27222</v>
      </c>
      <c r="N232" s="365">
        <v>30204</v>
      </c>
      <c r="O232" s="365">
        <v>15044</v>
      </c>
      <c r="P232" s="365">
        <v>8301</v>
      </c>
      <c r="Q232" s="365">
        <v>3880</v>
      </c>
      <c r="R232" s="365">
        <v>2705</v>
      </c>
      <c r="S232" s="365">
        <v>256</v>
      </c>
      <c r="T232" s="365">
        <v>127224</v>
      </c>
      <c r="U232" s="132"/>
      <c r="V232" s="385">
        <f t="shared" si="89"/>
        <v>0.31135634785889454</v>
      </c>
      <c r="W232" s="385">
        <f t="shared" si="74"/>
        <v>0.21396906244104885</v>
      </c>
      <c r="X232" s="385">
        <f t="shared" si="75"/>
        <v>0.2374080362195812</v>
      </c>
      <c r="Y232" s="385">
        <f t="shared" si="76"/>
        <v>0.11824812928378294</v>
      </c>
      <c r="Z232" s="385">
        <f t="shared" si="77"/>
        <v>6.5247123184304853E-2</v>
      </c>
      <c r="AA232" s="385">
        <f t="shared" si="78"/>
        <v>3.0497390429478716E-2</v>
      </c>
      <c r="AB232" s="385">
        <f t="shared" si="79"/>
        <v>2.1261711626737095E-2</v>
      </c>
      <c r="AC232" s="385">
        <f t="shared" si="80"/>
        <v>2.0121989561717917E-3</v>
      </c>
      <c r="AD232" s="135"/>
      <c r="AE232" s="368">
        <v>284</v>
      </c>
      <c r="AF232" s="368">
        <v>83</v>
      </c>
      <c r="AG232" s="368">
        <v>75</v>
      </c>
      <c r="AH232" s="368">
        <v>99</v>
      </c>
      <c r="AI232" s="368">
        <v>29</v>
      </c>
      <c r="AJ232" s="368">
        <v>12</v>
      </c>
      <c r="AK232" s="368">
        <v>8</v>
      </c>
      <c r="AL232" s="368">
        <v>0</v>
      </c>
      <c r="AM232" s="185">
        <f t="shared" si="90"/>
        <v>590</v>
      </c>
      <c r="AN232" s="132"/>
      <c r="AO232" s="368">
        <v>128</v>
      </c>
      <c r="AP232" s="368">
        <v>22</v>
      </c>
      <c r="AQ232" s="368">
        <v>44</v>
      </c>
      <c r="AR232" s="368">
        <v>36</v>
      </c>
      <c r="AS232" s="368">
        <v>-9</v>
      </c>
      <c r="AT232" s="368">
        <v>-6</v>
      </c>
      <c r="AU232" s="368">
        <v>3</v>
      </c>
      <c r="AV232" s="368">
        <v>-2</v>
      </c>
      <c r="AW232" s="369">
        <f t="shared" si="91"/>
        <v>216</v>
      </c>
      <c r="AX232" s="388">
        <f t="shared" si="96"/>
        <v>-128</v>
      </c>
      <c r="AY232" s="388">
        <f t="shared" si="96"/>
        <v>-22</v>
      </c>
      <c r="AZ232" s="388">
        <f t="shared" si="96"/>
        <v>-44</v>
      </c>
      <c r="BA232" s="388">
        <f t="shared" si="96"/>
        <v>-36</v>
      </c>
      <c r="BB232" s="388">
        <f t="shared" si="96"/>
        <v>9</v>
      </c>
      <c r="BC232" s="388">
        <f t="shared" si="96"/>
        <v>6</v>
      </c>
      <c r="BD232" s="388">
        <f t="shared" si="95"/>
        <v>-3</v>
      </c>
      <c r="BE232" s="388">
        <f t="shared" si="95"/>
        <v>2</v>
      </c>
      <c r="BF232" s="388">
        <f t="shared" si="95"/>
        <v>-216</v>
      </c>
      <c r="BH232" s="389">
        <f t="shared" si="92"/>
        <v>1</v>
      </c>
      <c r="BI232" s="389">
        <f t="shared" si="93"/>
        <v>0</v>
      </c>
      <c r="BJ232" s="370">
        <v>405860.04</v>
      </c>
      <c r="BK232" s="137">
        <f t="shared" si="81"/>
        <v>405860.04</v>
      </c>
      <c r="BL232" s="373">
        <v>1187553.2066666665</v>
      </c>
      <c r="BM232" s="137">
        <f t="shared" si="82"/>
        <v>1187553.2066666665</v>
      </c>
      <c r="BN232" s="372">
        <v>797038.21222222236</v>
      </c>
      <c r="BO232" s="137">
        <f t="shared" si="83"/>
        <v>797038.21222222236</v>
      </c>
      <c r="BP232" s="372">
        <v>226129.46666666662</v>
      </c>
      <c r="BQ232" s="137">
        <f t="shared" si="84"/>
        <v>226129.46666666662</v>
      </c>
      <c r="BR232" s="372">
        <v>632192.7888888889</v>
      </c>
      <c r="BS232" s="137">
        <f t="shared" si="85"/>
        <v>632192.7888888889</v>
      </c>
      <c r="BT232" s="376">
        <v>749888.81333333335</v>
      </c>
      <c r="BU232" s="137">
        <f t="shared" si="86"/>
        <v>749888.81333333335</v>
      </c>
      <c r="BV232" s="377">
        <v>32900</v>
      </c>
      <c r="BW232" s="379">
        <f t="shared" si="94"/>
        <v>32900</v>
      </c>
      <c r="BX232" s="353"/>
      <c r="BY232" s="138"/>
      <c r="BZ232" s="355"/>
      <c r="CA232" s="352"/>
    </row>
    <row r="233" spans="1:79" x14ac:dyDescent="0.25">
      <c r="A233" s="132" t="s">
        <v>695</v>
      </c>
      <c r="B233" s="55" t="s">
        <v>529</v>
      </c>
      <c r="C233" s="55" t="s">
        <v>455</v>
      </c>
      <c r="D233" s="133" t="s">
        <v>261</v>
      </c>
      <c r="E233" s="364">
        <v>34909.555555555555</v>
      </c>
      <c r="F233" s="382">
        <f t="shared" si="87"/>
        <v>38563</v>
      </c>
      <c r="G233" s="365">
        <v>408</v>
      </c>
      <c r="H233" s="387">
        <f t="shared" si="88"/>
        <v>439</v>
      </c>
      <c r="I233" s="366">
        <v>326.36177777777777</v>
      </c>
      <c r="J233" s="366">
        <v>0</v>
      </c>
      <c r="K233"/>
      <c r="L233" s="365">
        <v>8759</v>
      </c>
      <c r="M233" s="365">
        <v>7988</v>
      </c>
      <c r="N233" s="365">
        <v>8036</v>
      </c>
      <c r="O233" s="365">
        <v>5820</v>
      </c>
      <c r="P233" s="365">
        <v>4525</v>
      </c>
      <c r="Q233" s="365">
        <v>2456</v>
      </c>
      <c r="R233" s="365">
        <v>924</v>
      </c>
      <c r="S233" s="365">
        <v>55</v>
      </c>
      <c r="T233" s="365">
        <v>38563</v>
      </c>
      <c r="U233" s="132"/>
      <c r="V233" s="385">
        <f t="shared" si="89"/>
        <v>0.22713481834919483</v>
      </c>
      <c r="W233" s="385">
        <f t="shared" si="74"/>
        <v>0.20714156056323418</v>
      </c>
      <c r="X233" s="385">
        <f t="shared" si="75"/>
        <v>0.20838627700127066</v>
      </c>
      <c r="Y233" s="385">
        <f t="shared" si="76"/>
        <v>0.15092186811192077</v>
      </c>
      <c r="Z233" s="385">
        <f t="shared" si="77"/>
        <v>0.11734045587739543</v>
      </c>
      <c r="AA233" s="385">
        <f t="shared" si="78"/>
        <v>6.36879910795322E-2</v>
      </c>
      <c r="AB233" s="385">
        <f t="shared" si="79"/>
        <v>2.3960791432201853E-2</v>
      </c>
      <c r="AC233" s="385">
        <f t="shared" si="80"/>
        <v>1.4262375852501102E-3</v>
      </c>
      <c r="AD233" s="135"/>
      <c r="AE233" s="368">
        <v>-13</v>
      </c>
      <c r="AF233" s="368">
        <v>48</v>
      </c>
      <c r="AG233" s="368">
        <v>117</v>
      </c>
      <c r="AH233" s="368">
        <v>147</v>
      </c>
      <c r="AI233" s="368">
        <v>117</v>
      </c>
      <c r="AJ233" s="368">
        <v>35</v>
      </c>
      <c r="AK233" s="368">
        <v>9</v>
      </c>
      <c r="AL233" s="368">
        <v>0</v>
      </c>
      <c r="AM233" s="185">
        <f t="shared" si="90"/>
        <v>460</v>
      </c>
      <c r="AN233" s="132"/>
      <c r="AO233" s="368">
        <v>-1</v>
      </c>
      <c r="AP233" s="368">
        <v>17</v>
      </c>
      <c r="AQ233" s="368">
        <v>0</v>
      </c>
      <c r="AR233" s="368">
        <v>-5</v>
      </c>
      <c r="AS233" s="368">
        <v>1</v>
      </c>
      <c r="AT233" s="368">
        <v>7</v>
      </c>
      <c r="AU233" s="368">
        <v>2</v>
      </c>
      <c r="AV233" s="368">
        <v>0</v>
      </c>
      <c r="AW233" s="369">
        <f t="shared" si="91"/>
        <v>21</v>
      </c>
      <c r="AX233" s="388">
        <f t="shared" si="96"/>
        <v>1</v>
      </c>
      <c r="AY233" s="388">
        <f t="shared" si="96"/>
        <v>-17</v>
      </c>
      <c r="AZ233" s="388">
        <f t="shared" si="96"/>
        <v>0</v>
      </c>
      <c r="BA233" s="388">
        <f t="shared" si="96"/>
        <v>5</v>
      </c>
      <c r="BB233" s="388">
        <f t="shared" si="96"/>
        <v>-1</v>
      </c>
      <c r="BC233" s="388">
        <f t="shared" si="96"/>
        <v>-7</v>
      </c>
      <c r="BD233" s="388">
        <f t="shared" si="95"/>
        <v>-2</v>
      </c>
      <c r="BE233" s="388">
        <f t="shared" si="95"/>
        <v>0</v>
      </c>
      <c r="BF233" s="388">
        <f t="shared" si="95"/>
        <v>-21</v>
      </c>
      <c r="BH233" s="389">
        <f t="shared" si="92"/>
        <v>0.8</v>
      </c>
      <c r="BI233" s="389">
        <f t="shared" si="93"/>
        <v>0.19999999999999996</v>
      </c>
      <c r="BJ233" s="370">
        <v>445326.65066666668</v>
      </c>
      <c r="BK233" s="137">
        <f t="shared" si="81"/>
        <v>445326.65066666668</v>
      </c>
      <c r="BL233" s="373">
        <v>435095.97333333327</v>
      </c>
      <c r="BM233" s="137">
        <f t="shared" si="82"/>
        <v>435095.97333333327</v>
      </c>
      <c r="BN233" s="372">
        <v>302764.18755555555</v>
      </c>
      <c r="BO233" s="137">
        <f t="shared" si="83"/>
        <v>302764.18755555555</v>
      </c>
      <c r="BP233" s="372">
        <v>541922.88</v>
      </c>
      <c r="BQ233" s="137">
        <f t="shared" si="84"/>
        <v>541922.88</v>
      </c>
      <c r="BR233" s="372">
        <v>353258.40888888895</v>
      </c>
      <c r="BS233" s="137">
        <f t="shared" si="85"/>
        <v>353258.40888888895</v>
      </c>
      <c r="BT233" s="376">
        <v>368281.68533333333</v>
      </c>
      <c r="BU233" s="137">
        <f t="shared" si="86"/>
        <v>368281.68533333333</v>
      </c>
      <c r="BV233" s="377">
        <v>404366.21714488883</v>
      </c>
      <c r="BW233" s="379">
        <f t="shared" si="94"/>
        <v>404366.21714488883</v>
      </c>
      <c r="BX233" s="353"/>
      <c r="BY233" s="138"/>
      <c r="BZ233" s="355"/>
      <c r="CA233" s="352"/>
    </row>
    <row r="234" spans="1:79" x14ac:dyDescent="0.25">
      <c r="A234" s="132" t="s">
        <v>696</v>
      </c>
      <c r="B234" s="55" t="s">
        <v>445</v>
      </c>
      <c r="C234" s="55" t="s">
        <v>434</v>
      </c>
      <c r="D234" s="133" t="s">
        <v>262</v>
      </c>
      <c r="E234" s="364">
        <v>57362.444444444438</v>
      </c>
      <c r="F234" s="382">
        <f t="shared" si="87"/>
        <v>49963</v>
      </c>
      <c r="G234" s="365">
        <v>315</v>
      </c>
      <c r="H234" s="387">
        <f t="shared" si="88"/>
        <v>386</v>
      </c>
      <c r="I234" s="366">
        <v>227.21688888888886</v>
      </c>
      <c r="J234" s="366">
        <v>82</v>
      </c>
      <c r="K234"/>
      <c r="L234" s="365">
        <v>1696</v>
      </c>
      <c r="M234" s="365">
        <v>3183</v>
      </c>
      <c r="N234" s="365">
        <v>11025</v>
      </c>
      <c r="O234" s="365">
        <v>11766</v>
      </c>
      <c r="P234" s="365">
        <v>7406</v>
      </c>
      <c r="Q234" s="365">
        <v>5889</v>
      </c>
      <c r="R234" s="365">
        <v>7614</v>
      </c>
      <c r="S234" s="365">
        <v>1384</v>
      </c>
      <c r="T234" s="365">
        <v>49963</v>
      </c>
      <c r="U234" s="132"/>
      <c r="V234" s="385">
        <f t="shared" si="89"/>
        <v>3.3945119388347378E-2</v>
      </c>
      <c r="W234" s="385">
        <f t="shared" si="74"/>
        <v>6.3707143286031664E-2</v>
      </c>
      <c r="X234" s="385">
        <f t="shared" si="75"/>
        <v>0.22066329083521807</v>
      </c>
      <c r="Y234" s="385">
        <f t="shared" si="76"/>
        <v>0.23549426575665994</v>
      </c>
      <c r="Z234" s="385">
        <f t="shared" si="77"/>
        <v>0.14822968997057823</v>
      </c>
      <c r="AA234" s="385">
        <f t="shared" si="78"/>
        <v>0.11786722174409063</v>
      </c>
      <c r="AB234" s="385">
        <f t="shared" si="79"/>
        <v>0.1523927706502812</v>
      </c>
      <c r="AC234" s="385">
        <f t="shared" si="80"/>
        <v>2.7700498368792906E-2</v>
      </c>
      <c r="AD234" s="135"/>
      <c r="AE234" s="368">
        <v>7</v>
      </c>
      <c r="AF234" s="368">
        <v>10</v>
      </c>
      <c r="AG234" s="368">
        <v>98</v>
      </c>
      <c r="AH234" s="368">
        <v>47</v>
      </c>
      <c r="AI234" s="368">
        <v>38</v>
      </c>
      <c r="AJ234" s="368">
        <v>49</v>
      </c>
      <c r="AK234" s="368">
        <v>46</v>
      </c>
      <c r="AL234" s="368">
        <v>27</v>
      </c>
      <c r="AM234" s="185">
        <f t="shared" si="90"/>
        <v>322</v>
      </c>
      <c r="AN234" s="132"/>
      <c r="AO234" s="368">
        <v>-3</v>
      </c>
      <c r="AP234" s="368">
        <v>-7</v>
      </c>
      <c r="AQ234" s="368">
        <v>-21</v>
      </c>
      <c r="AR234" s="368">
        <v>-18</v>
      </c>
      <c r="AS234" s="368">
        <v>-8</v>
      </c>
      <c r="AT234" s="368">
        <v>-6</v>
      </c>
      <c r="AU234" s="368">
        <v>-7</v>
      </c>
      <c r="AV234" s="368">
        <v>6</v>
      </c>
      <c r="AW234" s="369">
        <f t="shared" si="91"/>
        <v>-64</v>
      </c>
      <c r="AX234" s="388">
        <f t="shared" si="96"/>
        <v>3</v>
      </c>
      <c r="AY234" s="388">
        <f t="shared" si="96"/>
        <v>7</v>
      </c>
      <c r="AZ234" s="388">
        <f t="shared" si="96"/>
        <v>21</v>
      </c>
      <c r="BA234" s="388">
        <f t="shared" si="96"/>
        <v>18</v>
      </c>
      <c r="BB234" s="388">
        <f t="shared" si="96"/>
        <v>8</v>
      </c>
      <c r="BC234" s="388">
        <f t="shared" si="96"/>
        <v>6</v>
      </c>
      <c r="BD234" s="388">
        <f t="shared" si="95"/>
        <v>7</v>
      </c>
      <c r="BE234" s="388">
        <f t="shared" si="95"/>
        <v>-6</v>
      </c>
      <c r="BF234" s="388">
        <f t="shared" si="95"/>
        <v>64</v>
      </c>
      <c r="BH234" s="389">
        <f t="shared" si="92"/>
        <v>0.8</v>
      </c>
      <c r="BI234" s="389">
        <f t="shared" si="93"/>
        <v>0.19999999999999996</v>
      </c>
      <c r="BJ234" s="370">
        <v>282342.98133333336</v>
      </c>
      <c r="BK234" s="137">
        <f t="shared" si="81"/>
        <v>282342.98133333336</v>
      </c>
      <c r="BL234" s="373">
        <v>363653.88977777772</v>
      </c>
      <c r="BM234" s="137">
        <f t="shared" si="82"/>
        <v>363653.88977777772</v>
      </c>
      <c r="BN234" s="372">
        <v>329575.3226666667</v>
      </c>
      <c r="BO234" s="137">
        <f t="shared" si="83"/>
        <v>329575.3226666667</v>
      </c>
      <c r="BP234" s="372">
        <v>413401.4933333334</v>
      </c>
      <c r="BQ234" s="137">
        <f t="shared" si="84"/>
        <v>413401.4933333334</v>
      </c>
      <c r="BR234" s="372">
        <v>429460.01600000006</v>
      </c>
      <c r="BS234" s="137">
        <f t="shared" si="85"/>
        <v>429460.01600000006</v>
      </c>
      <c r="BT234" s="376">
        <v>384079.5964444445</v>
      </c>
      <c r="BU234" s="137">
        <f t="shared" si="86"/>
        <v>384079.5964444445</v>
      </c>
      <c r="BV234" s="377">
        <v>194343.16135822228</v>
      </c>
      <c r="BW234" s="379">
        <f t="shared" si="94"/>
        <v>194343.16135822228</v>
      </c>
      <c r="BX234" s="353"/>
      <c r="BY234" s="138"/>
      <c r="BZ234" s="355"/>
      <c r="CA234" s="352"/>
    </row>
    <row r="235" spans="1:79" x14ac:dyDescent="0.25">
      <c r="A235" s="132" t="s">
        <v>697</v>
      </c>
      <c r="B235" s="55"/>
      <c r="C235" s="55" t="s">
        <v>455</v>
      </c>
      <c r="D235" s="133" t="s">
        <v>263</v>
      </c>
      <c r="E235" s="364">
        <v>188584.55555555559</v>
      </c>
      <c r="F235" s="382">
        <f t="shared" si="87"/>
        <v>245781</v>
      </c>
      <c r="G235" s="365">
        <v>2204</v>
      </c>
      <c r="H235" s="387">
        <f t="shared" si="88"/>
        <v>1861</v>
      </c>
      <c r="I235" s="366">
        <v>727.99511111111087</v>
      </c>
      <c r="J235" s="366">
        <v>327</v>
      </c>
      <c r="K235"/>
      <c r="L235" s="365">
        <v>143489</v>
      </c>
      <c r="M235" s="365">
        <v>39234</v>
      </c>
      <c r="N235" s="365">
        <v>31058</v>
      </c>
      <c r="O235" s="365">
        <v>15766</v>
      </c>
      <c r="P235" s="365">
        <v>9074</v>
      </c>
      <c r="Q235" s="365">
        <v>4218</v>
      </c>
      <c r="R235" s="365">
        <v>2755</v>
      </c>
      <c r="S235" s="365">
        <v>187</v>
      </c>
      <c r="T235" s="365">
        <v>245781</v>
      </c>
      <c r="U235" s="132"/>
      <c r="V235" s="385">
        <f t="shared" si="89"/>
        <v>0.58380834970970086</v>
      </c>
      <c r="W235" s="385">
        <f t="shared" si="74"/>
        <v>0.15962991443602231</v>
      </c>
      <c r="X235" s="385">
        <f t="shared" si="75"/>
        <v>0.12636452777065763</v>
      </c>
      <c r="Y235" s="385">
        <f t="shared" si="76"/>
        <v>6.4146536957698119E-2</v>
      </c>
      <c r="Z235" s="385">
        <f t="shared" si="77"/>
        <v>3.6919045817211255E-2</v>
      </c>
      <c r="AA235" s="385">
        <f t="shared" si="78"/>
        <v>1.716161949052205E-2</v>
      </c>
      <c r="AB235" s="385">
        <f t="shared" si="79"/>
        <v>1.1209165883449087E-2</v>
      </c>
      <c r="AC235" s="385">
        <f t="shared" si="80"/>
        <v>7.6083993473864946E-4</v>
      </c>
      <c r="AD235" s="135"/>
      <c r="AE235" s="368">
        <v>1263</v>
      </c>
      <c r="AF235" s="368">
        <v>294</v>
      </c>
      <c r="AG235" s="368">
        <v>198</v>
      </c>
      <c r="AH235" s="368">
        <v>142</v>
      </c>
      <c r="AI235" s="368">
        <v>93</v>
      </c>
      <c r="AJ235" s="368">
        <v>52</v>
      </c>
      <c r="AK235" s="368">
        <v>24</v>
      </c>
      <c r="AL235" s="368">
        <v>4</v>
      </c>
      <c r="AM235" s="185">
        <f t="shared" si="90"/>
        <v>2070</v>
      </c>
      <c r="AN235" s="132"/>
      <c r="AO235" s="368">
        <v>189</v>
      </c>
      <c r="AP235" s="368">
        <v>6</v>
      </c>
      <c r="AQ235" s="368">
        <v>-1</v>
      </c>
      <c r="AR235" s="368">
        <v>17</v>
      </c>
      <c r="AS235" s="368">
        <v>1</v>
      </c>
      <c r="AT235" s="368">
        <v>1</v>
      </c>
      <c r="AU235" s="368">
        <v>-5</v>
      </c>
      <c r="AV235" s="368">
        <v>1</v>
      </c>
      <c r="AW235" s="369">
        <f t="shared" si="91"/>
        <v>209</v>
      </c>
      <c r="AX235" s="388">
        <f t="shared" si="96"/>
        <v>-189</v>
      </c>
      <c r="AY235" s="388">
        <f t="shared" si="96"/>
        <v>-6</v>
      </c>
      <c r="AZ235" s="388">
        <f t="shared" si="96"/>
        <v>1</v>
      </c>
      <c r="BA235" s="388">
        <f t="shared" si="96"/>
        <v>-17</v>
      </c>
      <c r="BB235" s="388">
        <f t="shared" si="96"/>
        <v>-1</v>
      </c>
      <c r="BC235" s="388">
        <f t="shared" si="96"/>
        <v>-1</v>
      </c>
      <c r="BD235" s="388">
        <f t="shared" si="95"/>
        <v>5</v>
      </c>
      <c r="BE235" s="388">
        <f t="shared" si="95"/>
        <v>-1</v>
      </c>
      <c r="BF235" s="388">
        <f t="shared" si="95"/>
        <v>-209</v>
      </c>
      <c r="BH235" s="389">
        <f t="shared" si="92"/>
        <v>1</v>
      </c>
      <c r="BI235" s="389">
        <f t="shared" si="93"/>
        <v>0</v>
      </c>
      <c r="BJ235" s="370">
        <v>1957818.94</v>
      </c>
      <c r="BK235" s="137">
        <f t="shared" si="81"/>
        <v>1957818.94</v>
      </c>
      <c r="BL235" s="373">
        <v>1417553.698888889</v>
      </c>
      <c r="BM235" s="137">
        <f t="shared" si="82"/>
        <v>1417553.698888889</v>
      </c>
      <c r="BN235" s="372">
        <v>1219646.6966666668</v>
      </c>
      <c r="BO235" s="137">
        <f t="shared" si="83"/>
        <v>1219646.6966666668</v>
      </c>
      <c r="BP235" s="372">
        <v>1358946.5333333334</v>
      </c>
      <c r="BQ235" s="137">
        <f t="shared" si="84"/>
        <v>1358946.5333333334</v>
      </c>
      <c r="BR235" s="372">
        <v>1354761.1533333331</v>
      </c>
      <c r="BS235" s="137">
        <f t="shared" si="85"/>
        <v>1354761.1533333331</v>
      </c>
      <c r="BT235" s="376">
        <v>2014643.2911111107</v>
      </c>
      <c r="BU235" s="137">
        <f t="shared" si="86"/>
        <v>2014643.2911111107</v>
      </c>
      <c r="BV235" s="377">
        <v>1080541.3148799995</v>
      </c>
      <c r="BW235" s="379">
        <f t="shared" si="94"/>
        <v>1080541.3148799995</v>
      </c>
      <c r="BX235" s="353"/>
      <c r="BY235" s="138"/>
      <c r="BZ235" s="355"/>
      <c r="CA235" s="352"/>
    </row>
    <row r="236" spans="1:79" x14ac:dyDescent="0.25">
      <c r="A236" s="132" t="s">
        <v>698</v>
      </c>
      <c r="B236" s="55" t="s">
        <v>445</v>
      </c>
      <c r="C236" s="55" t="s">
        <v>434</v>
      </c>
      <c r="D236" s="133" t="s">
        <v>264</v>
      </c>
      <c r="E236" s="364">
        <v>46754.333333333336</v>
      </c>
      <c r="F236" s="382">
        <f t="shared" si="87"/>
        <v>50653</v>
      </c>
      <c r="G236" s="365">
        <v>470</v>
      </c>
      <c r="H236" s="387">
        <f t="shared" si="88"/>
        <v>430</v>
      </c>
      <c r="I236" s="366">
        <v>253.76044444444449</v>
      </c>
      <c r="J236" s="366">
        <v>50</v>
      </c>
      <c r="K236"/>
      <c r="L236" s="365">
        <v>6961</v>
      </c>
      <c r="M236" s="365">
        <v>12459</v>
      </c>
      <c r="N236" s="365">
        <v>13901</v>
      </c>
      <c r="O236" s="365">
        <v>7841</v>
      </c>
      <c r="P236" s="365">
        <v>4896</v>
      </c>
      <c r="Q236" s="365">
        <v>2651</v>
      </c>
      <c r="R236" s="365">
        <v>1852</v>
      </c>
      <c r="S236" s="365">
        <v>92</v>
      </c>
      <c r="T236" s="365">
        <v>50653</v>
      </c>
      <c r="U236" s="132"/>
      <c r="V236" s="385">
        <f t="shared" si="89"/>
        <v>0.13742522654136971</v>
      </c>
      <c r="W236" s="385">
        <f t="shared" si="74"/>
        <v>0.24596766232997058</v>
      </c>
      <c r="X236" s="385">
        <f t="shared" si="75"/>
        <v>0.2744358675695418</v>
      </c>
      <c r="Y236" s="385">
        <f t="shared" si="76"/>
        <v>0.15479833376108029</v>
      </c>
      <c r="Z236" s="385">
        <f t="shared" si="77"/>
        <v>9.6657651076935219E-2</v>
      </c>
      <c r="AA236" s="385">
        <f t="shared" si="78"/>
        <v>5.2336485499378124E-2</v>
      </c>
      <c r="AB236" s="385">
        <f t="shared" si="79"/>
        <v>3.6562493830572723E-2</v>
      </c>
      <c r="AC236" s="385">
        <f t="shared" si="80"/>
        <v>1.8162793911515606E-3</v>
      </c>
      <c r="AD236" s="135"/>
      <c r="AE236" s="368">
        <v>10</v>
      </c>
      <c r="AF236" s="368">
        <v>64</v>
      </c>
      <c r="AG236" s="368">
        <v>55</v>
      </c>
      <c r="AH236" s="368">
        <v>84</v>
      </c>
      <c r="AI236" s="368">
        <v>97</v>
      </c>
      <c r="AJ236" s="368">
        <v>33</v>
      </c>
      <c r="AK236" s="368">
        <v>11</v>
      </c>
      <c r="AL236" s="368">
        <v>-1</v>
      </c>
      <c r="AM236" s="185">
        <f t="shared" si="90"/>
        <v>353</v>
      </c>
      <c r="AN236" s="132"/>
      <c r="AO236" s="368">
        <v>-18</v>
      </c>
      <c r="AP236" s="368">
        <v>-21</v>
      </c>
      <c r="AQ236" s="368">
        <v>-21</v>
      </c>
      <c r="AR236" s="368">
        <v>-1</v>
      </c>
      <c r="AS236" s="368">
        <v>-11</v>
      </c>
      <c r="AT236" s="368">
        <v>-4</v>
      </c>
      <c r="AU236" s="368">
        <v>-1</v>
      </c>
      <c r="AV236" s="368">
        <v>0</v>
      </c>
      <c r="AW236" s="369">
        <f t="shared" si="91"/>
        <v>-77</v>
      </c>
      <c r="AX236" s="388">
        <f t="shared" si="96"/>
        <v>18</v>
      </c>
      <c r="AY236" s="388">
        <f t="shared" si="96"/>
        <v>21</v>
      </c>
      <c r="AZ236" s="388">
        <f t="shared" si="96"/>
        <v>21</v>
      </c>
      <c r="BA236" s="388">
        <f t="shared" si="96"/>
        <v>1</v>
      </c>
      <c r="BB236" s="388">
        <f t="shared" si="96"/>
        <v>11</v>
      </c>
      <c r="BC236" s="388">
        <f t="shared" si="96"/>
        <v>4</v>
      </c>
      <c r="BD236" s="388">
        <f t="shared" si="95"/>
        <v>1</v>
      </c>
      <c r="BE236" s="388">
        <f t="shared" si="95"/>
        <v>0</v>
      </c>
      <c r="BF236" s="388">
        <f t="shared" si="95"/>
        <v>77</v>
      </c>
      <c r="BH236" s="389">
        <f t="shared" si="92"/>
        <v>0.8</v>
      </c>
      <c r="BI236" s="389">
        <f t="shared" si="93"/>
        <v>0.19999999999999996</v>
      </c>
      <c r="BJ236" s="370">
        <v>372278.24</v>
      </c>
      <c r="BK236" s="137">
        <f t="shared" si="81"/>
        <v>372278.24</v>
      </c>
      <c r="BL236" s="373">
        <v>379569.91911111114</v>
      </c>
      <c r="BM236" s="137">
        <f t="shared" si="82"/>
        <v>379569.91911111114</v>
      </c>
      <c r="BN236" s="372">
        <v>284925.21244444448</v>
      </c>
      <c r="BO236" s="137">
        <f t="shared" si="83"/>
        <v>284925.21244444448</v>
      </c>
      <c r="BP236" s="372">
        <v>253579.62666666668</v>
      </c>
      <c r="BQ236" s="137">
        <f t="shared" si="84"/>
        <v>253579.62666666668</v>
      </c>
      <c r="BR236" s="372">
        <v>312198.4071111111</v>
      </c>
      <c r="BS236" s="137">
        <f t="shared" si="85"/>
        <v>312198.4071111111</v>
      </c>
      <c r="BT236" s="376">
        <v>347063.96977777779</v>
      </c>
      <c r="BU236" s="137">
        <f t="shared" si="86"/>
        <v>347063.96977777779</v>
      </c>
      <c r="BV236" s="377">
        <v>365507.75847822218</v>
      </c>
      <c r="BW236" s="379">
        <f t="shared" si="94"/>
        <v>365507.75847822218</v>
      </c>
      <c r="BX236" s="353"/>
      <c r="BY236" s="138"/>
      <c r="BZ236" s="355"/>
      <c r="CA236" s="352"/>
    </row>
    <row r="237" spans="1:79" x14ac:dyDescent="0.25">
      <c r="A237" s="132" t="s">
        <v>699</v>
      </c>
      <c r="B237" s="55"/>
      <c r="C237" s="55" t="s">
        <v>467</v>
      </c>
      <c r="D237" s="133" t="s">
        <v>265</v>
      </c>
      <c r="E237" s="364">
        <v>128065.55555555556</v>
      </c>
      <c r="F237" s="382">
        <f t="shared" si="87"/>
        <v>141074</v>
      </c>
      <c r="G237" s="365">
        <v>1555</v>
      </c>
      <c r="H237" s="387">
        <f t="shared" si="88"/>
        <v>1956</v>
      </c>
      <c r="I237" s="366">
        <v>1396.2933333333331</v>
      </c>
      <c r="J237" s="366">
        <v>413</v>
      </c>
      <c r="K237"/>
      <c r="L237" s="365">
        <v>26507</v>
      </c>
      <c r="M237" s="365">
        <v>36432</v>
      </c>
      <c r="N237" s="365">
        <v>29255</v>
      </c>
      <c r="O237" s="365">
        <v>20271</v>
      </c>
      <c r="P237" s="365">
        <v>15548</v>
      </c>
      <c r="Q237" s="365">
        <v>8218</v>
      </c>
      <c r="R237" s="365">
        <v>4505</v>
      </c>
      <c r="S237" s="365">
        <v>338</v>
      </c>
      <c r="T237" s="365">
        <v>141074</v>
      </c>
      <c r="U237" s="132"/>
      <c r="V237" s="385">
        <f t="shared" si="89"/>
        <v>0.18789429661028964</v>
      </c>
      <c r="W237" s="385">
        <f t="shared" si="74"/>
        <v>0.25824744460354138</v>
      </c>
      <c r="X237" s="385">
        <f t="shared" si="75"/>
        <v>0.20737343521839602</v>
      </c>
      <c r="Y237" s="385">
        <f t="shared" si="76"/>
        <v>0.14369054538752712</v>
      </c>
      <c r="Z237" s="385">
        <f t="shared" si="77"/>
        <v>0.11021166196464267</v>
      </c>
      <c r="AA237" s="385">
        <f t="shared" si="78"/>
        <v>5.8253115386251185E-2</v>
      </c>
      <c r="AB237" s="385">
        <f t="shared" si="79"/>
        <v>3.1933595134468432E-2</v>
      </c>
      <c r="AC237" s="385">
        <f t="shared" si="80"/>
        <v>2.3959056948835364E-3</v>
      </c>
      <c r="AD237" s="135"/>
      <c r="AE237" s="368">
        <v>273</v>
      </c>
      <c r="AF237" s="368">
        <v>437</v>
      </c>
      <c r="AG237" s="368">
        <v>423</v>
      </c>
      <c r="AH237" s="368">
        <v>268</v>
      </c>
      <c r="AI237" s="368">
        <v>379</v>
      </c>
      <c r="AJ237" s="368">
        <v>146</v>
      </c>
      <c r="AK237" s="368">
        <v>49</v>
      </c>
      <c r="AL237" s="368">
        <v>1</v>
      </c>
      <c r="AM237" s="185">
        <f t="shared" si="90"/>
        <v>1976</v>
      </c>
      <c r="AN237" s="132"/>
      <c r="AO237" s="368">
        <v>8</v>
      </c>
      <c r="AP237" s="368">
        <v>33</v>
      </c>
      <c r="AQ237" s="368">
        <v>-12</v>
      </c>
      <c r="AR237" s="368">
        <v>-19</v>
      </c>
      <c r="AS237" s="368">
        <v>4</v>
      </c>
      <c r="AT237" s="368">
        <v>5</v>
      </c>
      <c r="AU237" s="368">
        <v>1</v>
      </c>
      <c r="AV237" s="368">
        <v>0</v>
      </c>
      <c r="AW237" s="369">
        <f t="shared" si="91"/>
        <v>20</v>
      </c>
      <c r="AX237" s="388">
        <f t="shared" si="96"/>
        <v>-8</v>
      </c>
      <c r="AY237" s="388">
        <f t="shared" si="96"/>
        <v>-33</v>
      </c>
      <c r="AZ237" s="388">
        <f t="shared" si="96"/>
        <v>12</v>
      </c>
      <c r="BA237" s="388">
        <f t="shared" si="96"/>
        <v>19</v>
      </c>
      <c r="BB237" s="388">
        <f t="shared" si="96"/>
        <v>-4</v>
      </c>
      <c r="BC237" s="388">
        <f t="shared" si="96"/>
        <v>-5</v>
      </c>
      <c r="BD237" s="388">
        <f t="shared" si="95"/>
        <v>-1</v>
      </c>
      <c r="BE237" s="388">
        <f t="shared" si="95"/>
        <v>0</v>
      </c>
      <c r="BF237" s="388">
        <f t="shared" si="95"/>
        <v>-20</v>
      </c>
      <c r="BH237" s="389">
        <f t="shared" si="92"/>
        <v>1</v>
      </c>
      <c r="BI237" s="389">
        <f t="shared" si="93"/>
        <v>0</v>
      </c>
      <c r="BJ237" s="370">
        <v>1791668.9866666668</v>
      </c>
      <c r="BK237" s="137">
        <f t="shared" si="81"/>
        <v>1791668.9866666668</v>
      </c>
      <c r="BL237" s="373">
        <v>1037913.88</v>
      </c>
      <c r="BM237" s="137">
        <f t="shared" si="82"/>
        <v>1037913.88</v>
      </c>
      <c r="BN237" s="372">
        <v>1373791.7033333336</v>
      </c>
      <c r="BO237" s="137">
        <f t="shared" si="83"/>
        <v>1373791.7033333336</v>
      </c>
      <c r="BP237" s="372">
        <v>1554573.0666666669</v>
      </c>
      <c r="BQ237" s="137">
        <f t="shared" si="84"/>
        <v>1554573.0666666669</v>
      </c>
      <c r="BR237" s="372">
        <v>1595231.2199999997</v>
      </c>
      <c r="BS237" s="137">
        <f t="shared" si="85"/>
        <v>1595231.2199999997</v>
      </c>
      <c r="BT237" s="376">
        <v>1875556.4022222222</v>
      </c>
      <c r="BU237" s="137">
        <f t="shared" si="86"/>
        <v>1875556.4022222222</v>
      </c>
      <c r="BV237" s="377">
        <v>1285751.2386488887</v>
      </c>
      <c r="BW237" s="379">
        <f t="shared" si="94"/>
        <v>1285751.2386488887</v>
      </c>
      <c r="BX237" s="353"/>
      <c r="BY237" s="138"/>
      <c r="BZ237" s="355"/>
      <c r="CA237" s="352"/>
    </row>
    <row r="238" spans="1:79" x14ac:dyDescent="0.25">
      <c r="A238" s="132" t="s">
        <v>700</v>
      </c>
      <c r="B238" s="55"/>
      <c r="C238" s="55" t="s">
        <v>434</v>
      </c>
      <c r="D238" s="133" t="s">
        <v>266</v>
      </c>
      <c r="E238" s="364">
        <v>49600</v>
      </c>
      <c r="F238" s="382">
        <f t="shared" si="87"/>
        <v>53351</v>
      </c>
      <c r="G238" s="365">
        <v>225</v>
      </c>
      <c r="H238" s="387">
        <f t="shared" si="88"/>
        <v>406</v>
      </c>
      <c r="I238" s="366">
        <v>163.26666666666662</v>
      </c>
      <c r="J238" s="366">
        <v>45</v>
      </c>
      <c r="K238"/>
      <c r="L238" s="365">
        <v>1533</v>
      </c>
      <c r="M238" s="365">
        <v>9819</v>
      </c>
      <c r="N238" s="365">
        <v>22507</v>
      </c>
      <c r="O238" s="365">
        <v>12949</v>
      </c>
      <c r="P238" s="365">
        <v>4500</v>
      </c>
      <c r="Q238" s="365">
        <v>1702</v>
      </c>
      <c r="R238" s="365">
        <v>333</v>
      </c>
      <c r="S238" s="365">
        <v>8</v>
      </c>
      <c r="T238" s="365">
        <v>53351</v>
      </c>
      <c r="U238" s="132"/>
      <c r="V238" s="385">
        <f t="shared" si="89"/>
        <v>2.873423178572098E-2</v>
      </c>
      <c r="W238" s="385">
        <f t="shared" si="74"/>
        <v>0.18404528499934397</v>
      </c>
      <c r="X238" s="385">
        <f t="shared" si="75"/>
        <v>0.42186650671964909</v>
      </c>
      <c r="Y238" s="385">
        <f t="shared" si="76"/>
        <v>0.24271335120241419</v>
      </c>
      <c r="Z238" s="385">
        <f t="shared" si="77"/>
        <v>8.4347060036362956E-2</v>
      </c>
      <c r="AA238" s="385">
        <f t="shared" si="78"/>
        <v>3.1901932484864386E-2</v>
      </c>
      <c r="AB238" s="385">
        <f t="shared" si="79"/>
        <v>6.2416824426908589E-3</v>
      </c>
      <c r="AC238" s="385">
        <f t="shared" si="80"/>
        <v>1.4995032895353413E-4</v>
      </c>
      <c r="AD238" s="135"/>
      <c r="AE238" s="368">
        <v>94</v>
      </c>
      <c r="AF238" s="368">
        <v>139</v>
      </c>
      <c r="AG238" s="368">
        <v>82</v>
      </c>
      <c r="AH238" s="368">
        <v>60</v>
      </c>
      <c r="AI238" s="368">
        <v>39</v>
      </c>
      <c r="AJ238" s="368">
        <v>11</v>
      </c>
      <c r="AK238" s="368">
        <v>1</v>
      </c>
      <c r="AL238" s="368">
        <v>0</v>
      </c>
      <c r="AM238" s="185">
        <f t="shared" si="90"/>
        <v>426</v>
      </c>
      <c r="AN238" s="132"/>
      <c r="AO238" s="368">
        <v>44</v>
      </c>
      <c r="AP238" s="368">
        <v>-7</v>
      </c>
      <c r="AQ238" s="368">
        <v>-9</v>
      </c>
      <c r="AR238" s="368">
        <v>-7</v>
      </c>
      <c r="AS238" s="368">
        <v>0</v>
      </c>
      <c r="AT238" s="368">
        <v>0</v>
      </c>
      <c r="AU238" s="368">
        <v>-1</v>
      </c>
      <c r="AV238" s="368">
        <v>0</v>
      </c>
      <c r="AW238" s="369">
        <f t="shared" si="91"/>
        <v>20</v>
      </c>
      <c r="AX238" s="388">
        <f t="shared" si="96"/>
        <v>-44</v>
      </c>
      <c r="AY238" s="388">
        <f t="shared" si="96"/>
        <v>7</v>
      </c>
      <c r="AZ238" s="388">
        <f t="shared" si="96"/>
        <v>9</v>
      </c>
      <c r="BA238" s="388">
        <f t="shared" si="96"/>
        <v>7</v>
      </c>
      <c r="BB238" s="388">
        <f t="shared" si="96"/>
        <v>0</v>
      </c>
      <c r="BC238" s="388">
        <f t="shared" si="96"/>
        <v>0</v>
      </c>
      <c r="BD238" s="388">
        <f t="shared" si="95"/>
        <v>1</v>
      </c>
      <c r="BE238" s="388">
        <f t="shared" si="95"/>
        <v>0</v>
      </c>
      <c r="BF238" s="388">
        <f t="shared" si="95"/>
        <v>-20</v>
      </c>
      <c r="BH238" s="389">
        <f t="shared" si="92"/>
        <v>1</v>
      </c>
      <c r="BI238" s="389">
        <f t="shared" si="93"/>
        <v>0</v>
      </c>
      <c r="BJ238" s="370">
        <v>453993.95333333331</v>
      </c>
      <c r="BK238" s="137">
        <f t="shared" si="81"/>
        <v>453993.95333333331</v>
      </c>
      <c r="BL238" s="373">
        <v>902965.74222222203</v>
      </c>
      <c r="BM238" s="137">
        <f t="shared" si="82"/>
        <v>902965.74222222203</v>
      </c>
      <c r="BN238" s="372">
        <v>402193.1688888889</v>
      </c>
      <c r="BO238" s="137">
        <f t="shared" si="83"/>
        <v>402193.1688888889</v>
      </c>
      <c r="BP238" s="372">
        <v>251942.53333333333</v>
      </c>
      <c r="BQ238" s="137">
        <f t="shared" si="84"/>
        <v>251942.53333333333</v>
      </c>
      <c r="BR238" s="372">
        <v>579494.93555555562</v>
      </c>
      <c r="BS238" s="137">
        <f t="shared" si="85"/>
        <v>579494.93555555562</v>
      </c>
      <c r="BT238" s="376">
        <v>1050053.1377777779</v>
      </c>
      <c r="BU238" s="137">
        <f t="shared" si="86"/>
        <v>1050053.1377777779</v>
      </c>
      <c r="BV238" s="377">
        <v>844455.90014222229</v>
      </c>
      <c r="BW238" s="379">
        <f t="shared" si="94"/>
        <v>844455.90014222229</v>
      </c>
      <c r="BX238" s="353"/>
      <c r="BY238" s="138"/>
      <c r="BZ238" s="355"/>
      <c r="CA238" s="352"/>
    </row>
    <row r="239" spans="1:79" x14ac:dyDescent="0.25">
      <c r="A239" s="132" t="s">
        <v>701</v>
      </c>
      <c r="B239" s="55"/>
      <c r="C239" s="55" t="s">
        <v>467</v>
      </c>
      <c r="D239" s="133" t="s">
        <v>267</v>
      </c>
      <c r="E239" s="364">
        <v>91271.888888888891</v>
      </c>
      <c r="F239" s="382">
        <f t="shared" si="87"/>
        <v>91427</v>
      </c>
      <c r="G239" s="365">
        <v>126</v>
      </c>
      <c r="H239" s="387">
        <f t="shared" si="88"/>
        <v>641</v>
      </c>
      <c r="I239" s="366">
        <v>297.24577777777768</v>
      </c>
      <c r="J239" s="366">
        <v>150</v>
      </c>
      <c r="K239"/>
      <c r="L239" s="365">
        <v>14239</v>
      </c>
      <c r="M239" s="365">
        <v>11965</v>
      </c>
      <c r="N239" s="365">
        <v>22192</v>
      </c>
      <c r="O239" s="365">
        <v>16687</v>
      </c>
      <c r="P239" s="365">
        <v>11783</v>
      </c>
      <c r="Q239" s="365">
        <v>8794</v>
      </c>
      <c r="R239" s="365">
        <v>5375</v>
      </c>
      <c r="S239" s="365">
        <v>392</v>
      </c>
      <c r="T239" s="365">
        <v>91427</v>
      </c>
      <c r="U239" s="132"/>
      <c r="V239" s="385">
        <f t="shared" si="89"/>
        <v>0.15574173931114441</v>
      </c>
      <c r="W239" s="385">
        <f t="shared" si="74"/>
        <v>0.13086943681844532</v>
      </c>
      <c r="X239" s="385">
        <f t="shared" si="75"/>
        <v>0.24272917190764215</v>
      </c>
      <c r="Y239" s="385">
        <f t="shared" si="76"/>
        <v>0.18251719951436665</v>
      </c>
      <c r="Z239" s="385">
        <f t="shared" si="77"/>
        <v>0.12887877760399008</v>
      </c>
      <c r="AA239" s="385">
        <f t="shared" si="78"/>
        <v>9.6186028197359635E-2</v>
      </c>
      <c r="AB239" s="385">
        <f t="shared" si="79"/>
        <v>5.8790072954378901E-2</v>
      </c>
      <c r="AC239" s="385">
        <f t="shared" si="80"/>
        <v>4.2875736926728429E-3</v>
      </c>
      <c r="AD239" s="135"/>
      <c r="AE239" s="368">
        <v>108</v>
      </c>
      <c r="AF239" s="368">
        <v>64</v>
      </c>
      <c r="AG239" s="368">
        <v>126</v>
      </c>
      <c r="AH239" s="368">
        <v>135</v>
      </c>
      <c r="AI239" s="368">
        <v>74</v>
      </c>
      <c r="AJ239" s="368">
        <v>49</v>
      </c>
      <c r="AK239" s="368">
        <v>47</v>
      </c>
      <c r="AL239" s="368">
        <v>16</v>
      </c>
      <c r="AM239" s="185">
        <f t="shared" si="90"/>
        <v>619</v>
      </c>
      <c r="AN239" s="132"/>
      <c r="AO239" s="368">
        <v>2</v>
      </c>
      <c r="AP239" s="368">
        <v>-11</v>
      </c>
      <c r="AQ239" s="368">
        <v>5</v>
      </c>
      <c r="AR239" s="368">
        <v>-8</v>
      </c>
      <c r="AS239" s="368">
        <v>-13</v>
      </c>
      <c r="AT239" s="368">
        <v>3</v>
      </c>
      <c r="AU239" s="368">
        <v>-1</v>
      </c>
      <c r="AV239" s="368">
        <v>1</v>
      </c>
      <c r="AW239" s="369">
        <f t="shared" si="91"/>
        <v>-22</v>
      </c>
      <c r="AX239" s="388">
        <f t="shared" si="96"/>
        <v>-2</v>
      </c>
      <c r="AY239" s="388">
        <f t="shared" si="96"/>
        <v>11</v>
      </c>
      <c r="AZ239" s="388">
        <f t="shared" si="96"/>
        <v>-5</v>
      </c>
      <c r="BA239" s="388">
        <f t="shared" si="96"/>
        <v>8</v>
      </c>
      <c r="BB239" s="388">
        <f t="shared" si="96"/>
        <v>13</v>
      </c>
      <c r="BC239" s="388">
        <f t="shared" si="96"/>
        <v>-3</v>
      </c>
      <c r="BD239" s="388">
        <f t="shared" si="95"/>
        <v>1</v>
      </c>
      <c r="BE239" s="388">
        <f t="shared" si="95"/>
        <v>-1</v>
      </c>
      <c r="BF239" s="388">
        <f t="shared" si="95"/>
        <v>22</v>
      </c>
      <c r="BH239" s="389">
        <f t="shared" si="92"/>
        <v>1</v>
      </c>
      <c r="BI239" s="389">
        <f t="shared" si="93"/>
        <v>0</v>
      </c>
      <c r="BJ239" s="370">
        <v>925418.46</v>
      </c>
      <c r="BK239" s="137">
        <f t="shared" si="81"/>
        <v>925418.46</v>
      </c>
      <c r="BL239" s="373">
        <v>536218.35444444441</v>
      </c>
      <c r="BM239" s="137">
        <f t="shared" si="82"/>
        <v>536218.35444444441</v>
      </c>
      <c r="BN239" s="372">
        <v>413185.54</v>
      </c>
      <c r="BO239" s="137">
        <f t="shared" si="83"/>
        <v>413185.54</v>
      </c>
      <c r="BP239" s="372">
        <v>196077.46666666662</v>
      </c>
      <c r="BQ239" s="137">
        <f t="shared" si="84"/>
        <v>196077.46666666662</v>
      </c>
      <c r="BR239" s="372">
        <v>893475.96444444428</v>
      </c>
      <c r="BS239" s="137">
        <f t="shared" si="85"/>
        <v>893475.96444444428</v>
      </c>
      <c r="BT239" s="376">
        <v>1022986.02</v>
      </c>
      <c r="BU239" s="137">
        <f t="shared" si="86"/>
        <v>1022986.02</v>
      </c>
      <c r="BV239" s="377">
        <v>629909.17541333311</v>
      </c>
      <c r="BW239" s="379">
        <f t="shared" si="94"/>
        <v>629909.17541333311</v>
      </c>
      <c r="BX239" s="353"/>
      <c r="BY239" s="138"/>
      <c r="BZ239" s="355"/>
      <c r="CA239" s="352"/>
    </row>
    <row r="240" spans="1:79" x14ac:dyDescent="0.25">
      <c r="A240" s="132" t="s">
        <v>702</v>
      </c>
      <c r="B240" s="55" t="s">
        <v>447</v>
      </c>
      <c r="C240" s="55" t="s">
        <v>434</v>
      </c>
      <c r="D240" s="133" t="s">
        <v>268</v>
      </c>
      <c r="E240" s="364">
        <v>36781.777777777781</v>
      </c>
      <c r="F240" s="382">
        <f t="shared" si="87"/>
        <v>28806</v>
      </c>
      <c r="G240" s="365">
        <v>419</v>
      </c>
      <c r="H240" s="387">
        <f t="shared" si="88"/>
        <v>117</v>
      </c>
      <c r="I240" s="366">
        <v>0</v>
      </c>
      <c r="J240" s="366">
        <v>1</v>
      </c>
      <c r="K240"/>
      <c r="L240" s="365">
        <v>716</v>
      </c>
      <c r="M240" s="365">
        <v>916</v>
      </c>
      <c r="N240" s="365">
        <v>3670</v>
      </c>
      <c r="O240" s="365">
        <v>5778</v>
      </c>
      <c r="P240" s="365">
        <v>5057</v>
      </c>
      <c r="Q240" s="365">
        <v>3484</v>
      </c>
      <c r="R240" s="365">
        <v>7081</v>
      </c>
      <c r="S240" s="365">
        <v>2104</v>
      </c>
      <c r="T240" s="365">
        <v>28806</v>
      </c>
      <c r="U240" s="132"/>
      <c r="V240" s="385">
        <f t="shared" si="89"/>
        <v>2.485593279177949E-2</v>
      </c>
      <c r="W240" s="385">
        <f t="shared" si="74"/>
        <v>3.1798930778310072E-2</v>
      </c>
      <c r="X240" s="385">
        <f t="shared" si="75"/>
        <v>0.12740401305283622</v>
      </c>
      <c r="Y240" s="385">
        <f t="shared" si="76"/>
        <v>0.20058321183086858</v>
      </c>
      <c r="Z240" s="385">
        <f t="shared" si="77"/>
        <v>0.1755537040894258</v>
      </c>
      <c r="AA240" s="385">
        <f t="shared" si="78"/>
        <v>0.12094702492536277</v>
      </c>
      <c r="AB240" s="385">
        <f t="shared" si="79"/>
        <v>0.24581684371311532</v>
      </c>
      <c r="AC240" s="385">
        <f t="shared" si="80"/>
        <v>7.3040338818301742E-2</v>
      </c>
      <c r="AD240" s="135"/>
      <c r="AE240" s="368">
        <v>9</v>
      </c>
      <c r="AF240" s="368">
        <v>31</v>
      </c>
      <c r="AG240" s="368">
        <v>70</v>
      </c>
      <c r="AH240" s="368">
        <v>34</v>
      </c>
      <c r="AI240" s="368">
        <v>27</v>
      </c>
      <c r="AJ240" s="368">
        <v>20</v>
      </c>
      <c r="AK240" s="368">
        <v>7</v>
      </c>
      <c r="AL240" s="368">
        <v>21</v>
      </c>
      <c r="AM240" s="185">
        <f t="shared" si="90"/>
        <v>219</v>
      </c>
      <c r="AN240" s="132"/>
      <c r="AO240" s="368">
        <v>2</v>
      </c>
      <c r="AP240" s="368">
        <v>11</v>
      </c>
      <c r="AQ240" s="368">
        <v>24</v>
      </c>
      <c r="AR240" s="368">
        <v>25</v>
      </c>
      <c r="AS240" s="368">
        <v>17</v>
      </c>
      <c r="AT240" s="368">
        <v>-2</v>
      </c>
      <c r="AU240" s="368">
        <v>16</v>
      </c>
      <c r="AV240" s="368">
        <v>9</v>
      </c>
      <c r="AW240" s="369">
        <f t="shared" si="91"/>
        <v>102</v>
      </c>
      <c r="AX240" s="388">
        <f t="shared" si="96"/>
        <v>-2</v>
      </c>
      <c r="AY240" s="388">
        <f t="shared" si="96"/>
        <v>-11</v>
      </c>
      <c r="AZ240" s="388">
        <f t="shared" si="96"/>
        <v>-24</v>
      </c>
      <c r="BA240" s="388">
        <f t="shared" si="96"/>
        <v>-25</v>
      </c>
      <c r="BB240" s="388">
        <f t="shared" si="96"/>
        <v>-17</v>
      </c>
      <c r="BC240" s="388">
        <f t="shared" si="96"/>
        <v>2</v>
      </c>
      <c r="BD240" s="388">
        <f t="shared" si="95"/>
        <v>-16</v>
      </c>
      <c r="BE240" s="388">
        <f t="shared" si="95"/>
        <v>-9</v>
      </c>
      <c r="BF240" s="388">
        <f t="shared" si="95"/>
        <v>-102</v>
      </c>
      <c r="BH240" s="389">
        <f t="shared" si="92"/>
        <v>0.8</v>
      </c>
      <c r="BI240" s="389">
        <f t="shared" si="93"/>
        <v>0.19999999999999996</v>
      </c>
      <c r="BJ240" s="370">
        <v>346180.38400000002</v>
      </c>
      <c r="BK240" s="137">
        <f t="shared" si="81"/>
        <v>346180.38400000002</v>
      </c>
      <c r="BL240" s="373">
        <v>189233.34666666668</v>
      </c>
      <c r="BM240" s="137">
        <f t="shared" si="82"/>
        <v>189233.34666666668</v>
      </c>
      <c r="BN240" s="372">
        <v>159194.43022222223</v>
      </c>
      <c r="BO240" s="137">
        <f t="shared" si="83"/>
        <v>159194.43022222223</v>
      </c>
      <c r="BP240" s="372">
        <v>387564.58666666667</v>
      </c>
      <c r="BQ240" s="137">
        <f t="shared" si="84"/>
        <v>387564.58666666667</v>
      </c>
      <c r="BR240" s="372">
        <v>248172.84622222223</v>
      </c>
      <c r="BS240" s="137">
        <f t="shared" si="85"/>
        <v>248172.84622222223</v>
      </c>
      <c r="BT240" s="376">
        <v>148983.0097777778</v>
      </c>
      <c r="BU240" s="137">
        <f t="shared" si="86"/>
        <v>148983.0097777778</v>
      </c>
      <c r="BV240" s="377">
        <v>158636.44593777781</v>
      </c>
      <c r="BW240" s="379">
        <f t="shared" si="94"/>
        <v>158636.44593777781</v>
      </c>
      <c r="BX240" s="353"/>
      <c r="BY240" s="138"/>
      <c r="BZ240" s="355"/>
      <c r="CA240" s="352"/>
    </row>
    <row r="241" spans="1:79" x14ac:dyDescent="0.25">
      <c r="A241" s="132" t="s">
        <v>703</v>
      </c>
      <c r="B241" s="55" t="s">
        <v>498</v>
      </c>
      <c r="C241" s="55" t="s">
        <v>450</v>
      </c>
      <c r="D241" s="133" t="s">
        <v>269</v>
      </c>
      <c r="E241" s="364">
        <v>68939.222222222219</v>
      </c>
      <c r="F241" s="382">
        <f t="shared" si="87"/>
        <v>65820</v>
      </c>
      <c r="G241" s="365">
        <v>512</v>
      </c>
      <c r="H241" s="387">
        <f t="shared" si="88"/>
        <v>618</v>
      </c>
      <c r="I241" s="366">
        <v>394.13199999999989</v>
      </c>
      <c r="J241" s="366">
        <v>100</v>
      </c>
      <c r="K241"/>
      <c r="L241" s="365">
        <v>2505</v>
      </c>
      <c r="M241" s="365">
        <v>7367</v>
      </c>
      <c r="N241" s="365">
        <v>20373</v>
      </c>
      <c r="O241" s="365">
        <v>12343</v>
      </c>
      <c r="P241" s="365">
        <v>11014</v>
      </c>
      <c r="Q241" s="365">
        <v>7545</v>
      </c>
      <c r="R241" s="365">
        <v>4287</v>
      </c>
      <c r="S241" s="365">
        <v>386</v>
      </c>
      <c r="T241" s="365">
        <v>65820</v>
      </c>
      <c r="U241" s="132"/>
      <c r="V241" s="385">
        <f t="shared" si="89"/>
        <v>3.8058340929808566E-2</v>
      </c>
      <c r="W241" s="385">
        <f t="shared" si="74"/>
        <v>0.11192646611972044</v>
      </c>
      <c r="X241" s="385">
        <f t="shared" si="75"/>
        <v>0.3095259799453054</v>
      </c>
      <c r="Y241" s="385">
        <f t="shared" si="76"/>
        <v>0.18752658766332422</v>
      </c>
      <c r="Z241" s="385">
        <f t="shared" si="77"/>
        <v>0.16733515648738986</v>
      </c>
      <c r="AA241" s="385">
        <f t="shared" si="78"/>
        <v>0.11463081130355515</v>
      </c>
      <c r="AB241" s="385">
        <f t="shared" si="79"/>
        <v>6.513217866909754E-2</v>
      </c>
      <c r="AC241" s="385">
        <f t="shared" si="80"/>
        <v>5.8644788817988451E-3</v>
      </c>
      <c r="AD241" s="135"/>
      <c r="AE241" s="368">
        <v>83</v>
      </c>
      <c r="AF241" s="368">
        <v>55</v>
      </c>
      <c r="AG241" s="368">
        <v>151</v>
      </c>
      <c r="AH241" s="368">
        <v>76</v>
      </c>
      <c r="AI241" s="368">
        <v>56</v>
      </c>
      <c r="AJ241" s="368">
        <v>112</v>
      </c>
      <c r="AK241" s="368">
        <v>73</v>
      </c>
      <c r="AL241" s="368">
        <v>2</v>
      </c>
      <c r="AM241" s="185">
        <f t="shared" si="90"/>
        <v>608</v>
      </c>
      <c r="AN241" s="132"/>
      <c r="AO241" s="368">
        <v>-9</v>
      </c>
      <c r="AP241" s="368">
        <v>-4</v>
      </c>
      <c r="AQ241" s="368">
        <v>3</v>
      </c>
      <c r="AR241" s="368">
        <v>5</v>
      </c>
      <c r="AS241" s="368">
        <v>-10</v>
      </c>
      <c r="AT241" s="368">
        <v>0</v>
      </c>
      <c r="AU241" s="368">
        <v>6</v>
      </c>
      <c r="AV241" s="368">
        <v>-1</v>
      </c>
      <c r="AW241" s="369">
        <f t="shared" si="91"/>
        <v>-10</v>
      </c>
      <c r="AX241" s="388">
        <f t="shared" si="96"/>
        <v>9</v>
      </c>
      <c r="AY241" s="388">
        <f t="shared" si="96"/>
        <v>4</v>
      </c>
      <c r="AZ241" s="388">
        <f t="shared" si="96"/>
        <v>-3</v>
      </c>
      <c r="BA241" s="388">
        <f t="shared" si="96"/>
        <v>-5</v>
      </c>
      <c r="BB241" s="388">
        <f t="shared" si="96"/>
        <v>10</v>
      </c>
      <c r="BC241" s="388">
        <f t="shared" si="96"/>
        <v>0</v>
      </c>
      <c r="BD241" s="388">
        <f t="shared" si="95"/>
        <v>-6</v>
      </c>
      <c r="BE241" s="388">
        <f t="shared" si="95"/>
        <v>1</v>
      </c>
      <c r="BF241" s="388">
        <f t="shared" si="95"/>
        <v>10</v>
      </c>
      <c r="BH241" s="389">
        <f t="shared" si="92"/>
        <v>0.8</v>
      </c>
      <c r="BI241" s="389">
        <f t="shared" si="93"/>
        <v>0.19999999999999996</v>
      </c>
      <c r="BJ241" s="370">
        <v>868649.2266666668</v>
      </c>
      <c r="BK241" s="137">
        <f t="shared" si="81"/>
        <v>868649.2266666668</v>
      </c>
      <c r="BL241" s="373">
        <v>878273.23644444463</v>
      </c>
      <c r="BM241" s="137">
        <f t="shared" si="82"/>
        <v>878273.23644444463</v>
      </c>
      <c r="BN241" s="372">
        <v>899375.9733333335</v>
      </c>
      <c r="BO241" s="137">
        <f t="shared" si="83"/>
        <v>899375.9733333335</v>
      </c>
      <c r="BP241" s="372">
        <v>546805.12</v>
      </c>
      <c r="BQ241" s="137">
        <f t="shared" si="84"/>
        <v>546805.12</v>
      </c>
      <c r="BR241" s="372">
        <v>1015058.5475555555</v>
      </c>
      <c r="BS241" s="137">
        <f t="shared" si="85"/>
        <v>1015058.5475555555</v>
      </c>
      <c r="BT241" s="376">
        <v>1051341.4986666667</v>
      </c>
      <c r="BU241" s="137">
        <f t="shared" si="86"/>
        <v>1051341.4986666667</v>
      </c>
      <c r="BV241" s="377">
        <v>413601.62810311111</v>
      </c>
      <c r="BW241" s="379">
        <f t="shared" si="94"/>
        <v>413601.62810311111</v>
      </c>
      <c r="BX241" s="353"/>
      <c r="BY241" s="138"/>
      <c r="BZ241" s="355"/>
      <c r="CA241" s="352"/>
    </row>
    <row r="242" spans="1:79" x14ac:dyDescent="0.25">
      <c r="A242" s="132" t="s">
        <v>704</v>
      </c>
      <c r="B242" s="55" t="s">
        <v>439</v>
      </c>
      <c r="C242" s="55" t="s">
        <v>440</v>
      </c>
      <c r="D242" s="133" t="s">
        <v>270</v>
      </c>
      <c r="E242" s="364">
        <v>37492.111111111117</v>
      </c>
      <c r="F242" s="382">
        <f t="shared" si="87"/>
        <v>42994</v>
      </c>
      <c r="G242" s="365">
        <v>324</v>
      </c>
      <c r="H242" s="387">
        <f t="shared" si="88"/>
        <v>834</v>
      </c>
      <c r="I242" s="366">
        <v>675.58711111111108</v>
      </c>
      <c r="J242" s="366">
        <v>138</v>
      </c>
      <c r="K242"/>
      <c r="L242" s="365">
        <v>11475</v>
      </c>
      <c r="M242" s="365">
        <v>9975</v>
      </c>
      <c r="N242" s="365">
        <v>7562</v>
      </c>
      <c r="O242" s="365">
        <v>6930</v>
      </c>
      <c r="P242" s="365">
        <v>4049</v>
      </c>
      <c r="Q242" s="365">
        <v>1985</v>
      </c>
      <c r="R242" s="365">
        <v>931</v>
      </c>
      <c r="S242" s="365">
        <v>87</v>
      </c>
      <c r="T242" s="365">
        <v>42994</v>
      </c>
      <c r="U242" s="132"/>
      <c r="V242" s="385">
        <f t="shared" si="89"/>
        <v>0.26689770665674278</v>
      </c>
      <c r="W242" s="385">
        <f t="shared" si="74"/>
        <v>0.23200911755128623</v>
      </c>
      <c r="X242" s="385">
        <f t="shared" si="75"/>
        <v>0.17588500721030842</v>
      </c>
      <c r="Y242" s="385">
        <f t="shared" si="76"/>
        <v>0.16118528166720938</v>
      </c>
      <c r="Z242" s="385">
        <f t="shared" si="77"/>
        <v>9.4175931525329118E-2</v>
      </c>
      <c r="AA242" s="385">
        <f t="shared" si="78"/>
        <v>4.6169232916220868E-2</v>
      </c>
      <c r="AB242" s="385">
        <f t="shared" si="79"/>
        <v>2.1654184304786713E-2</v>
      </c>
      <c r="AC242" s="385">
        <f t="shared" si="80"/>
        <v>2.0235381681164813E-3</v>
      </c>
      <c r="AD242" s="135"/>
      <c r="AE242" s="368">
        <v>66</v>
      </c>
      <c r="AF242" s="368">
        <v>190</v>
      </c>
      <c r="AG242" s="368">
        <v>153</v>
      </c>
      <c r="AH242" s="368">
        <v>174</v>
      </c>
      <c r="AI242" s="368">
        <v>220</v>
      </c>
      <c r="AJ242" s="368">
        <v>55</v>
      </c>
      <c r="AK242" s="368">
        <v>3</v>
      </c>
      <c r="AL242" s="368">
        <v>0</v>
      </c>
      <c r="AM242" s="185">
        <f t="shared" si="90"/>
        <v>861</v>
      </c>
      <c r="AN242" s="132"/>
      <c r="AO242" s="368">
        <v>4</v>
      </c>
      <c r="AP242" s="368">
        <v>-1</v>
      </c>
      <c r="AQ242" s="368">
        <v>-1</v>
      </c>
      <c r="AR242" s="368">
        <v>11</v>
      </c>
      <c r="AS242" s="368">
        <v>11</v>
      </c>
      <c r="AT242" s="368">
        <v>1</v>
      </c>
      <c r="AU242" s="368">
        <v>4</v>
      </c>
      <c r="AV242" s="368">
        <v>-2</v>
      </c>
      <c r="AW242" s="369">
        <f t="shared" si="91"/>
        <v>27</v>
      </c>
      <c r="AX242" s="388">
        <f t="shared" si="96"/>
        <v>-4</v>
      </c>
      <c r="AY242" s="388">
        <f t="shared" si="96"/>
        <v>1</v>
      </c>
      <c r="AZ242" s="388">
        <f t="shared" si="96"/>
        <v>1</v>
      </c>
      <c r="BA242" s="388">
        <f t="shared" si="96"/>
        <v>-11</v>
      </c>
      <c r="BB242" s="388">
        <f t="shared" si="96"/>
        <v>-11</v>
      </c>
      <c r="BC242" s="388">
        <f t="shared" si="96"/>
        <v>-1</v>
      </c>
      <c r="BD242" s="388">
        <f t="shared" si="95"/>
        <v>-4</v>
      </c>
      <c r="BE242" s="388">
        <f t="shared" si="95"/>
        <v>2</v>
      </c>
      <c r="BF242" s="388">
        <f t="shared" si="95"/>
        <v>-27</v>
      </c>
      <c r="BH242" s="389">
        <f t="shared" si="92"/>
        <v>0.8</v>
      </c>
      <c r="BI242" s="389">
        <f t="shared" si="93"/>
        <v>0.19999999999999996</v>
      </c>
      <c r="BJ242" s="370">
        <v>382768.55466666672</v>
      </c>
      <c r="BK242" s="137">
        <f t="shared" si="81"/>
        <v>382768.55466666672</v>
      </c>
      <c r="BL242" s="373">
        <v>587036.81422222219</v>
      </c>
      <c r="BM242" s="137">
        <f t="shared" si="82"/>
        <v>587036.81422222219</v>
      </c>
      <c r="BN242" s="372">
        <v>377193.84622222232</v>
      </c>
      <c r="BO242" s="137">
        <f t="shared" si="83"/>
        <v>377193.84622222232</v>
      </c>
      <c r="BP242" s="372">
        <v>432757.86666666664</v>
      </c>
      <c r="BQ242" s="137">
        <f t="shared" si="84"/>
        <v>432757.86666666664</v>
      </c>
      <c r="BR242" s="372">
        <v>542646.89777777786</v>
      </c>
      <c r="BS242" s="137">
        <f t="shared" si="85"/>
        <v>542646.89777777786</v>
      </c>
      <c r="BT242" s="376">
        <v>527472.86044444435</v>
      </c>
      <c r="BU242" s="137">
        <f t="shared" si="86"/>
        <v>527472.86044444435</v>
      </c>
      <c r="BV242" s="377">
        <v>733568.08550400008</v>
      </c>
      <c r="BW242" s="379">
        <f t="shared" si="94"/>
        <v>733568.08550400008</v>
      </c>
      <c r="BX242" s="353"/>
      <c r="BY242" s="138"/>
      <c r="BZ242" s="355"/>
      <c r="CA242" s="352"/>
    </row>
    <row r="243" spans="1:79" x14ac:dyDescent="0.25">
      <c r="A243" s="132" t="s">
        <v>705</v>
      </c>
      <c r="B243" s="55"/>
      <c r="C243" s="55" t="s">
        <v>463</v>
      </c>
      <c r="D243" s="133" t="s">
        <v>271</v>
      </c>
      <c r="E243" s="364">
        <v>106179.11111111109</v>
      </c>
      <c r="F243" s="382">
        <f t="shared" si="87"/>
        <v>116368</v>
      </c>
      <c r="G243" s="365">
        <v>418</v>
      </c>
      <c r="H243" s="387">
        <f t="shared" si="88"/>
        <v>1460</v>
      </c>
      <c r="I243" s="366">
        <v>988.61688888888887</v>
      </c>
      <c r="J243" s="366">
        <v>367</v>
      </c>
      <c r="K243"/>
      <c r="L243" s="365">
        <v>13039</v>
      </c>
      <c r="M243" s="365">
        <v>34784</v>
      </c>
      <c r="N243" s="365">
        <v>27455</v>
      </c>
      <c r="O243" s="365">
        <v>21198</v>
      </c>
      <c r="P243" s="365">
        <v>11985</v>
      </c>
      <c r="Q243" s="365">
        <v>5716</v>
      </c>
      <c r="R243" s="365">
        <v>2010</v>
      </c>
      <c r="S243" s="365">
        <v>181</v>
      </c>
      <c r="T243" s="365">
        <v>116368</v>
      </c>
      <c r="U243" s="132"/>
      <c r="V243" s="385">
        <f t="shared" si="89"/>
        <v>0.11204970438608552</v>
      </c>
      <c r="W243" s="385">
        <f t="shared" si="74"/>
        <v>0.29891379073284752</v>
      </c>
      <c r="X243" s="385">
        <f t="shared" si="75"/>
        <v>0.23593255877904579</v>
      </c>
      <c r="Y243" s="385">
        <f t="shared" si="76"/>
        <v>0.18216348136944865</v>
      </c>
      <c r="Z243" s="385">
        <f t="shared" si="77"/>
        <v>0.1029922315413172</v>
      </c>
      <c r="AA243" s="385">
        <f t="shared" si="78"/>
        <v>4.9120032998762546E-2</v>
      </c>
      <c r="AB243" s="385">
        <f t="shared" si="79"/>
        <v>1.7272789770383611E-2</v>
      </c>
      <c r="AC243" s="385">
        <f t="shared" si="80"/>
        <v>1.5554104221091709E-3</v>
      </c>
      <c r="AD243" s="135"/>
      <c r="AE243" s="368">
        <v>170</v>
      </c>
      <c r="AF243" s="368">
        <v>375</v>
      </c>
      <c r="AG243" s="368">
        <v>307</v>
      </c>
      <c r="AH243" s="368">
        <v>360</v>
      </c>
      <c r="AI243" s="368">
        <v>211</v>
      </c>
      <c r="AJ243" s="368">
        <v>85</v>
      </c>
      <c r="AK243" s="368">
        <v>47</v>
      </c>
      <c r="AL243" s="368">
        <v>2</v>
      </c>
      <c r="AM243" s="185">
        <f t="shared" si="90"/>
        <v>1557</v>
      </c>
      <c r="AN243" s="132"/>
      <c r="AO243" s="368">
        <v>27</v>
      </c>
      <c r="AP243" s="368">
        <v>17</v>
      </c>
      <c r="AQ243" s="368">
        <v>28</v>
      </c>
      <c r="AR243" s="368">
        <v>10</v>
      </c>
      <c r="AS243" s="368">
        <v>7</v>
      </c>
      <c r="AT243" s="368">
        <v>2</v>
      </c>
      <c r="AU243" s="368">
        <v>6</v>
      </c>
      <c r="AV243" s="368">
        <v>0</v>
      </c>
      <c r="AW243" s="369">
        <f t="shared" si="91"/>
        <v>97</v>
      </c>
      <c r="AX243" s="388">
        <f t="shared" si="96"/>
        <v>-27</v>
      </c>
      <c r="AY243" s="388">
        <f t="shared" si="96"/>
        <v>-17</v>
      </c>
      <c r="AZ243" s="388">
        <f t="shared" si="96"/>
        <v>-28</v>
      </c>
      <c r="BA243" s="388">
        <f t="shared" si="96"/>
        <v>-10</v>
      </c>
      <c r="BB243" s="388">
        <f t="shared" si="96"/>
        <v>-7</v>
      </c>
      <c r="BC243" s="388">
        <f t="shared" si="96"/>
        <v>-2</v>
      </c>
      <c r="BD243" s="388">
        <f t="shared" si="95"/>
        <v>-6</v>
      </c>
      <c r="BE243" s="388">
        <f t="shared" si="95"/>
        <v>0</v>
      </c>
      <c r="BF243" s="388">
        <f t="shared" si="95"/>
        <v>-97</v>
      </c>
      <c r="BH243" s="389">
        <f t="shared" si="92"/>
        <v>1</v>
      </c>
      <c r="BI243" s="389">
        <f t="shared" si="93"/>
        <v>0</v>
      </c>
      <c r="BJ243" s="370">
        <v>883361.2533333333</v>
      </c>
      <c r="BK243" s="137">
        <f t="shared" si="81"/>
        <v>883361.2533333333</v>
      </c>
      <c r="BL243" s="373">
        <v>1251220.4522222222</v>
      </c>
      <c r="BM243" s="137">
        <f t="shared" si="82"/>
        <v>1251220.4522222222</v>
      </c>
      <c r="BN243" s="372">
        <v>1305962.5844444444</v>
      </c>
      <c r="BO243" s="137">
        <f t="shared" si="83"/>
        <v>1305962.5844444444</v>
      </c>
      <c r="BP243" s="372">
        <v>1318425.8666666665</v>
      </c>
      <c r="BQ243" s="137">
        <f t="shared" si="84"/>
        <v>1318425.8666666665</v>
      </c>
      <c r="BR243" s="372">
        <v>1522025.4133333336</v>
      </c>
      <c r="BS243" s="137">
        <f t="shared" si="85"/>
        <v>1522025.4133333336</v>
      </c>
      <c r="BT243" s="376">
        <v>1903749.0577777773</v>
      </c>
      <c r="BU243" s="137">
        <f t="shared" si="86"/>
        <v>1903749.0577777773</v>
      </c>
      <c r="BV243" s="377">
        <v>1101049.3342933333</v>
      </c>
      <c r="BW243" s="379">
        <f t="shared" si="94"/>
        <v>1101049.3342933333</v>
      </c>
      <c r="BX243" s="353"/>
      <c r="BY243" s="138"/>
      <c r="BZ243" s="355"/>
      <c r="CA243" s="352"/>
    </row>
    <row r="244" spans="1:79" x14ac:dyDescent="0.25">
      <c r="A244" s="132" t="s">
        <v>706</v>
      </c>
      <c r="B244" s="55" t="s">
        <v>546</v>
      </c>
      <c r="C244" s="55" t="s">
        <v>463</v>
      </c>
      <c r="D244" s="133" t="s">
        <v>272</v>
      </c>
      <c r="E244" s="364">
        <v>44311.555555555555</v>
      </c>
      <c r="F244" s="382">
        <f t="shared" si="87"/>
        <v>43893</v>
      </c>
      <c r="G244" s="365">
        <v>217</v>
      </c>
      <c r="H244" s="387">
        <f t="shared" si="88"/>
        <v>299</v>
      </c>
      <c r="I244" s="366">
        <v>146.19822222222223</v>
      </c>
      <c r="J244" s="366">
        <v>49</v>
      </c>
      <c r="K244"/>
      <c r="L244" s="365">
        <v>4974</v>
      </c>
      <c r="M244" s="365">
        <v>8607</v>
      </c>
      <c r="N244" s="365">
        <v>8611</v>
      </c>
      <c r="O244" s="365">
        <v>7952</v>
      </c>
      <c r="P244" s="365">
        <v>6696</v>
      </c>
      <c r="Q244" s="365">
        <v>3701</v>
      </c>
      <c r="R244" s="365">
        <v>3014</v>
      </c>
      <c r="S244" s="365">
        <v>338</v>
      </c>
      <c r="T244" s="365">
        <v>43893</v>
      </c>
      <c r="U244" s="132"/>
      <c r="V244" s="385">
        <f t="shared" si="89"/>
        <v>0.11332103068826464</v>
      </c>
      <c r="W244" s="385">
        <f t="shared" si="74"/>
        <v>0.19609049278928303</v>
      </c>
      <c r="X244" s="385">
        <f t="shared" si="75"/>
        <v>0.19618162349349555</v>
      </c>
      <c r="Y244" s="385">
        <f t="shared" si="76"/>
        <v>0.18116783997448341</v>
      </c>
      <c r="Z244" s="385">
        <f t="shared" si="77"/>
        <v>0.15255279885175313</v>
      </c>
      <c r="AA244" s="385">
        <f t="shared" si="78"/>
        <v>8.431868407263117E-2</v>
      </c>
      <c r="AB244" s="385">
        <f t="shared" si="79"/>
        <v>6.8666985624131413E-2</v>
      </c>
      <c r="AC244" s="385">
        <f t="shared" si="80"/>
        <v>7.70054450595767E-3</v>
      </c>
      <c r="AD244" s="135"/>
      <c r="AE244" s="368">
        <v>20</v>
      </c>
      <c r="AF244" s="368">
        <v>36</v>
      </c>
      <c r="AG244" s="368">
        <v>87</v>
      </c>
      <c r="AH244" s="368">
        <v>38</v>
      </c>
      <c r="AI244" s="368">
        <v>77</v>
      </c>
      <c r="AJ244" s="368">
        <v>34</v>
      </c>
      <c r="AK244" s="368">
        <v>24</v>
      </c>
      <c r="AL244" s="368">
        <v>2</v>
      </c>
      <c r="AM244" s="185">
        <f t="shared" si="90"/>
        <v>318</v>
      </c>
      <c r="AN244" s="132"/>
      <c r="AO244" s="368">
        <v>5</v>
      </c>
      <c r="AP244" s="368">
        <v>0</v>
      </c>
      <c r="AQ244" s="368">
        <v>-8</v>
      </c>
      <c r="AR244" s="368">
        <v>22</v>
      </c>
      <c r="AS244" s="368">
        <v>-9</v>
      </c>
      <c r="AT244" s="368">
        <v>8</v>
      </c>
      <c r="AU244" s="368">
        <v>1</v>
      </c>
      <c r="AV244" s="368">
        <v>0</v>
      </c>
      <c r="AW244" s="369">
        <f t="shared" si="91"/>
        <v>19</v>
      </c>
      <c r="AX244" s="388">
        <f t="shared" si="96"/>
        <v>-5</v>
      </c>
      <c r="AY244" s="388">
        <f t="shared" si="96"/>
        <v>0</v>
      </c>
      <c r="AZ244" s="388">
        <f t="shared" si="96"/>
        <v>8</v>
      </c>
      <c r="BA244" s="388">
        <f t="shared" si="96"/>
        <v>-22</v>
      </c>
      <c r="BB244" s="388">
        <f t="shared" si="96"/>
        <v>9</v>
      </c>
      <c r="BC244" s="388">
        <f t="shared" si="96"/>
        <v>-8</v>
      </c>
      <c r="BD244" s="388">
        <f t="shared" si="95"/>
        <v>-1</v>
      </c>
      <c r="BE244" s="388">
        <f t="shared" si="95"/>
        <v>0</v>
      </c>
      <c r="BF244" s="388">
        <f t="shared" si="95"/>
        <v>-19</v>
      </c>
      <c r="BH244" s="389">
        <f t="shared" si="92"/>
        <v>0.8</v>
      </c>
      <c r="BI244" s="389">
        <f t="shared" si="93"/>
        <v>0.19999999999999996</v>
      </c>
      <c r="BJ244" s="370">
        <v>297566.73066666664</v>
      </c>
      <c r="BK244" s="137">
        <f t="shared" si="81"/>
        <v>297566.73066666664</v>
      </c>
      <c r="BL244" s="373">
        <v>528750.56177777785</v>
      </c>
      <c r="BM244" s="137">
        <f t="shared" si="82"/>
        <v>528750.56177777785</v>
      </c>
      <c r="BN244" s="372">
        <v>199700.67822222225</v>
      </c>
      <c r="BO244" s="137">
        <f t="shared" si="83"/>
        <v>199700.67822222225</v>
      </c>
      <c r="BP244" s="372">
        <v>339307.41333333333</v>
      </c>
      <c r="BQ244" s="137">
        <f t="shared" si="84"/>
        <v>339307.41333333333</v>
      </c>
      <c r="BR244" s="372">
        <v>328207.40444444446</v>
      </c>
      <c r="BS244" s="137">
        <f t="shared" si="85"/>
        <v>328207.40444444446</v>
      </c>
      <c r="BT244" s="376">
        <v>386375.33511111105</v>
      </c>
      <c r="BU244" s="137">
        <f t="shared" si="86"/>
        <v>386375.33511111105</v>
      </c>
      <c r="BV244" s="377">
        <v>194734.01324088886</v>
      </c>
      <c r="BW244" s="379">
        <f t="shared" si="94"/>
        <v>194734.01324088886</v>
      </c>
      <c r="BX244" s="353"/>
      <c r="BY244" s="138"/>
      <c r="BZ244" s="355"/>
      <c r="CA244" s="352"/>
    </row>
    <row r="245" spans="1:79" x14ac:dyDescent="0.25">
      <c r="A245" s="132" t="s">
        <v>707</v>
      </c>
      <c r="B245" s="55" t="s">
        <v>475</v>
      </c>
      <c r="C245" s="55" t="s">
        <v>440</v>
      </c>
      <c r="D245" s="133" t="s">
        <v>273</v>
      </c>
      <c r="E245" s="364">
        <v>32333.222222222223</v>
      </c>
      <c r="F245" s="382">
        <f t="shared" si="87"/>
        <v>40251</v>
      </c>
      <c r="G245" s="365">
        <v>264</v>
      </c>
      <c r="H245" s="387">
        <f t="shared" si="88"/>
        <v>278</v>
      </c>
      <c r="I245" s="366">
        <v>98.444888888888869</v>
      </c>
      <c r="J245" s="366">
        <v>11</v>
      </c>
      <c r="K245"/>
      <c r="L245" s="365">
        <v>15344</v>
      </c>
      <c r="M245" s="365">
        <v>8649</v>
      </c>
      <c r="N245" s="365">
        <v>9849</v>
      </c>
      <c r="O245" s="365">
        <v>4119</v>
      </c>
      <c r="P245" s="365">
        <v>1802</v>
      </c>
      <c r="Q245" s="365">
        <v>371</v>
      </c>
      <c r="R245" s="365">
        <v>103</v>
      </c>
      <c r="S245" s="365">
        <v>14</v>
      </c>
      <c r="T245" s="365">
        <v>40251</v>
      </c>
      <c r="U245" s="132"/>
      <c r="V245" s="385">
        <f t="shared" si="89"/>
        <v>0.38120792030011674</v>
      </c>
      <c r="W245" s="385">
        <f t="shared" si="74"/>
        <v>0.21487664902735334</v>
      </c>
      <c r="X245" s="385">
        <f t="shared" si="75"/>
        <v>0.2446895729298651</v>
      </c>
      <c r="Y245" s="385">
        <f t="shared" si="76"/>
        <v>0.10233286129537154</v>
      </c>
      <c r="Z245" s="385">
        <f t="shared" si="77"/>
        <v>4.4769074060271793E-2</v>
      </c>
      <c r="AA245" s="385">
        <f t="shared" si="78"/>
        <v>9.2171623065265464E-3</v>
      </c>
      <c r="AB245" s="385">
        <f t="shared" si="79"/>
        <v>2.5589426349655908E-3</v>
      </c>
      <c r="AC245" s="385">
        <f t="shared" si="80"/>
        <v>3.478174455293036E-4</v>
      </c>
      <c r="AD245" s="135"/>
      <c r="AE245" s="368">
        <v>131</v>
      </c>
      <c r="AF245" s="368">
        <v>67</v>
      </c>
      <c r="AG245" s="368">
        <v>62</v>
      </c>
      <c r="AH245" s="368">
        <v>25</v>
      </c>
      <c r="AI245" s="368">
        <v>18</v>
      </c>
      <c r="AJ245" s="368">
        <v>4</v>
      </c>
      <c r="AK245" s="368">
        <v>2</v>
      </c>
      <c r="AL245" s="368">
        <v>1</v>
      </c>
      <c r="AM245" s="185">
        <f t="shared" si="90"/>
        <v>310</v>
      </c>
      <c r="AN245" s="132"/>
      <c r="AO245" s="368">
        <v>12</v>
      </c>
      <c r="AP245" s="368">
        <v>10</v>
      </c>
      <c r="AQ245" s="368">
        <v>10</v>
      </c>
      <c r="AR245" s="368">
        <v>1</v>
      </c>
      <c r="AS245" s="368">
        <v>-2</v>
      </c>
      <c r="AT245" s="368">
        <v>0</v>
      </c>
      <c r="AU245" s="368">
        <v>1</v>
      </c>
      <c r="AV245" s="368">
        <v>0</v>
      </c>
      <c r="AW245" s="369">
        <f t="shared" si="91"/>
        <v>32</v>
      </c>
      <c r="AX245" s="388">
        <f t="shared" si="96"/>
        <v>-12</v>
      </c>
      <c r="AY245" s="388">
        <f t="shared" si="96"/>
        <v>-10</v>
      </c>
      <c r="AZ245" s="388">
        <f t="shared" si="96"/>
        <v>-10</v>
      </c>
      <c r="BA245" s="388">
        <f t="shared" si="96"/>
        <v>-1</v>
      </c>
      <c r="BB245" s="388">
        <f t="shared" si="96"/>
        <v>2</v>
      </c>
      <c r="BC245" s="388">
        <f t="shared" si="96"/>
        <v>0</v>
      </c>
      <c r="BD245" s="388">
        <f t="shared" si="95"/>
        <v>-1</v>
      </c>
      <c r="BE245" s="388">
        <f t="shared" si="95"/>
        <v>0</v>
      </c>
      <c r="BF245" s="388">
        <f t="shared" si="95"/>
        <v>-32</v>
      </c>
      <c r="BH245" s="389">
        <f t="shared" si="92"/>
        <v>0.8</v>
      </c>
      <c r="BI245" s="389">
        <f t="shared" si="93"/>
        <v>0.19999999999999996</v>
      </c>
      <c r="BJ245" s="370">
        <v>354879.66933333338</v>
      </c>
      <c r="BK245" s="137">
        <f t="shared" si="81"/>
        <v>354879.66933333338</v>
      </c>
      <c r="BL245" s="373">
        <v>220101.53511111112</v>
      </c>
      <c r="BM245" s="137">
        <f t="shared" si="82"/>
        <v>220101.53511111112</v>
      </c>
      <c r="BN245" s="372">
        <v>186680.96177777782</v>
      </c>
      <c r="BO245" s="137">
        <f t="shared" si="83"/>
        <v>186680.96177777782</v>
      </c>
      <c r="BP245" s="372">
        <v>312066.34666666668</v>
      </c>
      <c r="BQ245" s="137">
        <f t="shared" si="84"/>
        <v>312066.34666666668</v>
      </c>
      <c r="BR245" s="372">
        <v>288147.86133333336</v>
      </c>
      <c r="BS245" s="137">
        <f t="shared" si="85"/>
        <v>288147.86133333336</v>
      </c>
      <c r="BT245" s="376">
        <v>364838.13333333336</v>
      </c>
      <c r="BU245" s="137">
        <f t="shared" si="86"/>
        <v>364838.13333333336</v>
      </c>
      <c r="BV245" s="377">
        <v>225172.43032177782</v>
      </c>
      <c r="BW245" s="379">
        <f t="shared" si="94"/>
        <v>225172.43032177782</v>
      </c>
      <c r="BX245" s="353"/>
      <c r="BY245" s="138"/>
      <c r="BZ245" s="355"/>
      <c r="CA245" s="352"/>
    </row>
    <row r="246" spans="1:79" x14ac:dyDescent="0.25">
      <c r="A246" s="132" t="s">
        <v>708</v>
      </c>
      <c r="B246" s="55" t="s">
        <v>475</v>
      </c>
      <c r="C246" s="55" t="s">
        <v>440</v>
      </c>
      <c r="D246" s="133" t="s">
        <v>274</v>
      </c>
      <c r="E246" s="364">
        <v>54927.111111111109</v>
      </c>
      <c r="F246" s="382">
        <f t="shared" si="87"/>
        <v>63229</v>
      </c>
      <c r="G246" s="365">
        <v>448</v>
      </c>
      <c r="H246" s="387">
        <f t="shared" si="88"/>
        <v>495</v>
      </c>
      <c r="I246" s="366">
        <v>236.18044444444448</v>
      </c>
      <c r="J246" s="366">
        <v>28</v>
      </c>
      <c r="K246"/>
      <c r="L246" s="365">
        <v>19091</v>
      </c>
      <c r="M246" s="365">
        <v>14401</v>
      </c>
      <c r="N246" s="365">
        <v>11059</v>
      </c>
      <c r="O246" s="365">
        <v>9028</v>
      </c>
      <c r="P246" s="365">
        <v>5621</v>
      </c>
      <c r="Q246" s="365">
        <v>2877</v>
      </c>
      <c r="R246" s="365">
        <v>1055</v>
      </c>
      <c r="S246" s="365">
        <v>97</v>
      </c>
      <c r="T246" s="365">
        <v>63229</v>
      </c>
      <c r="U246" s="132"/>
      <c r="V246" s="385">
        <f t="shared" si="89"/>
        <v>0.30193423903588545</v>
      </c>
      <c r="W246" s="385">
        <f t="shared" si="74"/>
        <v>0.22775941419285453</v>
      </c>
      <c r="X246" s="385">
        <f t="shared" si="75"/>
        <v>0.17490392066931312</v>
      </c>
      <c r="Y246" s="385">
        <f t="shared" si="76"/>
        <v>0.1427825839409132</v>
      </c>
      <c r="Z246" s="385">
        <f t="shared" si="77"/>
        <v>8.8899081117841491E-2</v>
      </c>
      <c r="AA246" s="385">
        <f t="shared" si="78"/>
        <v>4.5501273149978649E-2</v>
      </c>
      <c r="AB246" s="385">
        <f t="shared" si="79"/>
        <v>1.6685381707760679E-2</v>
      </c>
      <c r="AC246" s="385">
        <f t="shared" si="80"/>
        <v>1.5341061854528776E-3</v>
      </c>
      <c r="AD246" s="135"/>
      <c r="AE246" s="368">
        <v>130</v>
      </c>
      <c r="AF246" s="368">
        <v>120</v>
      </c>
      <c r="AG246" s="368">
        <v>43</v>
      </c>
      <c r="AH246" s="368">
        <v>31</v>
      </c>
      <c r="AI246" s="368">
        <v>95</v>
      </c>
      <c r="AJ246" s="368">
        <v>39</v>
      </c>
      <c r="AK246" s="368">
        <v>3</v>
      </c>
      <c r="AL246" s="368">
        <v>2</v>
      </c>
      <c r="AM246" s="185">
        <f t="shared" si="90"/>
        <v>463</v>
      </c>
      <c r="AN246" s="132"/>
      <c r="AO246" s="368">
        <v>-1</v>
      </c>
      <c r="AP246" s="368">
        <v>-15</v>
      </c>
      <c r="AQ246" s="368">
        <v>-16</v>
      </c>
      <c r="AR246" s="368">
        <v>0</v>
      </c>
      <c r="AS246" s="368">
        <v>-2</v>
      </c>
      <c r="AT246" s="368">
        <v>-2</v>
      </c>
      <c r="AU246" s="368">
        <v>4</v>
      </c>
      <c r="AV246" s="368">
        <v>0</v>
      </c>
      <c r="AW246" s="369">
        <f t="shared" si="91"/>
        <v>-32</v>
      </c>
      <c r="AX246" s="388">
        <f t="shared" si="96"/>
        <v>1</v>
      </c>
      <c r="AY246" s="388">
        <f t="shared" si="96"/>
        <v>15</v>
      </c>
      <c r="AZ246" s="388">
        <f t="shared" si="96"/>
        <v>16</v>
      </c>
      <c r="BA246" s="388">
        <f t="shared" si="96"/>
        <v>0</v>
      </c>
      <c r="BB246" s="388">
        <f t="shared" si="96"/>
        <v>2</v>
      </c>
      <c r="BC246" s="388">
        <f t="shared" si="96"/>
        <v>2</v>
      </c>
      <c r="BD246" s="388">
        <f t="shared" si="95"/>
        <v>-4</v>
      </c>
      <c r="BE246" s="388">
        <f t="shared" si="95"/>
        <v>0</v>
      </c>
      <c r="BF246" s="388">
        <f t="shared" si="95"/>
        <v>32</v>
      </c>
      <c r="BH246" s="389">
        <f t="shared" si="92"/>
        <v>0.8</v>
      </c>
      <c r="BI246" s="389">
        <f t="shared" si="93"/>
        <v>0.19999999999999996</v>
      </c>
      <c r="BJ246" s="370">
        <v>665623.25866666669</v>
      </c>
      <c r="BK246" s="137">
        <f t="shared" si="81"/>
        <v>665623.25866666669</v>
      </c>
      <c r="BL246" s="373">
        <v>623398.00533333328</v>
      </c>
      <c r="BM246" s="137">
        <f t="shared" si="82"/>
        <v>623398.00533333328</v>
      </c>
      <c r="BN246" s="372">
        <v>759010.52977777796</v>
      </c>
      <c r="BO246" s="137">
        <f t="shared" si="83"/>
        <v>759010.52977777796</v>
      </c>
      <c r="BP246" s="372">
        <v>631279.46666666667</v>
      </c>
      <c r="BQ246" s="137">
        <f t="shared" si="84"/>
        <v>631279.46666666667</v>
      </c>
      <c r="BR246" s="372">
        <v>653264.26488888904</v>
      </c>
      <c r="BS246" s="137">
        <f t="shared" si="85"/>
        <v>653264.26488888904</v>
      </c>
      <c r="BT246" s="376">
        <v>645069.91111111117</v>
      </c>
      <c r="BU246" s="137">
        <f t="shared" si="86"/>
        <v>645069.91111111117</v>
      </c>
      <c r="BV246" s="377">
        <v>479502.89836088876</v>
      </c>
      <c r="BW246" s="379">
        <f t="shared" si="94"/>
        <v>479502.89836088876</v>
      </c>
      <c r="BX246" s="353"/>
      <c r="BY246" s="138"/>
      <c r="BZ246" s="355"/>
      <c r="CA246" s="352"/>
    </row>
    <row r="247" spans="1:79" x14ac:dyDescent="0.25">
      <c r="A247" s="132" t="s">
        <v>709</v>
      </c>
      <c r="B247" s="55" t="s">
        <v>436</v>
      </c>
      <c r="C247" s="55" t="s">
        <v>437</v>
      </c>
      <c r="D247" s="133" t="s">
        <v>275</v>
      </c>
      <c r="E247" s="364">
        <v>52632.000000000007</v>
      </c>
      <c r="F247" s="382">
        <f t="shared" si="87"/>
        <v>53282</v>
      </c>
      <c r="G247" s="365">
        <v>973</v>
      </c>
      <c r="H247" s="387">
        <f t="shared" si="88"/>
        <v>169</v>
      </c>
      <c r="I247" s="366">
        <v>0</v>
      </c>
      <c r="J247" s="366">
        <v>102</v>
      </c>
      <c r="K247"/>
      <c r="L247" s="365">
        <v>4859</v>
      </c>
      <c r="M247" s="365">
        <v>10964</v>
      </c>
      <c r="N247" s="365">
        <v>12257</v>
      </c>
      <c r="O247" s="365">
        <v>10014</v>
      </c>
      <c r="P247" s="365">
        <v>7358</v>
      </c>
      <c r="Q247" s="365">
        <v>4696</v>
      </c>
      <c r="R247" s="365">
        <v>2856</v>
      </c>
      <c r="S247" s="365">
        <v>278</v>
      </c>
      <c r="T247" s="365">
        <v>53282</v>
      </c>
      <c r="U247" s="132"/>
      <c r="V247" s="385">
        <f t="shared" si="89"/>
        <v>9.1194024248339028E-2</v>
      </c>
      <c r="W247" s="385">
        <f t="shared" si="74"/>
        <v>0.20577305656694569</v>
      </c>
      <c r="X247" s="385">
        <f t="shared" si="75"/>
        <v>0.23004016365752036</v>
      </c>
      <c r="Y247" s="385">
        <f t="shared" si="76"/>
        <v>0.18794339551818626</v>
      </c>
      <c r="Z247" s="385">
        <f t="shared" si="77"/>
        <v>0.13809541683870727</v>
      </c>
      <c r="AA247" s="385">
        <f t="shared" si="78"/>
        <v>8.813482977365715E-2</v>
      </c>
      <c r="AB247" s="385">
        <f t="shared" si="79"/>
        <v>5.3601591531849402E-2</v>
      </c>
      <c r="AC247" s="385">
        <f t="shared" si="80"/>
        <v>5.2175218647948652E-3</v>
      </c>
      <c r="AD247" s="135"/>
      <c r="AE247" s="368">
        <v>57</v>
      </c>
      <c r="AF247" s="368">
        <v>59</v>
      </c>
      <c r="AG247" s="368">
        <v>19</v>
      </c>
      <c r="AH247" s="368">
        <v>45</v>
      </c>
      <c r="AI247" s="368">
        <v>81</v>
      </c>
      <c r="AJ247" s="368">
        <v>53</v>
      </c>
      <c r="AK247" s="368">
        <v>-2</v>
      </c>
      <c r="AL247" s="368">
        <v>3</v>
      </c>
      <c r="AM247" s="185">
        <f t="shared" si="90"/>
        <v>315</v>
      </c>
      <c r="AN247" s="132"/>
      <c r="AO247" s="368">
        <v>18</v>
      </c>
      <c r="AP247" s="368">
        <v>49</v>
      </c>
      <c r="AQ247" s="368">
        <v>56</v>
      </c>
      <c r="AR247" s="368">
        <v>33</v>
      </c>
      <c r="AS247" s="368">
        <v>-2</v>
      </c>
      <c r="AT247" s="368">
        <v>5</v>
      </c>
      <c r="AU247" s="368">
        <v>-8</v>
      </c>
      <c r="AV247" s="368">
        <v>-5</v>
      </c>
      <c r="AW247" s="369">
        <f t="shared" si="91"/>
        <v>146</v>
      </c>
      <c r="AX247" s="388">
        <f t="shared" si="96"/>
        <v>-18</v>
      </c>
      <c r="AY247" s="388">
        <f t="shared" si="96"/>
        <v>-49</v>
      </c>
      <c r="AZ247" s="388">
        <f t="shared" si="96"/>
        <v>-56</v>
      </c>
      <c r="BA247" s="388">
        <f t="shared" si="96"/>
        <v>-33</v>
      </c>
      <c r="BB247" s="388">
        <f t="shared" si="96"/>
        <v>2</v>
      </c>
      <c r="BC247" s="388">
        <f t="shared" si="96"/>
        <v>-5</v>
      </c>
      <c r="BD247" s="388">
        <f t="shared" si="95"/>
        <v>8</v>
      </c>
      <c r="BE247" s="388">
        <f t="shared" si="95"/>
        <v>5</v>
      </c>
      <c r="BF247" s="388">
        <f t="shared" si="95"/>
        <v>-146</v>
      </c>
      <c r="BH247" s="389">
        <f t="shared" si="92"/>
        <v>0.8</v>
      </c>
      <c r="BI247" s="389">
        <f t="shared" si="93"/>
        <v>0.19999999999999996</v>
      </c>
      <c r="BJ247" s="370">
        <v>25841.994666666669</v>
      </c>
      <c r="BK247" s="137">
        <f t="shared" si="81"/>
        <v>25841.994666666669</v>
      </c>
      <c r="BL247" s="373">
        <v>48464.217777777769</v>
      </c>
      <c r="BM247" s="137">
        <f t="shared" si="82"/>
        <v>48464.217777777769</v>
      </c>
      <c r="BN247" s="372">
        <v>153802.20088888894</v>
      </c>
      <c r="BO247" s="137">
        <f t="shared" si="83"/>
        <v>153802.20088888894</v>
      </c>
      <c r="BP247" s="372">
        <v>129945.59999999998</v>
      </c>
      <c r="BQ247" s="137">
        <f t="shared" si="84"/>
        <v>129945.59999999998</v>
      </c>
      <c r="BR247" s="372">
        <v>379600.30044444447</v>
      </c>
      <c r="BS247" s="137">
        <f t="shared" si="85"/>
        <v>379600.30044444447</v>
      </c>
      <c r="BT247" s="376">
        <v>201483.71911111113</v>
      </c>
      <c r="BU247" s="137">
        <f t="shared" si="86"/>
        <v>201483.71911111113</v>
      </c>
      <c r="BV247" s="377">
        <v>265403.30604088889</v>
      </c>
      <c r="BW247" s="379">
        <f t="shared" si="94"/>
        <v>265403.30604088889</v>
      </c>
      <c r="BX247" s="353"/>
      <c r="BY247" s="138"/>
      <c r="BZ247" s="355"/>
      <c r="CA247" s="352"/>
    </row>
    <row r="248" spans="1:79" x14ac:dyDescent="0.25">
      <c r="A248" s="132" t="s">
        <v>710</v>
      </c>
      <c r="B248" s="55" t="s">
        <v>481</v>
      </c>
      <c r="C248" s="55" t="s">
        <v>450</v>
      </c>
      <c r="D248" s="133" t="s">
        <v>276</v>
      </c>
      <c r="E248" s="364">
        <v>54919.111111111109</v>
      </c>
      <c r="F248" s="382">
        <f t="shared" si="87"/>
        <v>60122</v>
      </c>
      <c r="G248" s="365">
        <v>285</v>
      </c>
      <c r="H248" s="387">
        <f t="shared" si="88"/>
        <v>1179</v>
      </c>
      <c r="I248" s="366">
        <v>916.21244444444449</v>
      </c>
      <c r="J248" s="366">
        <v>146</v>
      </c>
      <c r="K248"/>
      <c r="L248" s="365">
        <v>6703</v>
      </c>
      <c r="M248" s="365">
        <v>16769</v>
      </c>
      <c r="N248" s="365">
        <v>15023</v>
      </c>
      <c r="O248" s="365">
        <v>10575</v>
      </c>
      <c r="P248" s="365">
        <v>6657</v>
      </c>
      <c r="Q248" s="365">
        <v>2830</v>
      </c>
      <c r="R248" s="365">
        <v>1450</v>
      </c>
      <c r="S248" s="365">
        <v>115</v>
      </c>
      <c r="T248" s="365">
        <v>60122</v>
      </c>
      <c r="U248" s="132"/>
      <c r="V248" s="385">
        <f t="shared" si="89"/>
        <v>0.11148997039353314</v>
      </c>
      <c r="W248" s="385">
        <f t="shared" si="74"/>
        <v>0.27891620371910447</v>
      </c>
      <c r="X248" s="385">
        <f t="shared" si="75"/>
        <v>0.24987525365090982</v>
      </c>
      <c r="Y248" s="385">
        <f t="shared" si="76"/>
        <v>0.17589235221715843</v>
      </c>
      <c r="Z248" s="385">
        <f t="shared" si="77"/>
        <v>0.11072485945244669</v>
      </c>
      <c r="AA248" s="385">
        <f t="shared" si="78"/>
        <v>4.70709557233625E-2</v>
      </c>
      <c r="AB248" s="385">
        <f t="shared" si="79"/>
        <v>2.4117627490768768E-2</v>
      </c>
      <c r="AC248" s="385">
        <f t="shared" si="80"/>
        <v>1.9127773527161439E-3</v>
      </c>
      <c r="AD248" s="135"/>
      <c r="AE248" s="368">
        <v>111</v>
      </c>
      <c r="AF248" s="368">
        <v>262</v>
      </c>
      <c r="AG248" s="368">
        <v>298</v>
      </c>
      <c r="AH248" s="368">
        <v>244</v>
      </c>
      <c r="AI248" s="368">
        <v>191</v>
      </c>
      <c r="AJ248" s="368">
        <v>58</v>
      </c>
      <c r="AK248" s="368">
        <v>20</v>
      </c>
      <c r="AL248" s="368">
        <v>1</v>
      </c>
      <c r="AM248" s="185">
        <f t="shared" si="90"/>
        <v>1185</v>
      </c>
      <c r="AN248" s="132"/>
      <c r="AO248" s="368">
        <v>0</v>
      </c>
      <c r="AP248" s="368">
        <v>-8</v>
      </c>
      <c r="AQ248" s="368">
        <v>8</v>
      </c>
      <c r="AR248" s="368">
        <v>11</v>
      </c>
      <c r="AS248" s="368">
        <v>5</v>
      </c>
      <c r="AT248" s="368">
        <v>-9</v>
      </c>
      <c r="AU248" s="368">
        <v>-1</v>
      </c>
      <c r="AV248" s="368">
        <v>0</v>
      </c>
      <c r="AW248" s="369">
        <f t="shared" si="91"/>
        <v>6</v>
      </c>
      <c r="AX248" s="388">
        <f t="shared" si="96"/>
        <v>0</v>
      </c>
      <c r="AY248" s="388">
        <f t="shared" si="96"/>
        <v>8</v>
      </c>
      <c r="AZ248" s="388">
        <f t="shared" si="96"/>
        <v>-8</v>
      </c>
      <c r="BA248" s="388">
        <f t="shared" si="96"/>
        <v>-11</v>
      </c>
      <c r="BB248" s="388">
        <f t="shared" si="96"/>
        <v>-5</v>
      </c>
      <c r="BC248" s="388">
        <f t="shared" si="96"/>
        <v>9</v>
      </c>
      <c r="BD248" s="388">
        <f t="shared" si="95"/>
        <v>1</v>
      </c>
      <c r="BE248" s="388">
        <f t="shared" si="95"/>
        <v>0</v>
      </c>
      <c r="BF248" s="388">
        <f t="shared" si="95"/>
        <v>-6</v>
      </c>
      <c r="BH248" s="389">
        <f t="shared" si="92"/>
        <v>0.8</v>
      </c>
      <c r="BI248" s="389">
        <f t="shared" si="93"/>
        <v>0.19999999999999996</v>
      </c>
      <c r="BJ248" s="370">
        <v>787157.39199999999</v>
      </c>
      <c r="BK248" s="137">
        <f t="shared" si="81"/>
        <v>787157.39199999999</v>
      </c>
      <c r="BL248" s="373">
        <v>920011.20088888891</v>
      </c>
      <c r="BM248" s="137">
        <f t="shared" si="82"/>
        <v>920011.20088888891</v>
      </c>
      <c r="BN248" s="372">
        <v>923153.51822222257</v>
      </c>
      <c r="BO248" s="137">
        <f t="shared" si="83"/>
        <v>923153.51822222257</v>
      </c>
      <c r="BP248" s="372">
        <v>835376.74666666659</v>
      </c>
      <c r="BQ248" s="137">
        <f t="shared" si="84"/>
        <v>835376.74666666659</v>
      </c>
      <c r="BR248" s="372">
        <v>1068009.2088888888</v>
      </c>
      <c r="BS248" s="137">
        <f t="shared" si="85"/>
        <v>1068009.2088888888</v>
      </c>
      <c r="BT248" s="376">
        <v>799893.43466666667</v>
      </c>
      <c r="BU248" s="137">
        <f t="shared" si="86"/>
        <v>799893.43466666667</v>
      </c>
      <c r="BV248" s="377">
        <v>763347.20473599993</v>
      </c>
      <c r="BW248" s="379">
        <f t="shared" si="94"/>
        <v>763347.20473599993</v>
      </c>
      <c r="BX248" s="353"/>
      <c r="BY248" s="138"/>
      <c r="BZ248" s="355"/>
      <c r="CA248" s="352"/>
    </row>
    <row r="249" spans="1:79" x14ac:dyDescent="0.25">
      <c r="A249" s="132" t="s">
        <v>711</v>
      </c>
      <c r="B249" s="55" t="s">
        <v>524</v>
      </c>
      <c r="C249" s="55" t="s">
        <v>440</v>
      </c>
      <c r="D249" s="133" t="s">
        <v>277</v>
      </c>
      <c r="E249" s="364">
        <v>38994.222222222219</v>
      </c>
      <c r="F249" s="382">
        <f t="shared" si="87"/>
        <v>38674</v>
      </c>
      <c r="G249" s="365">
        <v>126</v>
      </c>
      <c r="H249" s="387">
        <f t="shared" si="88"/>
        <v>608</v>
      </c>
      <c r="I249" s="366">
        <v>501.68977777777786</v>
      </c>
      <c r="J249" s="366">
        <v>130</v>
      </c>
      <c r="K249"/>
      <c r="L249" s="365">
        <v>2062</v>
      </c>
      <c r="M249" s="365">
        <v>8558</v>
      </c>
      <c r="N249" s="365">
        <v>9752</v>
      </c>
      <c r="O249" s="365">
        <v>6057</v>
      </c>
      <c r="P249" s="365">
        <v>5775</v>
      </c>
      <c r="Q249" s="365">
        <v>3961</v>
      </c>
      <c r="R249" s="365">
        <v>2325</v>
      </c>
      <c r="S249" s="365">
        <v>184</v>
      </c>
      <c r="T249" s="365">
        <v>38674</v>
      </c>
      <c r="U249" s="132"/>
      <c r="V249" s="385">
        <f t="shared" si="89"/>
        <v>5.3317474272120802E-2</v>
      </c>
      <c r="W249" s="385">
        <f t="shared" si="74"/>
        <v>0.22128561824481563</v>
      </c>
      <c r="X249" s="385">
        <f t="shared" si="75"/>
        <v>0.25215907327920567</v>
      </c>
      <c r="Y249" s="385">
        <f t="shared" si="76"/>
        <v>0.15661684852872731</v>
      </c>
      <c r="Z249" s="385">
        <f t="shared" si="77"/>
        <v>0.14932512799296685</v>
      </c>
      <c r="AA249" s="385">
        <f t="shared" si="78"/>
        <v>0.10242023064591198</v>
      </c>
      <c r="AB249" s="385">
        <f t="shared" si="79"/>
        <v>6.0117908672493149E-2</v>
      </c>
      <c r="AC249" s="385">
        <f t="shared" si="80"/>
        <v>4.7577183637585972E-3</v>
      </c>
      <c r="AD249" s="135"/>
      <c r="AE249" s="368">
        <v>39</v>
      </c>
      <c r="AF249" s="368">
        <v>62</v>
      </c>
      <c r="AG249" s="368">
        <v>176</v>
      </c>
      <c r="AH249" s="368">
        <v>73</v>
      </c>
      <c r="AI249" s="368">
        <v>130</v>
      </c>
      <c r="AJ249" s="368">
        <v>90</v>
      </c>
      <c r="AK249" s="368">
        <v>31</v>
      </c>
      <c r="AL249" s="368">
        <v>2</v>
      </c>
      <c r="AM249" s="185">
        <f t="shared" si="90"/>
        <v>603</v>
      </c>
      <c r="AN249" s="132"/>
      <c r="AO249" s="368">
        <v>-2</v>
      </c>
      <c r="AP249" s="368">
        <v>9</v>
      </c>
      <c r="AQ249" s="368">
        <v>-7</v>
      </c>
      <c r="AR249" s="368">
        <v>-1</v>
      </c>
      <c r="AS249" s="368">
        <v>3</v>
      </c>
      <c r="AT249" s="368">
        <v>-2</v>
      </c>
      <c r="AU249" s="368">
        <v>-4</v>
      </c>
      <c r="AV249" s="368">
        <v>-1</v>
      </c>
      <c r="AW249" s="369">
        <f t="shared" si="91"/>
        <v>-5</v>
      </c>
      <c r="AX249" s="388">
        <f t="shared" si="96"/>
        <v>2</v>
      </c>
      <c r="AY249" s="388">
        <f t="shared" si="96"/>
        <v>-9</v>
      </c>
      <c r="AZ249" s="388">
        <f t="shared" si="96"/>
        <v>7</v>
      </c>
      <c r="BA249" s="388">
        <f t="shared" si="96"/>
        <v>1</v>
      </c>
      <c r="BB249" s="388">
        <f t="shared" si="96"/>
        <v>-3</v>
      </c>
      <c r="BC249" s="388">
        <f t="shared" si="96"/>
        <v>2</v>
      </c>
      <c r="BD249" s="388">
        <f t="shared" si="95"/>
        <v>4</v>
      </c>
      <c r="BE249" s="388">
        <f t="shared" si="95"/>
        <v>1</v>
      </c>
      <c r="BF249" s="388">
        <f t="shared" si="95"/>
        <v>5</v>
      </c>
      <c r="BH249" s="389">
        <f t="shared" si="92"/>
        <v>0.8</v>
      </c>
      <c r="BI249" s="389">
        <f t="shared" si="93"/>
        <v>0.19999999999999996</v>
      </c>
      <c r="BJ249" s="370">
        <v>182940.85333333336</v>
      </c>
      <c r="BK249" s="137">
        <f t="shared" si="81"/>
        <v>182940.85333333336</v>
      </c>
      <c r="BL249" s="373">
        <v>468062.72177777789</v>
      </c>
      <c r="BM249" s="137">
        <f t="shared" si="82"/>
        <v>468062.72177777789</v>
      </c>
      <c r="BN249" s="372">
        <v>514858.71644444449</v>
      </c>
      <c r="BO249" s="137">
        <f t="shared" si="83"/>
        <v>514858.71644444449</v>
      </c>
      <c r="BP249" s="372">
        <v>246991.03999999995</v>
      </c>
      <c r="BQ249" s="137">
        <f t="shared" si="84"/>
        <v>246991.03999999995</v>
      </c>
      <c r="BR249" s="372">
        <v>517359.33155555552</v>
      </c>
      <c r="BS249" s="137">
        <f t="shared" si="85"/>
        <v>517359.33155555552</v>
      </c>
      <c r="BT249" s="376">
        <v>559133.25688888889</v>
      </c>
      <c r="BU249" s="137">
        <f t="shared" si="86"/>
        <v>559133.25688888889</v>
      </c>
      <c r="BV249" s="377">
        <v>693531.62457600003</v>
      </c>
      <c r="BW249" s="379">
        <f t="shared" si="94"/>
        <v>693531.62457600003</v>
      </c>
      <c r="BX249" s="353"/>
      <c r="BY249" s="138"/>
      <c r="BZ249" s="355"/>
      <c r="CA249" s="352"/>
    </row>
    <row r="250" spans="1:79" x14ac:dyDescent="0.25">
      <c r="A250" s="132" t="s">
        <v>712</v>
      </c>
      <c r="B250" s="55" t="s">
        <v>511</v>
      </c>
      <c r="C250" s="55" t="s">
        <v>434</v>
      </c>
      <c r="D250" s="133" t="s">
        <v>278</v>
      </c>
      <c r="E250" s="364">
        <v>64742.222222222219</v>
      </c>
      <c r="F250" s="382">
        <f t="shared" si="87"/>
        <v>59906</v>
      </c>
      <c r="G250" s="365">
        <v>469</v>
      </c>
      <c r="H250" s="387">
        <f t="shared" si="88"/>
        <v>362</v>
      </c>
      <c r="I250" s="366">
        <v>157.03111111111116</v>
      </c>
      <c r="J250" s="366">
        <v>196</v>
      </c>
      <c r="K250"/>
      <c r="L250" s="365">
        <v>2168</v>
      </c>
      <c r="M250" s="365">
        <v>5396</v>
      </c>
      <c r="N250" s="365">
        <v>16418</v>
      </c>
      <c r="O250" s="365">
        <v>13631</v>
      </c>
      <c r="P250" s="365">
        <v>9687</v>
      </c>
      <c r="Q250" s="365">
        <v>6037</v>
      </c>
      <c r="R250" s="365">
        <v>5712</v>
      </c>
      <c r="S250" s="365">
        <v>857</v>
      </c>
      <c r="T250" s="365">
        <v>59906</v>
      </c>
      <c r="U250" s="132"/>
      <c r="V250" s="385">
        <f t="shared" si="89"/>
        <v>3.6190031048642872E-2</v>
      </c>
      <c r="W250" s="385">
        <f t="shared" si="74"/>
        <v>9.0074449971622214E-2</v>
      </c>
      <c r="X250" s="385">
        <f t="shared" si="75"/>
        <v>0.27406269822722262</v>
      </c>
      <c r="Y250" s="385">
        <f t="shared" si="76"/>
        <v>0.22753981237271725</v>
      </c>
      <c r="Z250" s="385">
        <f t="shared" si="77"/>
        <v>0.16170333522518612</v>
      </c>
      <c r="AA250" s="385">
        <f t="shared" si="78"/>
        <v>0.10077454678997096</v>
      </c>
      <c r="AB250" s="385">
        <f t="shared" si="79"/>
        <v>9.5349380696424402E-2</v>
      </c>
      <c r="AC250" s="385">
        <f t="shared" si="80"/>
        <v>1.4305745668213535E-2</v>
      </c>
      <c r="AD250" s="135"/>
      <c r="AE250" s="368">
        <v>4</v>
      </c>
      <c r="AF250" s="368">
        <v>19</v>
      </c>
      <c r="AG250" s="368">
        <v>159</v>
      </c>
      <c r="AH250" s="368">
        <v>83</v>
      </c>
      <c r="AI250" s="368">
        <v>71</v>
      </c>
      <c r="AJ250" s="368">
        <v>50</v>
      </c>
      <c r="AK250" s="368">
        <v>41</v>
      </c>
      <c r="AL250" s="368">
        <v>21</v>
      </c>
      <c r="AM250" s="185">
        <f t="shared" si="90"/>
        <v>448</v>
      </c>
      <c r="AN250" s="132"/>
      <c r="AO250" s="368">
        <v>13</v>
      </c>
      <c r="AP250" s="368">
        <v>-1</v>
      </c>
      <c r="AQ250" s="368">
        <v>25</v>
      </c>
      <c r="AR250" s="368">
        <v>7</v>
      </c>
      <c r="AS250" s="368">
        <v>27</v>
      </c>
      <c r="AT250" s="368">
        <v>3</v>
      </c>
      <c r="AU250" s="368">
        <v>10</v>
      </c>
      <c r="AV250" s="368">
        <v>2</v>
      </c>
      <c r="AW250" s="369">
        <f t="shared" si="91"/>
        <v>86</v>
      </c>
      <c r="AX250" s="388">
        <f t="shared" si="96"/>
        <v>-13</v>
      </c>
      <c r="AY250" s="388">
        <f t="shared" si="96"/>
        <v>1</v>
      </c>
      <c r="AZ250" s="388">
        <f t="shared" si="96"/>
        <v>-25</v>
      </c>
      <c r="BA250" s="388">
        <f t="shared" si="96"/>
        <v>-7</v>
      </c>
      <c r="BB250" s="388">
        <f t="shared" si="96"/>
        <v>-27</v>
      </c>
      <c r="BC250" s="388">
        <f t="shared" si="96"/>
        <v>-3</v>
      </c>
      <c r="BD250" s="388">
        <f t="shared" si="95"/>
        <v>-10</v>
      </c>
      <c r="BE250" s="388">
        <f t="shared" si="95"/>
        <v>-2</v>
      </c>
      <c r="BF250" s="388">
        <f t="shared" si="95"/>
        <v>-86</v>
      </c>
      <c r="BH250" s="389">
        <f t="shared" si="92"/>
        <v>0.8</v>
      </c>
      <c r="BI250" s="389">
        <f t="shared" si="93"/>
        <v>0.19999999999999996</v>
      </c>
      <c r="BJ250" s="370">
        <v>259699.25333333333</v>
      </c>
      <c r="BK250" s="137">
        <f t="shared" si="81"/>
        <v>259699.25333333333</v>
      </c>
      <c r="BL250" s="373">
        <v>346541.33422222221</v>
      </c>
      <c r="BM250" s="137">
        <f t="shared" si="82"/>
        <v>346541.33422222221</v>
      </c>
      <c r="BN250" s="372">
        <v>536990.75466666685</v>
      </c>
      <c r="BO250" s="137">
        <f t="shared" si="83"/>
        <v>536990.75466666685</v>
      </c>
      <c r="BP250" s="372">
        <v>763204.26666666672</v>
      </c>
      <c r="BQ250" s="137">
        <f t="shared" si="84"/>
        <v>763204.26666666672</v>
      </c>
      <c r="BR250" s="372">
        <v>971443.18755555549</v>
      </c>
      <c r="BS250" s="137">
        <f t="shared" si="85"/>
        <v>971443.18755555549</v>
      </c>
      <c r="BT250" s="376">
        <v>675302.92977777775</v>
      </c>
      <c r="BU250" s="137">
        <f t="shared" si="86"/>
        <v>675302.92977777775</v>
      </c>
      <c r="BV250" s="377">
        <v>580731.89054577774</v>
      </c>
      <c r="BW250" s="379">
        <f t="shared" si="94"/>
        <v>580731.89054577774</v>
      </c>
      <c r="BX250" s="353"/>
      <c r="BY250" s="138"/>
      <c r="BZ250" s="355"/>
      <c r="CA250" s="352"/>
    </row>
    <row r="251" spans="1:79" x14ac:dyDescent="0.25">
      <c r="A251" s="132" t="s">
        <v>713</v>
      </c>
      <c r="B251" s="55" t="s">
        <v>494</v>
      </c>
      <c r="C251" s="55" t="s">
        <v>437</v>
      </c>
      <c r="D251" s="133" t="s">
        <v>279</v>
      </c>
      <c r="E251" s="364">
        <v>43060.666666666664</v>
      </c>
      <c r="F251" s="382">
        <f t="shared" si="87"/>
        <v>49131</v>
      </c>
      <c r="G251" s="365">
        <v>419</v>
      </c>
      <c r="H251" s="387">
        <f t="shared" si="88"/>
        <v>121</v>
      </c>
      <c r="I251" s="366">
        <v>0</v>
      </c>
      <c r="J251" s="366">
        <v>66</v>
      </c>
      <c r="K251"/>
      <c r="L251" s="365">
        <v>9969</v>
      </c>
      <c r="M251" s="365">
        <v>13036</v>
      </c>
      <c r="N251" s="365">
        <v>12142</v>
      </c>
      <c r="O251" s="365">
        <v>7888</v>
      </c>
      <c r="P251" s="365">
        <v>3954</v>
      </c>
      <c r="Q251" s="365">
        <v>1590</v>
      </c>
      <c r="R251" s="365">
        <v>524</v>
      </c>
      <c r="S251" s="365">
        <v>28</v>
      </c>
      <c r="T251" s="365">
        <v>49131</v>
      </c>
      <c r="U251" s="132"/>
      <c r="V251" s="385">
        <f t="shared" si="89"/>
        <v>0.20290651523478048</v>
      </c>
      <c r="W251" s="385">
        <f t="shared" si="74"/>
        <v>0.26533146078850423</v>
      </c>
      <c r="X251" s="385">
        <f t="shared" si="75"/>
        <v>0.24713520994891208</v>
      </c>
      <c r="Y251" s="385">
        <f t="shared" si="76"/>
        <v>0.16055036534977915</v>
      </c>
      <c r="Z251" s="385">
        <f t="shared" si="77"/>
        <v>8.0478720156316783E-2</v>
      </c>
      <c r="AA251" s="385">
        <f t="shared" si="78"/>
        <v>3.2362459546925564E-2</v>
      </c>
      <c r="AB251" s="385">
        <f t="shared" si="79"/>
        <v>1.0665364026785532E-2</v>
      </c>
      <c r="AC251" s="385">
        <f t="shared" si="80"/>
        <v>5.6990494799617352E-4</v>
      </c>
      <c r="AD251" s="135"/>
      <c r="AE251" s="368">
        <v>17</v>
      </c>
      <c r="AF251" s="368">
        <v>26</v>
      </c>
      <c r="AG251" s="368">
        <v>58</v>
      </c>
      <c r="AH251" s="368">
        <v>34</v>
      </c>
      <c r="AI251" s="368">
        <v>15</v>
      </c>
      <c r="AJ251" s="368">
        <v>8</v>
      </c>
      <c r="AK251" s="368">
        <v>7</v>
      </c>
      <c r="AL251" s="368">
        <v>0</v>
      </c>
      <c r="AM251" s="185">
        <f t="shared" si="90"/>
        <v>165</v>
      </c>
      <c r="AN251" s="132"/>
      <c r="AO251" s="368">
        <v>33</v>
      </c>
      <c r="AP251" s="368">
        <v>-5</v>
      </c>
      <c r="AQ251" s="368">
        <v>17</v>
      </c>
      <c r="AR251" s="368">
        <v>-5</v>
      </c>
      <c r="AS251" s="368">
        <v>-1</v>
      </c>
      <c r="AT251" s="368">
        <v>1</v>
      </c>
      <c r="AU251" s="368">
        <v>4</v>
      </c>
      <c r="AV251" s="368">
        <v>0</v>
      </c>
      <c r="AW251" s="369">
        <f t="shared" si="91"/>
        <v>44</v>
      </c>
      <c r="AX251" s="388">
        <f t="shared" si="96"/>
        <v>-33</v>
      </c>
      <c r="AY251" s="388">
        <f t="shared" si="96"/>
        <v>5</v>
      </c>
      <c r="AZ251" s="388">
        <f t="shared" si="96"/>
        <v>-17</v>
      </c>
      <c r="BA251" s="388">
        <f t="shared" si="96"/>
        <v>5</v>
      </c>
      <c r="BB251" s="388">
        <f t="shared" si="96"/>
        <v>1</v>
      </c>
      <c r="BC251" s="388">
        <f t="shared" si="96"/>
        <v>-1</v>
      </c>
      <c r="BD251" s="388">
        <f t="shared" si="95"/>
        <v>-4</v>
      </c>
      <c r="BE251" s="388">
        <f t="shared" si="95"/>
        <v>0</v>
      </c>
      <c r="BF251" s="388">
        <f t="shared" si="95"/>
        <v>-44</v>
      </c>
      <c r="BH251" s="389">
        <f t="shared" si="92"/>
        <v>0.8</v>
      </c>
      <c r="BI251" s="389">
        <f t="shared" si="93"/>
        <v>0.19999999999999996</v>
      </c>
      <c r="BJ251" s="370">
        <v>165158.49066666668</v>
      </c>
      <c r="BK251" s="137">
        <f t="shared" si="81"/>
        <v>165158.49066666668</v>
      </c>
      <c r="BL251" s="373">
        <v>169300.8408888889</v>
      </c>
      <c r="BM251" s="137">
        <f t="shared" si="82"/>
        <v>169300.8408888889</v>
      </c>
      <c r="BN251" s="372">
        <v>177214.78933333338</v>
      </c>
      <c r="BO251" s="137">
        <f t="shared" si="83"/>
        <v>177214.78933333338</v>
      </c>
      <c r="BP251" s="372">
        <v>113570.13333333336</v>
      </c>
      <c r="BQ251" s="137">
        <f t="shared" si="84"/>
        <v>113570.13333333336</v>
      </c>
      <c r="BR251" s="372">
        <v>470868.04088888888</v>
      </c>
      <c r="BS251" s="137">
        <f t="shared" si="85"/>
        <v>470868.04088888888</v>
      </c>
      <c r="BT251" s="376">
        <v>647579.22133333329</v>
      </c>
      <c r="BU251" s="137">
        <f t="shared" si="86"/>
        <v>647579.22133333329</v>
      </c>
      <c r="BV251" s="377">
        <v>254467.25397333331</v>
      </c>
      <c r="BW251" s="379">
        <f t="shared" si="94"/>
        <v>254467.25397333331</v>
      </c>
      <c r="BX251" s="353"/>
      <c r="BY251" s="138"/>
      <c r="BZ251" s="355"/>
      <c r="CA251" s="352"/>
    </row>
    <row r="252" spans="1:79" x14ac:dyDescent="0.25">
      <c r="A252" s="132" t="s">
        <v>714</v>
      </c>
      <c r="B252" s="55" t="s">
        <v>630</v>
      </c>
      <c r="C252" s="55" t="s">
        <v>463</v>
      </c>
      <c r="D252" s="133" t="s">
        <v>280</v>
      </c>
      <c r="E252" s="364">
        <v>70943.666666666672</v>
      </c>
      <c r="F252" s="382">
        <f t="shared" si="87"/>
        <v>76687</v>
      </c>
      <c r="G252" s="365">
        <v>643</v>
      </c>
      <c r="H252" s="387">
        <f t="shared" si="88"/>
        <v>468</v>
      </c>
      <c r="I252" s="366">
        <v>211.66977777777782</v>
      </c>
      <c r="J252" s="366">
        <v>34</v>
      </c>
      <c r="K252"/>
      <c r="L252" s="365">
        <v>10423</v>
      </c>
      <c r="M252" s="365">
        <v>22619</v>
      </c>
      <c r="N252" s="365">
        <v>16320</v>
      </c>
      <c r="O252" s="365">
        <v>11062</v>
      </c>
      <c r="P252" s="365">
        <v>9403</v>
      </c>
      <c r="Q252" s="365">
        <v>4814</v>
      </c>
      <c r="R252" s="365">
        <v>1878</v>
      </c>
      <c r="S252" s="365">
        <v>168</v>
      </c>
      <c r="T252" s="365">
        <v>76687</v>
      </c>
      <c r="U252" s="132"/>
      <c r="V252" s="385">
        <f t="shared" si="89"/>
        <v>0.13591612659251243</v>
      </c>
      <c r="W252" s="385">
        <f t="shared" si="74"/>
        <v>0.29495220832735664</v>
      </c>
      <c r="X252" s="385">
        <f t="shared" si="75"/>
        <v>0.21281312347594769</v>
      </c>
      <c r="Y252" s="385">
        <f t="shared" si="76"/>
        <v>0.14424869925802286</v>
      </c>
      <c r="Z252" s="385">
        <f t="shared" si="77"/>
        <v>0.12261530637526569</v>
      </c>
      <c r="AA252" s="385">
        <f t="shared" si="78"/>
        <v>6.2774655417476233E-2</v>
      </c>
      <c r="AB252" s="385">
        <f t="shared" si="79"/>
        <v>2.4489157223518979E-2</v>
      </c>
      <c r="AC252" s="385">
        <f t="shared" si="80"/>
        <v>2.1907233298994614E-3</v>
      </c>
      <c r="AD252" s="135"/>
      <c r="AE252" s="368">
        <v>61</v>
      </c>
      <c r="AF252" s="368">
        <v>83</v>
      </c>
      <c r="AG252" s="368">
        <v>107</v>
      </c>
      <c r="AH252" s="368">
        <v>70</v>
      </c>
      <c r="AI252" s="368">
        <v>98</v>
      </c>
      <c r="AJ252" s="368">
        <v>71</v>
      </c>
      <c r="AK252" s="368">
        <v>25</v>
      </c>
      <c r="AL252" s="368">
        <v>1</v>
      </c>
      <c r="AM252" s="185">
        <f t="shared" si="90"/>
        <v>516</v>
      </c>
      <c r="AN252" s="132"/>
      <c r="AO252" s="368">
        <v>-4</v>
      </c>
      <c r="AP252" s="368">
        <v>37</v>
      </c>
      <c r="AQ252" s="368">
        <v>1</v>
      </c>
      <c r="AR252" s="368">
        <v>18</v>
      </c>
      <c r="AS252" s="368">
        <v>-10</v>
      </c>
      <c r="AT252" s="368">
        <v>7</v>
      </c>
      <c r="AU252" s="368">
        <v>0</v>
      </c>
      <c r="AV252" s="368">
        <v>-1</v>
      </c>
      <c r="AW252" s="369">
        <f t="shared" si="91"/>
        <v>48</v>
      </c>
      <c r="AX252" s="388">
        <f t="shared" si="96"/>
        <v>4</v>
      </c>
      <c r="AY252" s="388">
        <f t="shared" si="96"/>
        <v>-37</v>
      </c>
      <c r="AZ252" s="388">
        <f t="shared" si="96"/>
        <v>-1</v>
      </c>
      <c r="BA252" s="388">
        <f t="shared" si="96"/>
        <v>-18</v>
      </c>
      <c r="BB252" s="388">
        <f t="shared" si="96"/>
        <v>10</v>
      </c>
      <c r="BC252" s="388">
        <f t="shared" si="96"/>
        <v>-7</v>
      </c>
      <c r="BD252" s="388">
        <f t="shared" si="95"/>
        <v>0</v>
      </c>
      <c r="BE252" s="388">
        <f t="shared" si="95"/>
        <v>1</v>
      </c>
      <c r="BF252" s="388">
        <f t="shared" si="95"/>
        <v>-48</v>
      </c>
      <c r="BH252" s="389">
        <f t="shared" si="92"/>
        <v>0.8</v>
      </c>
      <c r="BI252" s="389">
        <f t="shared" si="93"/>
        <v>0.19999999999999996</v>
      </c>
      <c r="BJ252" s="370">
        <v>601146.20266666671</v>
      </c>
      <c r="BK252" s="137">
        <f t="shared" si="81"/>
        <v>601146.20266666671</v>
      </c>
      <c r="BL252" s="373">
        <v>790317.11022222228</v>
      </c>
      <c r="BM252" s="137">
        <f t="shared" si="82"/>
        <v>790317.11022222228</v>
      </c>
      <c r="BN252" s="372">
        <v>915874.20711111138</v>
      </c>
      <c r="BO252" s="137">
        <f t="shared" si="83"/>
        <v>915874.20711111138</v>
      </c>
      <c r="BP252" s="372">
        <v>1243663.5733333332</v>
      </c>
      <c r="BQ252" s="137">
        <f t="shared" si="84"/>
        <v>1243663.5733333332</v>
      </c>
      <c r="BR252" s="372">
        <v>440091.41866666666</v>
      </c>
      <c r="BS252" s="137">
        <f t="shared" si="85"/>
        <v>440091.41866666666</v>
      </c>
      <c r="BT252" s="376">
        <v>667130.02844444453</v>
      </c>
      <c r="BU252" s="137">
        <f t="shared" si="86"/>
        <v>667130.02844444453</v>
      </c>
      <c r="BV252" s="377">
        <v>621123.13285688893</v>
      </c>
      <c r="BW252" s="379">
        <f t="shared" si="94"/>
        <v>621123.13285688893</v>
      </c>
      <c r="BX252" s="353"/>
      <c r="BY252" s="138"/>
      <c r="BZ252" s="355"/>
      <c r="CA252" s="352"/>
    </row>
    <row r="253" spans="1:79" x14ac:dyDescent="0.25">
      <c r="A253" s="132" t="s">
        <v>715</v>
      </c>
      <c r="B253" s="55" t="s">
        <v>501</v>
      </c>
      <c r="C253" s="55" t="s">
        <v>467</v>
      </c>
      <c r="D253" s="133" t="s">
        <v>281</v>
      </c>
      <c r="E253" s="364">
        <v>44896.333333333328</v>
      </c>
      <c r="F253" s="382">
        <f t="shared" si="87"/>
        <v>46831</v>
      </c>
      <c r="G253" s="365">
        <v>311</v>
      </c>
      <c r="H253" s="387">
        <f t="shared" si="88"/>
        <v>248</v>
      </c>
      <c r="I253" s="366">
        <v>88.525777777777819</v>
      </c>
      <c r="J253" s="366">
        <v>69</v>
      </c>
      <c r="K253"/>
      <c r="L253" s="365">
        <v>6831</v>
      </c>
      <c r="M253" s="365">
        <v>10489</v>
      </c>
      <c r="N253" s="365">
        <v>11126</v>
      </c>
      <c r="O253" s="365">
        <v>7149</v>
      </c>
      <c r="P253" s="365">
        <v>5254</v>
      </c>
      <c r="Q253" s="365">
        <v>3376</v>
      </c>
      <c r="R253" s="365">
        <v>2395</v>
      </c>
      <c r="S253" s="365">
        <v>211</v>
      </c>
      <c r="T253" s="365">
        <v>46831</v>
      </c>
      <c r="U253" s="132"/>
      <c r="V253" s="385">
        <f t="shared" si="89"/>
        <v>0.14586491853686662</v>
      </c>
      <c r="W253" s="385">
        <f t="shared" si="74"/>
        <v>0.22397557173667015</v>
      </c>
      <c r="X253" s="385">
        <f t="shared" si="75"/>
        <v>0.23757767290897056</v>
      </c>
      <c r="Y253" s="385">
        <f t="shared" si="76"/>
        <v>0.15265529243449852</v>
      </c>
      <c r="Z253" s="385">
        <f t="shared" si="77"/>
        <v>0.11219064295018256</v>
      </c>
      <c r="AA253" s="385">
        <f t="shared" si="78"/>
        <v>7.208900087548846E-2</v>
      </c>
      <c r="AB253" s="385">
        <f t="shared" si="79"/>
        <v>5.1141338002605112E-2</v>
      </c>
      <c r="AC253" s="385">
        <f t="shared" si="80"/>
        <v>4.5055625547180287E-3</v>
      </c>
      <c r="AD253" s="135"/>
      <c r="AE253" s="368">
        <v>12</v>
      </c>
      <c r="AF253" s="368">
        <v>24</v>
      </c>
      <c r="AG253" s="368">
        <v>57</v>
      </c>
      <c r="AH253" s="368">
        <v>46</v>
      </c>
      <c r="AI253" s="368">
        <v>33</v>
      </c>
      <c r="AJ253" s="368">
        <v>29</v>
      </c>
      <c r="AK253" s="368">
        <v>15</v>
      </c>
      <c r="AL253" s="368">
        <v>0</v>
      </c>
      <c r="AM253" s="185">
        <f t="shared" si="90"/>
        <v>216</v>
      </c>
      <c r="AN253" s="132"/>
      <c r="AO253" s="368">
        <v>9</v>
      </c>
      <c r="AP253" s="368">
        <v>-6</v>
      </c>
      <c r="AQ253" s="368">
        <v>-9</v>
      </c>
      <c r="AR253" s="368">
        <v>-23</v>
      </c>
      <c r="AS253" s="368">
        <v>9</v>
      </c>
      <c r="AT253" s="368">
        <v>-5</v>
      </c>
      <c r="AU253" s="368">
        <v>-7</v>
      </c>
      <c r="AV253" s="368">
        <v>0</v>
      </c>
      <c r="AW253" s="369">
        <f t="shared" si="91"/>
        <v>-32</v>
      </c>
      <c r="AX253" s="388">
        <f t="shared" si="96"/>
        <v>-9</v>
      </c>
      <c r="AY253" s="388">
        <f t="shared" si="96"/>
        <v>6</v>
      </c>
      <c r="AZ253" s="388">
        <f t="shared" si="96"/>
        <v>9</v>
      </c>
      <c r="BA253" s="388">
        <f t="shared" si="96"/>
        <v>23</v>
      </c>
      <c r="BB253" s="388">
        <f t="shared" si="96"/>
        <v>-9</v>
      </c>
      <c r="BC253" s="388">
        <f t="shared" si="96"/>
        <v>5</v>
      </c>
      <c r="BD253" s="388">
        <f t="shared" si="95"/>
        <v>7</v>
      </c>
      <c r="BE253" s="388">
        <f t="shared" si="95"/>
        <v>0</v>
      </c>
      <c r="BF253" s="388">
        <f t="shared" si="95"/>
        <v>32</v>
      </c>
      <c r="BH253" s="389">
        <f t="shared" si="92"/>
        <v>0.8</v>
      </c>
      <c r="BI253" s="389">
        <f t="shared" si="93"/>
        <v>0.19999999999999996</v>
      </c>
      <c r="BJ253" s="370">
        <v>252279.27466666666</v>
      </c>
      <c r="BK253" s="137">
        <f t="shared" si="81"/>
        <v>252279.27466666666</v>
      </c>
      <c r="BL253" s="373">
        <v>256533.09777777779</v>
      </c>
      <c r="BM253" s="137">
        <f t="shared" si="82"/>
        <v>256533.09777777779</v>
      </c>
      <c r="BN253" s="372">
        <v>266216.48622222221</v>
      </c>
      <c r="BO253" s="137">
        <f t="shared" si="83"/>
        <v>266216.48622222221</v>
      </c>
      <c r="BP253" s="372">
        <v>406567.2533333333</v>
      </c>
      <c r="BQ253" s="137">
        <f t="shared" si="84"/>
        <v>406567.2533333333</v>
      </c>
      <c r="BR253" s="372">
        <v>276531.98755555553</v>
      </c>
      <c r="BS253" s="137">
        <f t="shared" si="85"/>
        <v>276531.98755555553</v>
      </c>
      <c r="BT253" s="376">
        <v>279750.31466666667</v>
      </c>
      <c r="BU253" s="137">
        <f t="shared" si="86"/>
        <v>279750.31466666667</v>
      </c>
      <c r="BV253" s="377">
        <v>46794.817564444427</v>
      </c>
      <c r="BW253" s="379">
        <f t="shared" si="94"/>
        <v>46794.817564444427</v>
      </c>
      <c r="BX253" s="353"/>
      <c r="BY253" s="138"/>
      <c r="BZ253" s="355"/>
      <c r="CA253" s="352"/>
    </row>
    <row r="254" spans="1:79" x14ac:dyDescent="0.25">
      <c r="A254" s="132" t="s">
        <v>716</v>
      </c>
      <c r="B254" s="55"/>
      <c r="C254" s="55" t="s">
        <v>534</v>
      </c>
      <c r="D254" s="133" t="s">
        <v>282</v>
      </c>
      <c r="E254" s="364">
        <v>53066.777777777774</v>
      </c>
      <c r="F254" s="382">
        <f t="shared" si="87"/>
        <v>71603</v>
      </c>
      <c r="G254" s="365">
        <v>972</v>
      </c>
      <c r="H254" s="387">
        <f t="shared" si="88"/>
        <v>380</v>
      </c>
      <c r="I254" s="366">
        <v>144.17733333333331</v>
      </c>
      <c r="J254" s="366">
        <v>126</v>
      </c>
      <c r="K254"/>
      <c r="L254" s="365">
        <v>45968</v>
      </c>
      <c r="M254" s="365">
        <v>9955</v>
      </c>
      <c r="N254" s="365">
        <v>8343</v>
      </c>
      <c r="O254" s="365">
        <v>4501</v>
      </c>
      <c r="P254" s="365">
        <v>1760</v>
      </c>
      <c r="Q254" s="365">
        <v>701</v>
      </c>
      <c r="R254" s="365">
        <v>331</v>
      </c>
      <c r="S254" s="365">
        <v>44</v>
      </c>
      <c r="T254" s="365">
        <v>71603</v>
      </c>
      <c r="U254" s="132"/>
      <c r="V254" s="385">
        <f t="shared" si="89"/>
        <v>0.64198427440191053</v>
      </c>
      <c r="W254" s="385">
        <f t="shared" si="74"/>
        <v>0.13903048754940436</v>
      </c>
      <c r="X254" s="385">
        <f t="shared" si="75"/>
        <v>0.11651746435205229</v>
      </c>
      <c r="Y254" s="385">
        <f t="shared" si="76"/>
        <v>6.286049467201095E-2</v>
      </c>
      <c r="Z254" s="385">
        <f t="shared" si="77"/>
        <v>2.4579975699342206E-2</v>
      </c>
      <c r="AA254" s="385">
        <f t="shared" si="78"/>
        <v>9.7900925938857308E-3</v>
      </c>
      <c r="AB254" s="385">
        <f t="shared" si="79"/>
        <v>4.6227113389103805E-3</v>
      </c>
      <c r="AC254" s="385">
        <f t="shared" si="80"/>
        <v>6.1449939248355511E-4</v>
      </c>
      <c r="AD254" s="135"/>
      <c r="AE254" s="368">
        <v>35</v>
      </c>
      <c r="AF254" s="368">
        <v>159</v>
      </c>
      <c r="AG254" s="368">
        <v>103</v>
      </c>
      <c r="AH254" s="368">
        <v>146</v>
      </c>
      <c r="AI254" s="368">
        <v>15</v>
      </c>
      <c r="AJ254" s="368">
        <v>4</v>
      </c>
      <c r="AK254" s="368">
        <v>0</v>
      </c>
      <c r="AL254" s="368">
        <v>0</v>
      </c>
      <c r="AM254" s="185">
        <f t="shared" si="90"/>
        <v>462</v>
      </c>
      <c r="AN254" s="132"/>
      <c r="AO254" s="368">
        <v>74</v>
      </c>
      <c r="AP254" s="368">
        <v>16</v>
      </c>
      <c r="AQ254" s="368">
        <v>-2</v>
      </c>
      <c r="AR254" s="368">
        <v>-3</v>
      </c>
      <c r="AS254" s="368">
        <v>1</v>
      </c>
      <c r="AT254" s="368">
        <v>-3</v>
      </c>
      <c r="AU254" s="368">
        <v>-1</v>
      </c>
      <c r="AV254" s="368">
        <v>0</v>
      </c>
      <c r="AW254" s="369">
        <f t="shared" si="91"/>
        <v>82</v>
      </c>
      <c r="AX254" s="388">
        <f t="shared" si="96"/>
        <v>-74</v>
      </c>
      <c r="AY254" s="388">
        <f t="shared" si="96"/>
        <v>-16</v>
      </c>
      <c r="AZ254" s="388">
        <f t="shared" si="96"/>
        <v>2</v>
      </c>
      <c r="BA254" s="388">
        <f t="shared" si="96"/>
        <v>3</v>
      </c>
      <c r="BB254" s="388">
        <f t="shared" si="96"/>
        <v>-1</v>
      </c>
      <c r="BC254" s="388">
        <f t="shared" si="96"/>
        <v>3</v>
      </c>
      <c r="BD254" s="388">
        <f t="shared" si="95"/>
        <v>1</v>
      </c>
      <c r="BE254" s="388">
        <f t="shared" si="95"/>
        <v>0</v>
      </c>
      <c r="BF254" s="388">
        <f t="shared" si="95"/>
        <v>-82</v>
      </c>
      <c r="BH254" s="389">
        <f t="shared" si="92"/>
        <v>1</v>
      </c>
      <c r="BI254" s="389">
        <f t="shared" si="93"/>
        <v>0</v>
      </c>
      <c r="BJ254" s="370">
        <v>158314.20000000001</v>
      </c>
      <c r="BK254" s="137">
        <f t="shared" si="81"/>
        <v>158314.20000000001</v>
      </c>
      <c r="BL254" s="373">
        <v>251035.85222222219</v>
      </c>
      <c r="BM254" s="137">
        <f t="shared" si="82"/>
        <v>251035.85222222219</v>
      </c>
      <c r="BN254" s="372">
        <v>358085.9233333334</v>
      </c>
      <c r="BO254" s="137">
        <f t="shared" si="83"/>
        <v>358085.9233333334</v>
      </c>
      <c r="BP254" s="372">
        <v>574879.7333333334</v>
      </c>
      <c r="BQ254" s="137">
        <f t="shared" si="84"/>
        <v>574879.7333333334</v>
      </c>
      <c r="BR254" s="372">
        <v>697659.54</v>
      </c>
      <c r="BS254" s="137">
        <f t="shared" si="85"/>
        <v>697659.54</v>
      </c>
      <c r="BT254" s="376">
        <v>618950.6399999999</v>
      </c>
      <c r="BU254" s="137">
        <f t="shared" si="86"/>
        <v>618950.6399999999</v>
      </c>
      <c r="BV254" s="377">
        <v>46581.217368888836</v>
      </c>
      <c r="BW254" s="379">
        <f t="shared" si="94"/>
        <v>46581.217368888836</v>
      </c>
      <c r="BX254" s="353"/>
      <c r="BY254" s="138"/>
      <c r="BZ254" s="355"/>
      <c r="CA254" s="352"/>
    </row>
    <row r="255" spans="1:79" x14ac:dyDescent="0.25">
      <c r="A255" s="132" t="s">
        <v>717</v>
      </c>
      <c r="B255" s="55"/>
      <c r="C255" s="55" t="s">
        <v>434</v>
      </c>
      <c r="D255" s="133" t="s">
        <v>283</v>
      </c>
      <c r="E255" s="364">
        <v>85322.222222222219</v>
      </c>
      <c r="F255" s="382">
        <f t="shared" si="87"/>
        <v>106841</v>
      </c>
      <c r="G255" s="365">
        <v>618</v>
      </c>
      <c r="H255" s="387">
        <f t="shared" si="88"/>
        <v>1064</v>
      </c>
      <c r="I255" s="366">
        <v>455.6</v>
      </c>
      <c r="J255" s="366">
        <v>195</v>
      </c>
      <c r="K255"/>
      <c r="L255" s="365">
        <v>34898</v>
      </c>
      <c r="M255" s="365">
        <v>34552</v>
      </c>
      <c r="N255" s="365">
        <v>22958</v>
      </c>
      <c r="O255" s="365">
        <v>9444</v>
      </c>
      <c r="P255" s="365">
        <v>3129</v>
      </c>
      <c r="Q255" s="365">
        <v>1390</v>
      </c>
      <c r="R255" s="365">
        <v>437</v>
      </c>
      <c r="S255" s="365">
        <v>33</v>
      </c>
      <c r="T255" s="365">
        <v>106841</v>
      </c>
      <c r="U255" s="132"/>
      <c r="V255" s="385">
        <f t="shared" si="89"/>
        <v>0.32663490607538304</v>
      </c>
      <c r="W255" s="385">
        <f t="shared" si="74"/>
        <v>0.323396448928782</v>
      </c>
      <c r="X255" s="385">
        <f t="shared" si="75"/>
        <v>0.21488005540944019</v>
      </c>
      <c r="Y255" s="385">
        <f t="shared" si="76"/>
        <v>8.8393032637283445E-2</v>
      </c>
      <c r="Z255" s="385">
        <f t="shared" si="77"/>
        <v>2.9286509860446831E-2</v>
      </c>
      <c r="AA255" s="385">
        <f t="shared" si="78"/>
        <v>1.3009986802819142E-2</v>
      </c>
      <c r="AB255" s="385">
        <f t="shared" si="79"/>
        <v>4.0901900955625653E-3</v>
      </c>
      <c r="AC255" s="385">
        <f t="shared" si="80"/>
        <v>3.0887019028275661E-4</v>
      </c>
      <c r="AD255" s="135"/>
      <c r="AE255" s="368">
        <v>681</v>
      </c>
      <c r="AF255" s="368">
        <v>136</v>
      </c>
      <c r="AG255" s="368">
        <v>203</v>
      </c>
      <c r="AH255" s="368">
        <v>71</v>
      </c>
      <c r="AI255" s="368">
        <v>4</v>
      </c>
      <c r="AJ255" s="368">
        <v>2</v>
      </c>
      <c r="AK255" s="368">
        <v>2</v>
      </c>
      <c r="AL255" s="368">
        <v>0</v>
      </c>
      <c r="AM255" s="185">
        <f t="shared" si="90"/>
        <v>1099</v>
      </c>
      <c r="AN255" s="132"/>
      <c r="AO255" s="368">
        <v>10</v>
      </c>
      <c r="AP255" s="368">
        <v>14</v>
      </c>
      <c r="AQ255" s="368">
        <v>24</v>
      </c>
      <c r="AR255" s="368">
        <v>-13</v>
      </c>
      <c r="AS255" s="368">
        <v>1</v>
      </c>
      <c r="AT255" s="368">
        <v>0</v>
      </c>
      <c r="AU255" s="368">
        <v>-1</v>
      </c>
      <c r="AV255" s="368">
        <v>0</v>
      </c>
      <c r="AW255" s="369">
        <f t="shared" si="91"/>
        <v>35</v>
      </c>
      <c r="AX255" s="388">
        <f t="shared" si="96"/>
        <v>-10</v>
      </c>
      <c r="AY255" s="388">
        <f t="shared" si="96"/>
        <v>-14</v>
      </c>
      <c r="AZ255" s="388">
        <f t="shared" si="96"/>
        <v>-24</v>
      </c>
      <c r="BA255" s="388">
        <f t="shared" si="96"/>
        <v>13</v>
      </c>
      <c r="BB255" s="388">
        <f t="shared" si="96"/>
        <v>-1</v>
      </c>
      <c r="BC255" s="388">
        <f t="shared" si="96"/>
        <v>0</v>
      </c>
      <c r="BD255" s="388">
        <f t="shared" si="95"/>
        <v>1</v>
      </c>
      <c r="BE255" s="388">
        <f t="shared" si="95"/>
        <v>0</v>
      </c>
      <c r="BF255" s="388">
        <f t="shared" si="95"/>
        <v>-35</v>
      </c>
      <c r="BH255" s="389">
        <f t="shared" si="92"/>
        <v>1</v>
      </c>
      <c r="BI255" s="389">
        <f t="shared" si="93"/>
        <v>0</v>
      </c>
      <c r="BJ255" s="370">
        <v>793010.22</v>
      </c>
      <c r="BK255" s="137">
        <f t="shared" si="81"/>
        <v>793010.22</v>
      </c>
      <c r="BL255" s="373">
        <v>1071934.6000000001</v>
      </c>
      <c r="BM255" s="137">
        <f t="shared" si="82"/>
        <v>1071934.6000000001</v>
      </c>
      <c r="BN255" s="372">
        <v>716900.9288888888</v>
      </c>
      <c r="BO255" s="137">
        <f t="shared" si="83"/>
        <v>716900.9288888888</v>
      </c>
      <c r="BP255" s="372">
        <v>586951.46666666656</v>
      </c>
      <c r="BQ255" s="137">
        <f t="shared" si="84"/>
        <v>586951.46666666656</v>
      </c>
      <c r="BR255" s="372">
        <v>1172989.4399999999</v>
      </c>
      <c r="BS255" s="137">
        <f t="shared" si="85"/>
        <v>1172989.4399999999</v>
      </c>
      <c r="BT255" s="376">
        <v>1616378.6177777778</v>
      </c>
      <c r="BU255" s="137">
        <f t="shared" si="86"/>
        <v>1616378.6177777778</v>
      </c>
      <c r="BV255" s="377">
        <v>1683079.6274844443</v>
      </c>
      <c r="BW255" s="379">
        <f t="shared" si="94"/>
        <v>1683079.6274844443</v>
      </c>
      <c r="BX255" s="353"/>
      <c r="BY255" s="138"/>
      <c r="BZ255" s="355"/>
      <c r="CA255" s="352"/>
    </row>
    <row r="256" spans="1:79" x14ac:dyDescent="0.25">
      <c r="A256" s="132" t="s">
        <v>718</v>
      </c>
      <c r="B256" s="55"/>
      <c r="C256" s="55" t="s">
        <v>450</v>
      </c>
      <c r="D256" s="133" t="s">
        <v>284</v>
      </c>
      <c r="E256" s="364">
        <v>72134.777777777766</v>
      </c>
      <c r="F256" s="382">
        <f t="shared" si="87"/>
        <v>80793</v>
      </c>
      <c r="G256" s="365">
        <v>615</v>
      </c>
      <c r="H256" s="387">
        <f t="shared" si="88"/>
        <v>786</v>
      </c>
      <c r="I256" s="366">
        <v>410.79422222222229</v>
      </c>
      <c r="J256" s="366">
        <v>168</v>
      </c>
      <c r="K256"/>
      <c r="L256" s="365">
        <v>16711</v>
      </c>
      <c r="M256" s="365">
        <v>15644</v>
      </c>
      <c r="N256" s="365">
        <v>23706</v>
      </c>
      <c r="O256" s="365">
        <v>12718</v>
      </c>
      <c r="P256" s="365">
        <v>6691</v>
      </c>
      <c r="Q256" s="365">
        <v>3634</v>
      </c>
      <c r="R256" s="365">
        <v>1567</v>
      </c>
      <c r="S256" s="365">
        <v>122</v>
      </c>
      <c r="T256" s="365">
        <v>80793</v>
      </c>
      <c r="U256" s="132"/>
      <c r="V256" s="385">
        <f t="shared" si="89"/>
        <v>0.20683722599730175</v>
      </c>
      <c r="W256" s="385">
        <f t="shared" si="74"/>
        <v>0.19363063631750274</v>
      </c>
      <c r="X256" s="385">
        <f t="shared" si="75"/>
        <v>0.29341650885596526</v>
      </c>
      <c r="Y256" s="385">
        <f t="shared" si="76"/>
        <v>0.1574146275048581</v>
      </c>
      <c r="Z256" s="385">
        <f t="shared" si="77"/>
        <v>8.2816580644362758E-2</v>
      </c>
      <c r="AA256" s="385">
        <f t="shared" si="78"/>
        <v>4.4979144232792444E-2</v>
      </c>
      <c r="AB256" s="385">
        <f t="shared" si="79"/>
        <v>1.9395244637530479E-2</v>
      </c>
      <c r="AC256" s="385">
        <f t="shared" si="80"/>
        <v>1.5100318096864828E-3</v>
      </c>
      <c r="AD256" s="135"/>
      <c r="AE256" s="368">
        <v>88</v>
      </c>
      <c r="AF256" s="368">
        <v>212</v>
      </c>
      <c r="AG256" s="368">
        <v>250</v>
      </c>
      <c r="AH256" s="368">
        <v>97</v>
      </c>
      <c r="AI256" s="368">
        <v>33</v>
      </c>
      <c r="AJ256" s="368">
        <v>13</v>
      </c>
      <c r="AK256" s="368">
        <v>7</v>
      </c>
      <c r="AL256" s="368">
        <v>0</v>
      </c>
      <c r="AM256" s="185">
        <f t="shared" si="90"/>
        <v>700</v>
      </c>
      <c r="AN256" s="132"/>
      <c r="AO256" s="368">
        <v>-27</v>
      </c>
      <c r="AP256" s="368">
        <v>-2</v>
      </c>
      <c r="AQ256" s="368">
        <v>-20</v>
      </c>
      <c r="AR256" s="368">
        <v>-9</v>
      </c>
      <c r="AS256" s="368">
        <v>-9</v>
      </c>
      <c r="AT256" s="368">
        <v>-16</v>
      </c>
      <c r="AU256" s="368">
        <v>-2</v>
      </c>
      <c r="AV256" s="368">
        <v>-1</v>
      </c>
      <c r="AW256" s="369">
        <f t="shared" si="91"/>
        <v>-86</v>
      </c>
      <c r="AX256" s="388">
        <f t="shared" si="96"/>
        <v>27</v>
      </c>
      <c r="AY256" s="388">
        <f t="shared" si="96"/>
        <v>2</v>
      </c>
      <c r="AZ256" s="388">
        <f t="shared" si="96"/>
        <v>20</v>
      </c>
      <c r="BA256" s="388">
        <f t="shared" si="96"/>
        <v>9</v>
      </c>
      <c r="BB256" s="388">
        <f t="shared" si="96"/>
        <v>9</v>
      </c>
      <c r="BC256" s="388">
        <f t="shared" si="96"/>
        <v>16</v>
      </c>
      <c r="BD256" s="388">
        <f t="shared" si="95"/>
        <v>2</v>
      </c>
      <c r="BE256" s="388">
        <f t="shared" si="95"/>
        <v>1</v>
      </c>
      <c r="BF256" s="388">
        <f t="shared" si="95"/>
        <v>86</v>
      </c>
      <c r="BH256" s="389">
        <f t="shared" si="92"/>
        <v>1</v>
      </c>
      <c r="BI256" s="389">
        <f t="shared" si="93"/>
        <v>0</v>
      </c>
      <c r="BJ256" s="370">
        <v>210605.86</v>
      </c>
      <c r="BK256" s="137">
        <f t="shared" si="81"/>
        <v>210605.86</v>
      </c>
      <c r="BL256" s="373">
        <v>420546.51888888894</v>
      </c>
      <c r="BM256" s="137">
        <f t="shared" si="82"/>
        <v>420546.51888888894</v>
      </c>
      <c r="BN256" s="372">
        <v>731263.24111111125</v>
      </c>
      <c r="BO256" s="137">
        <f t="shared" si="83"/>
        <v>731263.24111111125</v>
      </c>
      <c r="BP256" s="372">
        <v>568349.86666666658</v>
      </c>
      <c r="BQ256" s="137">
        <f t="shared" si="84"/>
        <v>568349.86666666658</v>
      </c>
      <c r="BR256" s="372">
        <v>42146.4911111111</v>
      </c>
      <c r="BS256" s="137">
        <f t="shared" si="85"/>
        <v>42146.4911111111</v>
      </c>
      <c r="BT256" s="376">
        <v>660653.40444444434</v>
      </c>
      <c r="BU256" s="137">
        <f t="shared" si="86"/>
        <v>660653.40444444434</v>
      </c>
      <c r="BV256" s="377">
        <v>30100</v>
      </c>
      <c r="BW256" s="379">
        <f t="shared" si="94"/>
        <v>30100</v>
      </c>
      <c r="BX256" s="353"/>
      <c r="BY256" s="138"/>
      <c r="BZ256" s="355"/>
      <c r="CA256" s="352"/>
    </row>
    <row r="257" spans="1:79" x14ac:dyDescent="0.25">
      <c r="A257" s="132" t="s">
        <v>719</v>
      </c>
      <c r="B257" s="55"/>
      <c r="C257" s="55" t="s">
        <v>452</v>
      </c>
      <c r="D257" s="133" t="s">
        <v>285</v>
      </c>
      <c r="E257" s="364">
        <v>127641.66666666667</v>
      </c>
      <c r="F257" s="382">
        <f t="shared" si="87"/>
        <v>137751</v>
      </c>
      <c r="G257" s="365">
        <v>1128</v>
      </c>
      <c r="H257" s="387">
        <f t="shared" si="88"/>
        <v>2750</v>
      </c>
      <c r="I257" s="366">
        <v>2599.7666666666669</v>
      </c>
      <c r="J257" s="366">
        <v>387</v>
      </c>
      <c r="K257"/>
      <c r="L257" s="365">
        <v>11744</v>
      </c>
      <c r="M257" s="365">
        <v>38290</v>
      </c>
      <c r="N257" s="365">
        <v>34516</v>
      </c>
      <c r="O257" s="365">
        <v>24219</v>
      </c>
      <c r="P257" s="365">
        <v>17252</v>
      </c>
      <c r="Q257" s="365">
        <v>6753</v>
      </c>
      <c r="R257" s="365">
        <v>4309</v>
      </c>
      <c r="S257" s="365">
        <v>668</v>
      </c>
      <c r="T257" s="365">
        <v>137751</v>
      </c>
      <c r="U257" s="132"/>
      <c r="V257" s="385">
        <f t="shared" si="89"/>
        <v>8.5255279453506694E-2</v>
      </c>
      <c r="W257" s="385">
        <f t="shared" si="74"/>
        <v>0.27796531422639398</v>
      </c>
      <c r="X257" s="385">
        <f t="shared" si="75"/>
        <v>0.25056805395242138</v>
      </c>
      <c r="Y257" s="385">
        <f t="shared" si="76"/>
        <v>0.17581723544656663</v>
      </c>
      <c r="Z257" s="385">
        <f t="shared" si="77"/>
        <v>0.12524047012362888</v>
      </c>
      <c r="AA257" s="385">
        <f t="shared" si="78"/>
        <v>4.9023237580852405E-2</v>
      </c>
      <c r="AB257" s="385">
        <f t="shared" si="79"/>
        <v>3.1281079629185998E-2</v>
      </c>
      <c r="AC257" s="385">
        <f t="shared" si="80"/>
        <v>4.8493295874440113E-3</v>
      </c>
      <c r="AD257" s="135"/>
      <c r="AE257" s="368">
        <v>89</v>
      </c>
      <c r="AF257" s="368">
        <v>312</v>
      </c>
      <c r="AG257" s="368">
        <v>274</v>
      </c>
      <c r="AH257" s="368">
        <v>906</v>
      </c>
      <c r="AI257" s="368">
        <v>884</v>
      </c>
      <c r="AJ257" s="368">
        <v>361</v>
      </c>
      <c r="AK257" s="368">
        <v>93</v>
      </c>
      <c r="AL257" s="368">
        <v>33</v>
      </c>
      <c r="AM257" s="185">
        <f t="shared" si="90"/>
        <v>2952</v>
      </c>
      <c r="AN257" s="132"/>
      <c r="AO257" s="368">
        <v>26</v>
      </c>
      <c r="AP257" s="368">
        <v>120</v>
      </c>
      <c r="AQ257" s="368">
        <v>24</v>
      </c>
      <c r="AR257" s="368">
        <v>10</v>
      </c>
      <c r="AS257" s="368">
        <v>20</v>
      </c>
      <c r="AT257" s="368">
        <v>18</v>
      </c>
      <c r="AU257" s="368">
        <v>-11</v>
      </c>
      <c r="AV257" s="368">
        <v>-5</v>
      </c>
      <c r="AW257" s="369">
        <f t="shared" si="91"/>
        <v>202</v>
      </c>
      <c r="AX257" s="388">
        <f t="shared" si="96"/>
        <v>-26</v>
      </c>
      <c r="AY257" s="388">
        <f t="shared" si="96"/>
        <v>-120</v>
      </c>
      <c r="AZ257" s="388">
        <f t="shared" si="96"/>
        <v>-24</v>
      </c>
      <c r="BA257" s="388">
        <f t="shared" ref="BA257:BF303" si="97">AR257*$AW$3</f>
        <v>-10</v>
      </c>
      <c r="BB257" s="388">
        <f t="shared" si="97"/>
        <v>-20</v>
      </c>
      <c r="BC257" s="388">
        <f t="shared" si="97"/>
        <v>-18</v>
      </c>
      <c r="BD257" s="388">
        <f t="shared" si="95"/>
        <v>11</v>
      </c>
      <c r="BE257" s="388">
        <f t="shared" si="95"/>
        <v>5</v>
      </c>
      <c r="BF257" s="388">
        <f t="shared" si="95"/>
        <v>-202</v>
      </c>
      <c r="BH257" s="389">
        <f t="shared" si="92"/>
        <v>1</v>
      </c>
      <c r="BI257" s="389">
        <f t="shared" si="93"/>
        <v>0</v>
      </c>
      <c r="BJ257" s="370">
        <v>2590116.2599999998</v>
      </c>
      <c r="BK257" s="137">
        <f t="shared" si="81"/>
        <v>2590116.2599999998</v>
      </c>
      <c r="BL257" s="373">
        <v>2591675.3944444442</v>
      </c>
      <c r="BM257" s="137">
        <f t="shared" si="82"/>
        <v>2591675.3944444442</v>
      </c>
      <c r="BN257" s="372">
        <v>2879364.8411111115</v>
      </c>
      <c r="BO257" s="137">
        <f t="shared" si="83"/>
        <v>2879364.8411111115</v>
      </c>
      <c r="BP257" s="372">
        <v>2784094.8</v>
      </c>
      <c r="BQ257" s="137">
        <f t="shared" si="84"/>
        <v>2784094.8</v>
      </c>
      <c r="BR257" s="372">
        <v>2264801.7999999998</v>
      </c>
      <c r="BS257" s="137">
        <f t="shared" si="85"/>
        <v>2264801.7999999998</v>
      </c>
      <c r="BT257" s="376">
        <v>3216821.6733333329</v>
      </c>
      <c r="BU257" s="137">
        <f t="shared" si="86"/>
        <v>3216821.6733333329</v>
      </c>
      <c r="BV257" s="377">
        <v>1646037.6276444446</v>
      </c>
      <c r="BW257" s="379">
        <f t="shared" si="94"/>
        <v>1646037.6276444446</v>
      </c>
      <c r="BX257" s="353"/>
      <c r="BY257" s="138"/>
      <c r="BZ257" s="355"/>
      <c r="CA257" s="352"/>
    </row>
    <row r="258" spans="1:79" x14ac:dyDescent="0.25">
      <c r="A258" s="132" t="s">
        <v>720</v>
      </c>
      <c r="B258" s="55" t="s">
        <v>559</v>
      </c>
      <c r="C258" s="55" t="s">
        <v>434</v>
      </c>
      <c r="D258" s="133" t="s">
        <v>286</v>
      </c>
      <c r="E258" s="364">
        <v>46073.111111111109</v>
      </c>
      <c r="F258" s="382">
        <f t="shared" si="87"/>
        <v>42242</v>
      </c>
      <c r="G258" s="365">
        <v>187</v>
      </c>
      <c r="H258" s="387">
        <f t="shared" si="88"/>
        <v>215</v>
      </c>
      <c r="I258" s="366">
        <v>79.929777777777844</v>
      </c>
      <c r="J258" s="366">
        <v>8</v>
      </c>
      <c r="K258"/>
      <c r="L258" s="365">
        <v>438</v>
      </c>
      <c r="M258" s="365">
        <v>1633</v>
      </c>
      <c r="N258" s="365">
        <v>8819</v>
      </c>
      <c r="O258" s="365">
        <v>14531</v>
      </c>
      <c r="P258" s="365">
        <v>9988</v>
      </c>
      <c r="Q258" s="365">
        <v>4595</v>
      </c>
      <c r="R258" s="365">
        <v>2127</v>
      </c>
      <c r="S258" s="365">
        <v>111</v>
      </c>
      <c r="T258" s="365">
        <v>42242</v>
      </c>
      <c r="U258" s="132"/>
      <c r="V258" s="385">
        <f t="shared" si="89"/>
        <v>1.0368827233559016E-2</v>
      </c>
      <c r="W258" s="385">
        <f t="shared" si="74"/>
        <v>3.865820747123716E-2</v>
      </c>
      <c r="X258" s="385">
        <f t="shared" si="75"/>
        <v>0.20877325884191089</v>
      </c>
      <c r="Y258" s="385">
        <f t="shared" si="76"/>
        <v>0.34399412906585863</v>
      </c>
      <c r="Z258" s="385">
        <f t="shared" si="77"/>
        <v>0.23644713791960609</v>
      </c>
      <c r="AA258" s="385">
        <f t="shared" si="78"/>
        <v>0.10877799346621846</v>
      </c>
      <c r="AB258" s="385">
        <f t="shared" si="79"/>
        <v>5.0352729510913311E-2</v>
      </c>
      <c r="AC258" s="385">
        <f t="shared" si="80"/>
        <v>2.6277164906964631E-3</v>
      </c>
      <c r="AD258" s="135"/>
      <c r="AE258" s="368">
        <v>-2</v>
      </c>
      <c r="AF258" s="368">
        <v>12</v>
      </c>
      <c r="AG258" s="368">
        <v>43</v>
      </c>
      <c r="AH258" s="368">
        <v>41</v>
      </c>
      <c r="AI258" s="368">
        <v>26</v>
      </c>
      <c r="AJ258" s="368">
        <v>34</v>
      </c>
      <c r="AK258" s="368">
        <v>25</v>
      </c>
      <c r="AL258" s="368">
        <v>3</v>
      </c>
      <c r="AM258" s="185">
        <f t="shared" si="90"/>
        <v>182</v>
      </c>
      <c r="AN258" s="132"/>
      <c r="AO258" s="368">
        <v>0</v>
      </c>
      <c r="AP258" s="368">
        <v>3</v>
      </c>
      <c r="AQ258" s="368">
        <v>10</v>
      </c>
      <c r="AR258" s="368">
        <v>-20</v>
      </c>
      <c r="AS258" s="368">
        <v>-2</v>
      </c>
      <c r="AT258" s="368">
        <v>-17</v>
      </c>
      <c r="AU258" s="368">
        <v>-4</v>
      </c>
      <c r="AV258" s="368">
        <v>-3</v>
      </c>
      <c r="AW258" s="369">
        <f t="shared" si="91"/>
        <v>-33</v>
      </c>
      <c r="AX258" s="388">
        <f t="shared" ref="AX258:BC321" si="98">AO258*$AW$3</f>
        <v>0</v>
      </c>
      <c r="AY258" s="388">
        <f t="shared" si="98"/>
        <v>-3</v>
      </c>
      <c r="AZ258" s="388">
        <f t="shared" si="98"/>
        <v>-10</v>
      </c>
      <c r="BA258" s="388">
        <f t="shared" si="97"/>
        <v>20</v>
      </c>
      <c r="BB258" s="388">
        <f t="shared" si="97"/>
        <v>2</v>
      </c>
      <c r="BC258" s="388">
        <f t="shared" si="97"/>
        <v>17</v>
      </c>
      <c r="BD258" s="388">
        <f t="shared" si="95"/>
        <v>4</v>
      </c>
      <c r="BE258" s="388">
        <f t="shared" si="95"/>
        <v>3</v>
      </c>
      <c r="BF258" s="388">
        <f t="shared" si="95"/>
        <v>33</v>
      </c>
      <c r="BH258" s="389">
        <f t="shared" si="92"/>
        <v>0.8</v>
      </c>
      <c r="BI258" s="389">
        <f t="shared" si="93"/>
        <v>0.19999999999999996</v>
      </c>
      <c r="BJ258" s="370">
        <v>230275.20000000001</v>
      </c>
      <c r="BK258" s="137">
        <f t="shared" si="81"/>
        <v>230275.20000000001</v>
      </c>
      <c r="BL258" s="373">
        <v>310417.96088888886</v>
      </c>
      <c r="BM258" s="137">
        <f t="shared" si="82"/>
        <v>310417.96088888886</v>
      </c>
      <c r="BN258" s="372">
        <v>355381.85422222223</v>
      </c>
      <c r="BO258" s="137">
        <f t="shared" si="83"/>
        <v>355381.85422222223</v>
      </c>
      <c r="BP258" s="372">
        <v>322520.42666666664</v>
      </c>
      <c r="BQ258" s="137">
        <f t="shared" si="84"/>
        <v>322520.42666666664</v>
      </c>
      <c r="BR258" s="372">
        <v>345809.87022222229</v>
      </c>
      <c r="BS258" s="137">
        <f t="shared" si="85"/>
        <v>345809.87022222229</v>
      </c>
      <c r="BT258" s="376">
        <v>331225.1537777778</v>
      </c>
      <c r="BU258" s="137">
        <f t="shared" si="86"/>
        <v>331225.1537777778</v>
      </c>
      <c r="BV258" s="377">
        <v>175957.19180799992</v>
      </c>
      <c r="BW258" s="379">
        <f t="shared" si="94"/>
        <v>175957.19180799992</v>
      </c>
      <c r="BX258" s="353"/>
      <c r="BY258" s="138"/>
      <c r="BZ258" s="355"/>
      <c r="CA258" s="352"/>
    </row>
    <row r="259" spans="1:79" x14ac:dyDescent="0.25">
      <c r="A259" s="132" t="s">
        <v>721</v>
      </c>
      <c r="B259" s="55" t="s">
        <v>491</v>
      </c>
      <c r="C259" s="55" t="s">
        <v>450</v>
      </c>
      <c r="D259" s="133" t="s">
        <v>287</v>
      </c>
      <c r="E259" s="364">
        <v>70811.444444444453</v>
      </c>
      <c r="F259" s="382">
        <f t="shared" si="87"/>
        <v>60198</v>
      </c>
      <c r="G259" s="365">
        <v>286</v>
      </c>
      <c r="H259" s="387">
        <f t="shared" si="88"/>
        <v>178</v>
      </c>
      <c r="I259" s="366">
        <v>0</v>
      </c>
      <c r="J259" s="366">
        <v>82</v>
      </c>
      <c r="K259"/>
      <c r="L259" s="365">
        <v>906</v>
      </c>
      <c r="M259" s="365">
        <v>3065</v>
      </c>
      <c r="N259" s="365">
        <v>9574</v>
      </c>
      <c r="O259" s="365">
        <v>16044</v>
      </c>
      <c r="P259" s="365">
        <v>12695</v>
      </c>
      <c r="Q259" s="365">
        <v>9073</v>
      </c>
      <c r="R259" s="365">
        <v>7578</v>
      </c>
      <c r="S259" s="365">
        <v>1263</v>
      </c>
      <c r="T259" s="365">
        <v>60198</v>
      </c>
      <c r="U259" s="132"/>
      <c r="V259" s="385">
        <f t="shared" si="89"/>
        <v>1.5050333898136151E-2</v>
      </c>
      <c r="W259" s="385">
        <f t="shared" si="74"/>
        <v>5.091531280108974E-2</v>
      </c>
      <c r="X259" s="385">
        <f t="shared" si="75"/>
        <v>0.15904182863218047</v>
      </c>
      <c r="Y259" s="385">
        <f t="shared" si="76"/>
        <v>0.26652048240805343</v>
      </c>
      <c r="Z259" s="385">
        <f t="shared" si="77"/>
        <v>0.21088740489717267</v>
      </c>
      <c r="AA259" s="385">
        <f t="shared" si="78"/>
        <v>0.15071929299976744</v>
      </c>
      <c r="AB259" s="385">
        <f t="shared" si="79"/>
        <v>0.12588458088308582</v>
      </c>
      <c r="AC259" s="385">
        <f t="shared" si="80"/>
        <v>2.0980763480514301E-2</v>
      </c>
      <c r="AD259" s="135"/>
      <c r="AE259" s="368">
        <v>-2</v>
      </c>
      <c r="AF259" s="368">
        <v>8</v>
      </c>
      <c r="AG259" s="368">
        <v>94</v>
      </c>
      <c r="AH259" s="368">
        <v>48</v>
      </c>
      <c r="AI259" s="368">
        <v>2</v>
      </c>
      <c r="AJ259" s="368">
        <v>20</v>
      </c>
      <c r="AK259" s="368">
        <v>29</v>
      </c>
      <c r="AL259" s="368">
        <v>18</v>
      </c>
      <c r="AM259" s="185">
        <f t="shared" si="90"/>
        <v>217</v>
      </c>
      <c r="AN259" s="132"/>
      <c r="AO259" s="368">
        <v>4</v>
      </c>
      <c r="AP259" s="368">
        <v>-10</v>
      </c>
      <c r="AQ259" s="368">
        <v>9</v>
      </c>
      <c r="AR259" s="368">
        <v>18</v>
      </c>
      <c r="AS259" s="368">
        <v>14</v>
      </c>
      <c r="AT259" s="368">
        <v>-7</v>
      </c>
      <c r="AU259" s="368">
        <v>12</v>
      </c>
      <c r="AV259" s="368">
        <v>-1</v>
      </c>
      <c r="AW259" s="369">
        <f t="shared" si="91"/>
        <v>39</v>
      </c>
      <c r="AX259" s="388">
        <f t="shared" si="98"/>
        <v>-4</v>
      </c>
      <c r="AY259" s="388">
        <f t="shared" si="98"/>
        <v>10</v>
      </c>
      <c r="AZ259" s="388">
        <f t="shared" si="98"/>
        <v>-9</v>
      </c>
      <c r="BA259" s="388">
        <f t="shared" si="97"/>
        <v>-18</v>
      </c>
      <c r="BB259" s="388">
        <f t="shared" si="97"/>
        <v>-14</v>
      </c>
      <c r="BC259" s="388">
        <f t="shared" si="97"/>
        <v>7</v>
      </c>
      <c r="BD259" s="388">
        <f t="shared" si="95"/>
        <v>-12</v>
      </c>
      <c r="BE259" s="388">
        <f t="shared" si="95"/>
        <v>1</v>
      </c>
      <c r="BF259" s="388">
        <f t="shared" si="95"/>
        <v>-39</v>
      </c>
      <c r="BH259" s="389">
        <f t="shared" si="92"/>
        <v>0.8</v>
      </c>
      <c r="BI259" s="389">
        <f t="shared" si="93"/>
        <v>0.19999999999999996</v>
      </c>
      <c r="BJ259" s="370">
        <v>391467.84</v>
      </c>
      <c r="BK259" s="137">
        <f t="shared" si="81"/>
        <v>391467.84</v>
      </c>
      <c r="BL259" s="373">
        <v>552454.08533333323</v>
      </c>
      <c r="BM259" s="137">
        <f t="shared" si="82"/>
        <v>552454.08533333323</v>
      </c>
      <c r="BN259" s="372">
        <v>620392.57333333325</v>
      </c>
      <c r="BO259" s="137">
        <f t="shared" si="83"/>
        <v>620392.57333333325</v>
      </c>
      <c r="BP259" s="372">
        <v>790169.38666666672</v>
      </c>
      <c r="BQ259" s="137">
        <f t="shared" si="84"/>
        <v>790169.38666666672</v>
      </c>
      <c r="BR259" s="372">
        <v>639304.83733333333</v>
      </c>
      <c r="BS259" s="137">
        <f t="shared" si="85"/>
        <v>639304.83733333333</v>
      </c>
      <c r="BT259" s="376">
        <v>533152.2684444444</v>
      </c>
      <c r="BU259" s="137">
        <f t="shared" si="86"/>
        <v>533152.2684444444</v>
      </c>
      <c r="BV259" s="377">
        <v>141434.80938666672</v>
      </c>
      <c r="BW259" s="379">
        <f t="shared" si="94"/>
        <v>141434.80938666672</v>
      </c>
      <c r="BX259" s="353"/>
      <c r="BY259" s="138"/>
      <c r="BZ259" s="355"/>
      <c r="CA259" s="352"/>
    </row>
    <row r="260" spans="1:79" x14ac:dyDescent="0.25">
      <c r="A260" s="132" t="s">
        <v>722</v>
      </c>
      <c r="B260" s="55" t="s">
        <v>449</v>
      </c>
      <c r="C260" s="55" t="s">
        <v>450</v>
      </c>
      <c r="D260" s="133" t="s">
        <v>288</v>
      </c>
      <c r="E260" s="364">
        <v>44307.000000000007</v>
      </c>
      <c r="F260" s="382">
        <f t="shared" si="87"/>
        <v>48525</v>
      </c>
      <c r="G260" s="365">
        <v>279</v>
      </c>
      <c r="H260" s="387">
        <f t="shared" si="88"/>
        <v>149</v>
      </c>
      <c r="I260" s="366">
        <v>0</v>
      </c>
      <c r="J260" s="366">
        <v>115</v>
      </c>
      <c r="K260"/>
      <c r="L260" s="365">
        <v>5441</v>
      </c>
      <c r="M260" s="365">
        <v>17831</v>
      </c>
      <c r="N260" s="365">
        <v>9654</v>
      </c>
      <c r="O260" s="365">
        <v>7434</v>
      </c>
      <c r="P260" s="365">
        <v>4519</v>
      </c>
      <c r="Q260" s="365">
        <v>1993</v>
      </c>
      <c r="R260" s="365">
        <v>1520</v>
      </c>
      <c r="S260" s="365">
        <v>133</v>
      </c>
      <c r="T260" s="365">
        <v>48525</v>
      </c>
      <c r="U260" s="132"/>
      <c r="V260" s="385">
        <f t="shared" si="89"/>
        <v>0.11212776919113859</v>
      </c>
      <c r="W260" s="385">
        <f t="shared" si="74"/>
        <v>0.36746007212776921</v>
      </c>
      <c r="X260" s="385">
        <f t="shared" si="75"/>
        <v>0.19894899536321484</v>
      </c>
      <c r="Y260" s="385">
        <f t="shared" si="76"/>
        <v>0.15319938176197836</v>
      </c>
      <c r="Z260" s="385">
        <f t="shared" si="77"/>
        <v>9.3127253992787221E-2</v>
      </c>
      <c r="AA260" s="385">
        <f t="shared" si="78"/>
        <v>4.1071612570839772E-2</v>
      </c>
      <c r="AB260" s="385">
        <f t="shared" si="79"/>
        <v>3.1324059763008762E-2</v>
      </c>
      <c r="AC260" s="385">
        <f t="shared" si="80"/>
        <v>2.7408552292632663E-3</v>
      </c>
      <c r="AD260" s="135"/>
      <c r="AE260" s="368">
        <v>-13</v>
      </c>
      <c r="AF260" s="368">
        <v>49</v>
      </c>
      <c r="AG260" s="368">
        <v>32</v>
      </c>
      <c r="AH260" s="368">
        <v>39</v>
      </c>
      <c r="AI260" s="368">
        <v>29</v>
      </c>
      <c r="AJ260" s="368">
        <v>19</v>
      </c>
      <c r="AK260" s="368">
        <v>9</v>
      </c>
      <c r="AL260" s="368">
        <v>-1</v>
      </c>
      <c r="AM260" s="185">
        <f t="shared" si="90"/>
        <v>163</v>
      </c>
      <c r="AN260" s="132"/>
      <c r="AO260" s="368">
        <v>-4</v>
      </c>
      <c r="AP260" s="368">
        <v>2</v>
      </c>
      <c r="AQ260" s="368">
        <v>-2</v>
      </c>
      <c r="AR260" s="368">
        <v>15</v>
      </c>
      <c r="AS260" s="368">
        <v>0</v>
      </c>
      <c r="AT260" s="368">
        <v>1</v>
      </c>
      <c r="AU260" s="368">
        <v>4</v>
      </c>
      <c r="AV260" s="368">
        <v>-2</v>
      </c>
      <c r="AW260" s="369">
        <f t="shared" si="91"/>
        <v>14</v>
      </c>
      <c r="AX260" s="388">
        <f t="shared" si="98"/>
        <v>4</v>
      </c>
      <c r="AY260" s="388">
        <f t="shared" si="98"/>
        <v>-2</v>
      </c>
      <c r="AZ260" s="388">
        <f t="shared" si="98"/>
        <v>2</v>
      </c>
      <c r="BA260" s="388">
        <f t="shared" si="97"/>
        <v>-15</v>
      </c>
      <c r="BB260" s="388">
        <f t="shared" si="97"/>
        <v>0</v>
      </c>
      <c r="BC260" s="388">
        <f t="shared" si="97"/>
        <v>-1</v>
      </c>
      <c r="BD260" s="388">
        <f t="shared" si="95"/>
        <v>-4</v>
      </c>
      <c r="BE260" s="388">
        <f t="shared" si="95"/>
        <v>2</v>
      </c>
      <c r="BF260" s="388">
        <f t="shared" si="95"/>
        <v>-14</v>
      </c>
      <c r="BH260" s="389">
        <f t="shared" si="92"/>
        <v>0.8</v>
      </c>
      <c r="BI260" s="389">
        <f t="shared" si="93"/>
        <v>0.19999999999999996</v>
      </c>
      <c r="BJ260" s="370">
        <v>267503.02399999998</v>
      </c>
      <c r="BK260" s="137">
        <f t="shared" si="81"/>
        <v>267503.02399999998</v>
      </c>
      <c r="BL260" s="373">
        <v>291493.29600000003</v>
      </c>
      <c r="BM260" s="137">
        <f t="shared" si="82"/>
        <v>291493.29600000003</v>
      </c>
      <c r="BN260" s="372">
        <v>179501.32088888893</v>
      </c>
      <c r="BO260" s="137">
        <f t="shared" si="83"/>
        <v>179501.32088888893</v>
      </c>
      <c r="BP260" s="372">
        <v>133296.53333333333</v>
      </c>
      <c r="BQ260" s="137">
        <f t="shared" si="84"/>
        <v>133296.53333333333</v>
      </c>
      <c r="BR260" s="372">
        <v>347291.1875555556</v>
      </c>
      <c r="BS260" s="137">
        <f t="shared" si="85"/>
        <v>347291.1875555556</v>
      </c>
      <c r="BT260" s="376">
        <v>534935.34577777784</v>
      </c>
      <c r="BU260" s="137">
        <f t="shared" si="86"/>
        <v>534935.34577777784</v>
      </c>
      <c r="BV260" s="377">
        <v>358022.20417422225</v>
      </c>
      <c r="BW260" s="379">
        <f t="shared" si="94"/>
        <v>358022.20417422225</v>
      </c>
      <c r="BX260" s="353"/>
      <c r="BY260" s="138"/>
      <c r="BZ260" s="355"/>
      <c r="CA260" s="352"/>
    </row>
    <row r="261" spans="1:79" x14ac:dyDescent="0.25">
      <c r="A261" s="132" t="s">
        <v>723</v>
      </c>
      <c r="B261" s="55"/>
      <c r="C261" s="55" t="s">
        <v>437</v>
      </c>
      <c r="D261" s="133" t="s">
        <v>289</v>
      </c>
      <c r="E261" s="364">
        <v>65224.111111111109</v>
      </c>
      <c r="F261" s="382">
        <f t="shared" si="87"/>
        <v>82490</v>
      </c>
      <c r="G261" s="365">
        <v>936</v>
      </c>
      <c r="H261" s="387">
        <f t="shared" si="88"/>
        <v>401</v>
      </c>
      <c r="I261" s="366">
        <v>132.548</v>
      </c>
      <c r="J261" s="366">
        <v>68</v>
      </c>
      <c r="K261"/>
      <c r="L261" s="365">
        <v>37041</v>
      </c>
      <c r="M261" s="365">
        <v>18155</v>
      </c>
      <c r="N261" s="365">
        <v>15041</v>
      </c>
      <c r="O261" s="365">
        <v>6612</v>
      </c>
      <c r="P261" s="365">
        <v>3434</v>
      </c>
      <c r="Q261" s="365">
        <v>1618</v>
      </c>
      <c r="R261" s="365">
        <v>552</v>
      </c>
      <c r="S261" s="365">
        <v>37</v>
      </c>
      <c r="T261" s="365">
        <v>82490</v>
      </c>
      <c r="U261" s="132"/>
      <c r="V261" s="385">
        <f t="shared" si="89"/>
        <v>0.44903624681779608</v>
      </c>
      <c r="W261" s="385">
        <f t="shared" si="74"/>
        <v>0.22008728330706753</v>
      </c>
      <c r="X261" s="385">
        <f t="shared" si="75"/>
        <v>0.18233725300036369</v>
      </c>
      <c r="Y261" s="385">
        <f t="shared" si="76"/>
        <v>8.0155170323675598E-2</v>
      </c>
      <c r="Z261" s="385">
        <f t="shared" si="77"/>
        <v>4.162928839859377E-2</v>
      </c>
      <c r="AA261" s="385">
        <f t="shared" si="78"/>
        <v>1.9614498727118439E-2</v>
      </c>
      <c r="AB261" s="385">
        <f t="shared" si="79"/>
        <v>6.6917202085101223E-3</v>
      </c>
      <c r="AC261" s="385">
        <f t="shared" si="80"/>
        <v>4.4853921687477272E-4</v>
      </c>
      <c r="AD261" s="135"/>
      <c r="AE261" s="368">
        <v>35</v>
      </c>
      <c r="AF261" s="368">
        <v>68</v>
      </c>
      <c r="AG261" s="368">
        <v>126</v>
      </c>
      <c r="AH261" s="368">
        <v>80</v>
      </c>
      <c r="AI261" s="368">
        <v>59</v>
      </c>
      <c r="AJ261" s="368">
        <v>32</v>
      </c>
      <c r="AK261" s="368">
        <v>1</v>
      </c>
      <c r="AL261" s="368">
        <v>1</v>
      </c>
      <c r="AM261" s="185">
        <f t="shared" si="90"/>
        <v>402</v>
      </c>
      <c r="AN261" s="132"/>
      <c r="AO261" s="368">
        <v>10</v>
      </c>
      <c r="AP261" s="368">
        <v>-2</v>
      </c>
      <c r="AQ261" s="368">
        <v>-2</v>
      </c>
      <c r="AR261" s="368">
        <v>6</v>
      </c>
      <c r="AS261" s="368">
        <v>-12</v>
      </c>
      <c r="AT261" s="368">
        <v>-2</v>
      </c>
      <c r="AU261" s="368">
        <v>3</v>
      </c>
      <c r="AV261" s="368">
        <v>0</v>
      </c>
      <c r="AW261" s="369">
        <f t="shared" si="91"/>
        <v>1</v>
      </c>
      <c r="AX261" s="388">
        <f t="shared" si="98"/>
        <v>-10</v>
      </c>
      <c r="AY261" s="388">
        <f t="shared" si="98"/>
        <v>2</v>
      </c>
      <c r="AZ261" s="388">
        <f t="shared" si="98"/>
        <v>2</v>
      </c>
      <c r="BA261" s="388">
        <f t="shared" si="97"/>
        <v>-6</v>
      </c>
      <c r="BB261" s="388">
        <f t="shared" si="97"/>
        <v>12</v>
      </c>
      <c r="BC261" s="388">
        <f t="shared" si="97"/>
        <v>2</v>
      </c>
      <c r="BD261" s="388">
        <f t="shared" si="95"/>
        <v>-3</v>
      </c>
      <c r="BE261" s="388">
        <f t="shared" si="95"/>
        <v>0</v>
      </c>
      <c r="BF261" s="388">
        <f t="shared" si="95"/>
        <v>-1</v>
      </c>
      <c r="BH261" s="389">
        <f t="shared" si="92"/>
        <v>1</v>
      </c>
      <c r="BI261" s="389">
        <f t="shared" si="93"/>
        <v>0</v>
      </c>
      <c r="BJ261" s="370">
        <v>343973.58</v>
      </c>
      <c r="BK261" s="137">
        <f t="shared" si="81"/>
        <v>343973.58</v>
      </c>
      <c r="BL261" s="373">
        <v>354663.64222222223</v>
      </c>
      <c r="BM261" s="137">
        <f t="shared" si="82"/>
        <v>354663.64222222223</v>
      </c>
      <c r="BN261" s="372">
        <v>667690.26</v>
      </c>
      <c r="BO261" s="137">
        <f t="shared" si="83"/>
        <v>667690.26</v>
      </c>
      <c r="BP261" s="372">
        <v>356553.59999999992</v>
      </c>
      <c r="BQ261" s="137">
        <f t="shared" si="84"/>
        <v>356553.59999999992</v>
      </c>
      <c r="BR261" s="372">
        <v>863684.48666666681</v>
      </c>
      <c r="BS261" s="137">
        <f t="shared" si="85"/>
        <v>863684.48666666681</v>
      </c>
      <c r="BT261" s="376">
        <v>842839.51111111115</v>
      </c>
      <c r="BU261" s="137">
        <f t="shared" si="86"/>
        <v>842839.51111111115</v>
      </c>
      <c r="BV261" s="377">
        <v>473461.88165333314</v>
      </c>
      <c r="BW261" s="379">
        <f t="shared" si="94"/>
        <v>473461.88165333314</v>
      </c>
      <c r="BX261" s="353"/>
      <c r="BY261" s="138"/>
      <c r="BZ261" s="355"/>
      <c r="CA261" s="352"/>
    </row>
    <row r="262" spans="1:79" x14ac:dyDescent="0.25">
      <c r="A262" s="132" t="s">
        <v>724</v>
      </c>
      <c r="B262" s="55" t="s">
        <v>501</v>
      </c>
      <c r="C262" s="55" t="s">
        <v>467</v>
      </c>
      <c r="D262" s="133" t="s">
        <v>290</v>
      </c>
      <c r="E262" s="364">
        <v>53604.666666666672</v>
      </c>
      <c r="F262" s="382">
        <f t="shared" si="87"/>
        <v>59431</v>
      </c>
      <c r="G262" s="365">
        <v>653</v>
      </c>
      <c r="H262" s="387">
        <f t="shared" si="88"/>
        <v>784</v>
      </c>
      <c r="I262" s="366">
        <v>559.13688888888885</v>
      </c>
      <c r="J262" s="366">
        <v>224</v>
      </c>
      <c r="K262"/>
      <c r="L262" s="365">
        <v>12018</v>
      </c>
      <c r="M262" s="365">
        <v>13543</v>
      </c>
      <c r="N262" s="365">
        <v>13467</v>
      </c>
      <c r="O262" s="365">
        <v>9159</v>
      </c>
      <c r="P262" s="365">
        <v>6145</v>
      </c>
      <c r="Q262" s="365">
        <v>3414</v>
      </c>
      <c r="R262" s="365">
        <v>1582</v>
      </c>
      <c r="S262" s="365">
        <v>103</v>
      </c>
      <c r="T262" s="365">
        <v>59431</v>
      </c>
      <c r="U262" s="132"/>
      <c r="V262" s="385">
        <f t="shared" si="89"/>
        <v>0.2022176978344635</v>
      </c>
      <c r="W262" s="385">
        <f t="shared" ref="W262:W325" si="99">M262/T262</f>
        <v>0.22787770692063064</v>
      </c>
      <c r="X262" s="385">
        <f t="shared" ref="X262:X325" si="100">N262/T262</f>
        <v>0.22659891302518886</v>
      </c>
      <c r="Y262" s="385">
        <f t="shared" ref="Y262:Y325" si="101">O262/T262</f>
        <v>0.15411149063619997</v>
      </c>
      <c r="Z262" s="385">
        <f t="shared" ref="Z262:Z325" si="102">P262/T262</f>
        <v>0.10339721694065387</v>
      </c>
      <c r="AA262" s="385">
        <f t="shared" ref="AA262:AA325" si="103">Q262/T262</f>
        <v>5.7444767882081742E-2</v>
      </c>
      <c r="AB262" s="385">
        <f t="shared" ref="AB262:AB325" si="104">R262/T262</f>
        <v>2.661910450774848E-2</v>
      </c>
      <c r="AC262" s="385">
        <f t="shared" ref="AC262:AC325" si="105">S262/T262</f>
        <v>1.7331022530329288E-3</v>
      </c>
      <c r="AD262" s="135"/>
      <c r="AE262" s="368">
        <v>45</v>
      </c>
      <c r="AF262" s="368">
        <v>169</v>
      </c>
      <c r="AG262" s="368">
        <v>199</v>
      </c>
      <c r="AH262" s="368">
        <v>130</v>
      </c>
      <c r="AI262" s="368">
        <v>144</v>
      </c>
      <c r="AJ262" s="368">
        <v>72</v>
      </c>
      <c r="AK262" s="368">
        <v>16</v>
      </c>
      <c r="AL262" s="368">
        <v>1</v>
      </c>
      <c r="AM262" s="185">
        <f t="shared" si="90"/>
        <v>776</v>
      </c>
      <c r="AN262" s="132"/>
      <c r="AO262" s="368">
        <v>-33</v>
      </c>
      <c r="AP262" s="368">
        <v>12</v>
      </c>
      <c r="AQ262" s="368">
        <v>1</v>
      </c>
      <c r="AR262" s="368">
        <v>20</v>
      </c>
      <c r="AS262" s="368">
        <v>-13</v>
      </c>
      <c r="AT262" s="368">
        <v>-11</v>
      </c>
      <c r="AU262" s="368">
        <v>15</v>
      </c>
      <c r="AV262" s="368">
        <v>1</v>
      </c>
      <c r="AW262" s="369">
        <f t="shared" si="91"/>
        <v>-8</v>
      </c>
      <c r="AX262" s="388">
        <f t="shared" si="98"/>
        <v>33</v>
      </c>
      <c r="AY262" s="388">
        <f t="shared" si="98"/>
        <v>-12</v>
      </c>
      <c r="AZ262" s="388">
        <f t="shared" si="98"/>
        <v>-1</v>
      </c>
      <c r="BA262" s="388">
        <f t="shared" si="97"/>
        <v>-20</v>
      </c>
      <c r="BB262" s="388">
        <f t="shared" si="97"/>
        <v>13</v>
      </c>
      <c r="BC262" s="388">
        <f t="shared" si="97"/>
        <v>11</v>
      </c>
      <c r="BD262" s="388">
        <f t="shared" si="95"/>
        <v>-15</v>
      </c>
      <c r="BE262" s="388">
        <f t="shared" si="95"/>
        <v>-1</v>
      </c>
      <c r="BF262" s="388">
        <f t="shared" si="95"/>
        <v>8</v>
      </c>
      <c r="BH262" s="389">
        <f t="shared" si="92"/>
        <v>0.8</v>
      </c>
      <c r="BI262" s="389">
        <f t="shared" si="93"/>
        <v>0.19999999999999996</v>
      </c>
      <c r="BJ262" s="370">
        <v>222215.56799999997</v>
      </c>
      <c r="BK262" s="137">
        <f t="shared" ref="BK262:BK325" si="106">BJ262</f>
        <v>222215.56799999997</v>
      </c>
      <c r="BL262" s="373">
        <v>221514.14044444441</v>
      </c>
      <c r="BM262" s="137">
        <f t="shared" ref="BM262:BM325" si="107">BL262</f>
        <v>221514.14044444441</v>
      </c>
      <c r="BN262" s="372">
        <v>325755.56</v>
      </c>
      <c r="BO262" s="137">
        <f t="shared" ref="BO262:BO325" si="108">BN262</f>
        <v>325755.56</v>
      </c>
      <c r="BP262" s="372">
        <v>569466.02666666673</v>
      </c>
      <c r="BQ262" s="137">
        <f t="shared" ref="BQ262:BQ325" si="109">BP262</f>
        <v>569466.02666666673</v>
      </c>
      <c r="BR262" s="372">
        <v>346608.78044444451</v>
      </c>
      <c r="BS262" s="137">
        <f t="shared" ref="BS262:BS325" si="110">BR262</f>
        <v>346608.78044444451</v>
      </c>
      <c r="BT262" s="376">
        <v>877840.65600000008</v>
      </c>
      <c r="BU262" s="137">
        <f t="shared" ref="BU262:BU325" si="111">BT262</f>
        <v>877840.65600000008</v>
      </c>
      <c r="BV262" s="377">
        <v>652389.73147022212</v>
      </c>
      <c r="BW262" s="379">
        <f t="shared" si="94"/>
        <v>652389.73147022212</v>
      </c>
      <c r="BX262" s="353"/>
      <c r="BY262" s="138"/>
      <c r="BZ262" s="355"/>
      <c r="CA262" s="352"/>
    </row>
    <row r="263" spans="1:79" x14ac:dyDescent="0.25">
      <c r="A263" s="132" t="s">
        <v>725</v>
      </c>
      <c r="B263" s="55" t="s">
        <v>501</v>
      </c>
      <c r="C263" s="55" t="s">
        <v>467</v>
      </c>
      <c r="D263" s="133" t="s">
        <v>291</v>
      </c>
      <c r="E263" s="364">
        <v>38885.222222222219</v>
      </c>
      <c r="F263" s="382">
        <f t="shared" ref="F263:F326" si="112">T263</f>
        <v>43932</v>
      </c>
      <c r="G263" s="365">
        <v>547</v>
      </c>
      <c r="H263" s="387">
        <f t="shared" ref="H263:H326" si="113">AM263+BF263</f>
        <v>258</v>
      </c>
      <c r="I263" s="366">
        <v>83.903555555555585</v>
      </c>
      <c r="J263" s="366">
        <v>2</v>
      </c>
      <c r="K263"/>
      <c r="L263" s="365">
        <v>9564</v>
      </c>
      <c r="M263" s="365">
        <v>10551</v>
      </c>
      <c r="N263" s="365">
        <v>10596</v>
      </c>
      <c r="O263" s="365">
        <v>6166</v>
      </c>
      <c r="P263" s="365">
        <v>4323</v>
      </c>
      <c r="Q263" s="365">
        <v>1932</v>
      </c>
      <c r="R263" s="365">
        <v>768</v>
      </c>
      <c r="S263" s="365">
        <v>32</v>
      </c>
      <c r="T263" s="365">
        <v>43932</v>
      </c>
      <c r="U263" s="132"/>
      <c r="V263" s="385">
        <f t="shared" ref="V263:V326" si="114">L263/T263</f>
        <v>0.21770008194482382</v>
      </c>
      <c r="W263" s="385">
        <f t="shared" si="99"/>
        <v>0.24016662114176454</v>
      </c>
      <c r="X263" s="385">
        <f t="shared" si="100"/>
        <v>0.24119093143949741</v>
      </c>
      <c r="Y263" s="385">
        <f t="shared" si="101"/>
        <v>0.14035327324046254</v>
      </c>
      <c r="Z263" s="385">
        <f t="shared" si="102"/>
        <v>9.8402075935536737E-2</v>
      </c>
      <c r="AA263" s="385">
        <f t="shared" si="103"/>
        <v>4.3977055449330782E-2</v>
      </c>
      <c r="AB263" s="385">
        <f t="shared" si="104"/>
        <v>1.7481562414640807E-2</v>
      </c>
      <c r="AC263" s="385">
        <f t="shared" si="105"/>
        <v>7.2839843394336703E-4</v>
      </c>
      <c r="AD263" s="135"/>
      <c r="AE263" s="368">
        <v>17</v>
      </c>
      <c r="AF263" s="368">
        <v>63</v>
      </c>
      <c r="AG263" s="368">
        <v>28</v>
      </c>
      <c r="AH263" s="368">
        <v>28</v>
      </c>
      <c r="AI263" s="368">
        <v>38</v>
      </c>
      <c r="AJ263" s="368">
        <v>6</v>
      </c>
      <c r="AK263" s="368">
        <v>4</v>
      </c>
      <c r="AL263" s="368">
        <v>0</v>
      </c>
      <c r="AM263" s="185">
        <f t="shared" ref="AM263:AM326" si="115">SUM(AE263:AL263)</f>
        <v>184</v>
      </c>
      <c r="AN263" s="132"/>
      <c r="AO263" s="368">
        <v>-17</v>
      </c>
      <c r="AP263" s="368">
        <v>-15</v>
      </c>
      <c r="AQ263" s="368">
        <v>-23</v>
      </c>
      <c r="AR263" s="368">
        <v>-8</v>
      </c>
      <c r="AS263" s="368">
        <v>-14</v>
      </c>
      <c r="AT263" s="368">
        <v>4</v>
      </c>
      <c r="AU263" s="368">
        <v>-1</v>
      </c>
      <c r="AV263" s="368">
        <v>0</v>
      </c>
      <c r="AW263" s="369">
        <f t="shared" ref="AW263:AW326" si="116">SUM(AO263:AV263)</f>
        <v>-74</v>
      </c>
      <c r="AX263" s="388">
        <f t="shared" si="98"/>
        <v>17</v>
      </c>
      <c r="AY263" s="388">
        <f t="shared" si="98"/>
        <v>15</v>
      </c>
      <c r="AZ263" s="388">
        <f t="shared" si="98"/>
        <v>23</v>
      </c>
      <c r="BA263" s="388">
        <f t="shared" si="97"/>
        <v>8</v>
      </c>
      <c r="BB263" s="388">
        <f t="shared" si="97"/>
        <v>14</v>
      </c>
      <c r="BC263" s="388">
        <f t="shared" si="97"/>
        <v>-4</v>
      </c>
      <c r="BD263" s="388">
        <f t="shared" si="95"/>
        <v>1</v>
      </c>
      <c r="BE263" s="388">
        <f t="shared" si="95"/>
        <v>0</v>
      </c>
      <c r="BF263" s="388">
        <f t="shared" si="95"/>
        <v>74</v>
      </c>
      <c r="BH263" s="389">
        <f t="shared" ref="BH263:BH326" si="117">IF(B263="",1,0.8)</f>
        <v>0.8</v>
      </c>
      <c r="BI263" s="389">
        <f t="shared" ref="BI263:BI326" si="118">1-BH263</f>
        <v>0.19999999999999996</v>
      </c>
      <c r="BJ263" s="370">
        <v>209038.70933333333</v>
      </c>
      <c r="BK263" s="137">
        <f t="shared" si="106"/>
        <v>209038.70933333333</v>
      </c>
      <c r="BL263" s="373">
        <v>152868.8808888889</v>
      </c>
      <c r="BM263" s="137">
        <f t="shared" si="107"/>
        <v>152868.8808888889</v>
      </c>
      <c r="BN263" s="372">
        <v>60634.997333333333</v>
      </c>
      <c r="BO263" s="137">
        <f t="shared" si="108"/>
        <v>60634.997333333333</v>
      </c>
      <c r="BP263" s="372">
        <v>310170.13333333342</v>
      </c>
      <c r="BQ263" s="137">
        <f t="shared" si="109"/>
        <v>310170.13333333342</v>
      </c>
      <c r="BR263" s="372">
        <v>248411.92888888891</v>
      </c>
      <c r="BS263" s="137">
        <f t="shared" si="110"/>
        <v>248411.92888888891</v>
      </c>
      <c r="BT263" s="376">
        <v>283261.71377777774</v>
      </c>
      <c r="BU263" s="137">
        <f t="shared" si="111"/>
        <v>283261.71377777774</v>
      </c>
      <c r="BV263" s="377">
        <v>43092.110307555507</v>
      </c>
      <c r="BW263" s="379">
        <f t="shared" ref="BW263:BW326" si="119">BV263</f>
        <v>43092.110307555507</v>
      </c>
      <c r="BX263" s="353"/>
      <c r="BY263" s="138"/>
      <c r="BZ263" s="355"/>
      <c r="CA263" s="352"/>
    </row>
    <row r="264" spans="1:79" x14ac:dyDescent="0.25">
      <c r="A264" s="132" t="s">
        <v>726</v>
      </c>
      <c r="B264" s="55" t="s">
        <v>491</v>
      </c>
      <c r="C264" s="55" t="s">
        <v>450</v>
      </c>
      <c r="D264" s="133" t="s">
        <v>292</v>
      </c>
      <c r="E264" s="364">
        <v>33793.333333333328</v>
      </c>
      <c r="F264" s="382">
        <f t="shared" si="112"/>
        <v>37204</v>
      </c>
      <c r="G264" s="365">
        <v>171</v>
      </c>
      <c r="H264" s="387">
        <f t="shared" si="113"/>
        <v>384</v>
      </c>
      <c r="I264" s="366">
        <v>192.60444444444451</v>
      </c>
      <c r="J264" s="366">
        <v>159</v>
      </c>
      <c r="K264"/>
      <c r="L264" s="365">
        <v>1581</v>
      </c>
      <c r="M264" s="365">
        <v>6421</v>
      </c>
      <c r="N264" s="365">
        <v>21409</v>
      </c>
      <c r="O264" s="365">
        <v>3285</v>
      </c>
      <c r="P264" s="365">
        <v>3162</v>
      </c>
      <c r="Q264" s="365">
        <v>909</v>
      </c>
      <c r="R264" s="365">
        <v>422</v>
      </c>
      <c r="S264" s="365">
        <v>15</v>
      </c>
      <c r="T264" s="365">
        <v>37204</v>
      </c>
      <c r="U264" s="132"/>
      <c r="V264" s="385">
        <f t="shared" si="114"/>
        <v>4.2495430598860337E-2</v>
      </c>
      <c r="W264" s="385">
        <f t="shared" si="99"/>
        <v>0.17258896892807224</v>
      </c>
      <c r="X264" s="385">
        <f t="shared" si="100"/>
        <v>0.57544887646489629</v>
      </c>
      <c r="Y264" s="385">
        <f t="shared" si="101"/>
        <v>8.8296957316417596E-2</v>
      </c>
      <c r="Z264" s="385">
        <f t="shared" si="102"/>
        <v>8.4990861197720674E-2</v>
      </c>
      <c r="AA264" s="385">
        <f t="shared" si="103"/>
        <v>2.4432856682077196E-2</v>
      </c>
      <c r="AB264" s="385">
        <f t="shared" si="104"/>
        <v>1.1342866358456081E-2</v>
      </c>
      <c r="AC264" s="385">
        <f t="shared" si="105"/>
        <v>4.0318245349962368E-4</v>
      </c>
      <c r="AD264" s="135"/>
      <c r="AE264" s="368">
        <v>21</v>
      </c>
      <c r="AF264" s="368">
        <v>197</v>
      </c>
      <c r="AG264" s="368">
        <v>201</v>
      </c>
      <c r="AH264" s="368">
        <v>29</v>
      </c>
      <c r="AI264" s="368">
        <v>0</v>
      </c>
      <c r="AJ264" s="368">
        <v>15</v>
      </c>
      <c r="AK264" s="368">
        <v>2</v>
      </c>
      <c r="AL264" s="368">
        <v>0</v>
      </c>
      <c r="AM264" s="185">
        <f t="shared" si="115"/>
        <v>465</v>
      </c>
      <c r="AN264" s="132"/>
      <c r="AO264" s="368">
        <v>3</v>
      </c>
      <c r="AP264" s="368">
        <v>25</v>
      </c>
      <c r="AQ264" s="368">
        <v>43</v>
      </c>
      <c r="AR264" s="368">
        <v>2</v>
      </c>
      <c r="AS264" s="368">
        <v>6</v>
      </c>
      <c r="AT264" s="368">
        <v>1</v>
      </c>
      <c r="AU264" s="368">
        <v>1</v>
      </c>
      <c r="AV264" s="368">
        <v>0</v>
      </c>
      <c r="AW264" s="369">
        <f t="shared" si="116"/>
        <v>81</v>
      </c>
      <c r="AX264" s="388">
        <f t="shared" si="98"/>
        <v>-3</v>
      </c>
      <c r="AY264" s="388">
        <f t="shared" si="98"/>
        <v>-25</v>
      </c>
      <c r="AZ264" s="388">
        <f t="shared" si="98"/>
        <v>-43</v>
      </c>
      <c r="BA264" s="388">
        <f t="shared" si="97"/>
        <v>-2</v>
      </c>
      <c r="BB264" s="388">
        <f t="shared" si="97"/>
        <v>-6</v>
      </c>
      <c r="BC264" s="388">
        <f t="shared" si="97"/>
        <v>-1</v>
      </c>
      <c r="BD264" s="388">
        <f t="shared" si="95"/>
        <v>-1</v>
      </c>
      <c r="BE264" s="388">
        <f t="shared" si="95"/>
        <v>0</v>
      </c>
      <c r="BF264" s="388">
        <f t="shared" si="95"/>
        <v>-81</v>
      </c>
      <c r="BH264" s="389">
        <f t="shared" si="117"/>
        <v>0.8</v>
      </c>
      <c r="BI264" s="389">
        <f t="shared" si="118"/>
        <v>0.19999999999999996</v>
      </c>
      <c r="BJ264" s="370">
        <v>84562.170666666687</v>
      </c>
      <c r="BK264" s="137">
        <f t="shared" si="106"/>
        <v>84562.170666666687</v>
      </c>
      <c r="BL264" s="373">
        <v>495366.34488888888</v>
      </c>
      <c r="BM264" s="137">
        <f t="shared" si="107"/>
        <v>495366.34488888888</v>
      </c>
      <c r="BN264" s="372">
        <v>222712.88444444444</v>
      </c>
      <c r="BO264" s="137">
        <f t="shared" si="108"/>
        <v>222712.88444444444</v>
      </c>
      <c r="BP264" s="372">
        <v>218423.89333333331</v>
      </c>
      <c r="BQ264" s="137">
        <f t="shared" si="109"/>
        <v>218423.89333333331</v>
      </c>
      <c r="BR264" s="372">
        <v>240226.42666666667</v>
      </c>
      <c r="BS264" s="137">
        <f t="shared" si="110"/>
        <v>240226.42666666667</v>
      </c>
      <c r="BT264" s="376">
        <v>275660.80888888892</v>
      </c>
      <c r="BU264" s="137">
        <f t="shared" si="111"/>
        <v>275660.80888888892</v>
      </c>
      <c r="BV264" s="377">
        <v>290969.00022044446</v>
      </c>
      <c r="BW264" s="379">
        <f t="shared" si="119"/>
        <v>290969.00022044446</v>
      </c>
      <c r="BX264" s="353"/>
      <c r="BY264" s="138"/>
      <c r="BZ264" s="355"/>
      <c r="CA264" s="352"/>
    </row>
    <row r="265" spans="1:79" x14ac:dyDescent="0.25">
      <c r="A265" s="132" t="s">
        <v>727</v>
      </c>
      <c r="B265" s="55"/>
      <c r="C265" s="55" t="s">
        <v>437</v>
      </c>
      <c r="D265" s="133" t="s">
        <v>293</v>
      </c>
      <c r="E265" s="364">
        <v>115183.22222222222</v>
      </c>
      <c r="F265" s="382">
        <f t="shared" si="112"/>
        <v>128212</v>
      </c>
      <c r="G265" s="365">
        <v>1119</v>
      </c>
      <c r="H265" s="387">
        <f t="shared" si="113"/>
        <v>488</v>
      </c>
      <c r="I265" s="366">
        <v>43.155999999999949</v>
      </c>
      <c r="J265" s="366">
        <v>111</v>
      </c>
      <c r="K265"/>
      <c r="L265" s="365">
        <v>31034</v>
      </c>
      <c r="M265" s="365">
        <v>27602</v>
      </c>
      <c r="N265" s="365">
        <v>27960</v>
      </c>
      <c r="O265" s="365">
        <v>19160</v>
      </c>
      <c r="P265" s="365">
        <v>12672</v>
      </c>
      <c r="Q265" s="365">
        <v>6239</v>
      </c>
      <c r="R265" s="365">
        <v>3355</v>
      </c>
      <c r="S265" s="365">
        <v>190</v>
      </c>
      <c r="T265" s="365">
        <v>128212</v>
      </c>
      <c r="U265" s="132"/>
      <c r="V265" s="385">
        <f t="shared" si="114"/>
        <v>0.24205222600068638</v>
      </c>
      <c r="W265" s="385">
        <f t="shared" si="99"/>
        <v>0.21528406077434251</v>
      </c>
      <c r="X265" s="385">
        <f t="shared" si="100"/>
        <v>0.21807631110972453</v>
      </c>
      <c r="Y265" s="385">
        <f t="shared" si="101"/>
        <v>0.1494399900165351</v>
      </c>
      <c r="Z265" s="385">
        <f t="shared" si="102"/>
        <v>9.8836302374192747E-2</v>
      </c>
      <c r="AA265" s="385">
        <f t="shared" si="103"/>
        <v>4.8661591738682806E-2</v>
      </c>
      <c r="AB265" s="385">
        <f t="shared" si="104"/>
        <v>2.616759741677846E-2</v>
      </c>
      <c r="AC265" s="385">
        <f t="shared" si="105"/>
        <v>1.4819205690574985E-3</v>
      </c>
      <c r="AD265" s="135"/>
      <c r="AE265" s="368">
        <v>84</v>
      </c>
      <c r="AF265" s="368">
        <v>95</v>
      </c>
      <c r="AG265" s="368">
        <v>114</v>
      </c>
      <c r="AH265" s="368">
        <v>86</v>
      </c>
      <c r="AI265" s="368">
        <v>47</v>
      </c>
      <c r="AJ265" s="368">
        <v>74</v>
      </c>
      <c r="AK265" s="368">
        <v>19</v>
      </c>
      <c r="AL265" s="368">
        <v>1</v>
      </c>
      <c r="AM265" s="185">
        <f t="shared" si="115"/>
        <v>520</v>
      </c>
      <c r="AN265" s="132"/>
      <c r="AO265" s="368">
        <v>17</v>
      </c>
      <c r="AP265" s="368">
        <v>-5</v>
      </c>
      <c r="AQ265" s="368">
        <v>29</v>
      </c>
      <c r="AR265" s="368">
        <v>10</v>
      </c>
      <c r="AS265" s="368">
        <v>2</v>
      </c>
      <c r="AT265" s="368">
        <v>-6</v>
      </c>
      <c r="AU265" s="368">
        <v>-13</v>
      </c>
      <c r="AV265" s="368">
        <v>-2</v>
      </c>
      <c r="AW265" s="369">
        <f t="shared" si="116"/>
        <v>32</v>
      </c>
      <c r="AX265" s="388">
        <f t="shared" si="98"/>
        <v>-17</v>
      </c>
      <c r="AY265" s="388">
        <f t="shared" si="98"/>
        <v>5</v>
      </c>
      <c r="AZ265" s="388">
        <f t="shared" si="98"/>
        <v>-29</v>
      </c>
      <c r="BA265" s="388">
        <f t="shared" si="97"/>
        <v>-10</v>
      </c>
      <c r="BB265" s="388">
        <f t="shared" si="97"/>
        <v>-2</v>
      </c>
      <c r="BC265" s="388">
        <f t="shared" si="97"/>
        <v>6</v>
      </c>
      <c r="BD265" s="388">
        <f t="shared" si="97"/>
        <v>13</v>
      </c>
      <c r="BE265" s="388">
        <f t="shared" si="97"/>
        <v>2</v>
      </c>
      <c r="BF265" s="388">
        <f t="shared" si="97"/>
        <v>-32</v>
      </c>
      <c r="BH265" s="389">
        <f t="shared" si="117"/>
        <v>1</v>
      </c>
      <c r="BI265" s="389">
        <f t="shared" si="118"/>
        <v>0</v>
      </c>
      <c r="BJ265" s="370">
        <v>322225.3666666667</v>
      </c>
      <c r="BK265" s="137">
        <f t="shared" si="106"/>
        <v>322225.3666666667</v>
      </c>
      <c r="BL265" s="373">
        <v>328113.39444444439</v>
      </c>
      <c r="BM265" s="137">
        <f t="shared" si="107"/>
        <v>328113.39444444439</v>
      </c>
      <c r="BN265" s="372">
        <v>523737.66111111111</v>
      </c>
      <c r="BO265" s="137">
        <f t="shared" si="108"/>
        <v>523737.66111111111</v>
      </c>
      <c r="BP265" s="372">
        <v>672825.73333333328</v>
      </c>
      <c r="BQ265" s="137">
        <f t="shared" si="109"/>
        <v>672825.73333333328</v>
      </c>
      <c r="BR265" s="372">
        <v>478836.12</v>
      </c>
      <c r="BS265" s="137">
        <f t="shared" si="110"/>
        <v>478836.12</v>
      </c>
      <c r="BT265" s="376">
        <v>936487.34666666656</v>
      </c>
      <c r="BU265" s="137">
        <f t="shared" si="111"/>
        <v>936487.34666666656</v>
      </c>
      <c r="BV265" s="377">
        <v>31500</v>
      </c>
      <c r="BW265" s="379">
        <f t="shared" si="119"/>
        <v>31500</v>
      </c>
      <c r="BX265" s="353"/>
      <c r="BY265" s="138"/>
      <c r="BZ265" s="355"/>
      <c r="CA265" s="352"/>
    </row>
    <row r="266" spans="1:79" x14ac:dyDescent="0.25">
      <c r="A266" s="132" t="s">
        <v>728</v>
      </c>
      <c r="B266" s="55"/>
      <c r="C266" s="55" t="s">
        <v>534</v>
      </c>
      <c r="D266" s="133" t="s">
        <v>294</v>
      </c>
      <c r="E266" s="364">
        <v>70730.333333333328</v>
      </c>
      <c r="F266" s="382">
        <f t="shared" si="112"/>
        <v>85990</v>
      </c>
      <c r="G266" s="365">
        <v>954</v>
      </c>
      <c r="H266" s="387">
        <f t="shared" si="113"/>
        <v>671</v>
      </c>
      <c r="I266" s="366">
        <v>446.07866666666666</v>
      </c>
      <c r="J266" s="366">
        <v>129</v>
      </c>
      <c r="K266"/>
      <c r="L266" s="365">
        <v>35010</v>
      </c>
      <c r="M266" s="365">
        <v>16464</v>
      </c>
      <c r="N266" s="365">
        <v>15690</v>
      </c>
      <c r="O266" s="365">
        <v>9529</v>
      </c>
      <c r="P266" s="365">
        <v>5525</v>
      </c>
      <c r="Q266" s="365">
        <v>2351</v>
      </c>
      <c r="R266" s="365">
        <v>1298</v>
      </c>
      <c r="S266" s="365">
        <v>123</v>
      </c>
      <c r="T266" s="365">
        <v>85990</v>
      </c>
      <c r="U266" s="132"/>
      <c r="V266" s="385">
        <f t="shared" si="114"/>
        <v>0.40714036515873941</v>
      </c>
      <c r="W266" s="385">
        <f t="shared" si="99"/>
        <v>0.19146412373531807</v>
      </c>
      <c r="X266" s="385">
        <f t="shared" si="100"/>
        <v>0.18246307710198861</v>
      </c>
      <c r="Y266" s="385">
        <f t="shared" si="101"/>
        <v>0.11081521107105477</v>
      </c>
      <c r="Z266" s="385">
        <f t="shared" si="102"/>
        <v>6.42516571694383E-2</v>
      </c>
      <c r="AA266" s="385">
        <f t="shared" si="103"/>
        <v>2.7340388417257822E-2</v>
      </c>
      <c r="AB266" s="385">
        <f t="shared" si="104"/>
        <v>1.5094778462611931E-2</v>
      </c>
      <c r="AC266" s="385">
        <f t="shared" si="105"/>
        <v>1.4303988835911152E-3</v>
      </c>
      <c r="AD266" s="135"/>
      <c r="AE266" s="368">
        <v>25</v>
      </c>
      <c r="AF266" s="368">
        <v>134</v>
      </c>
      <c r="AG266" s="368">
        <v>152</v>
      </c>
      <c r="AH266" s="368">
        <v>125</v>
      </c>
      <c r="AI266" s="368">
        <v>144</v>
      </c>
      <c r="AJ266" s="368">
        <v>122</v>
      </c>
      <c r="AK266" s="368">
        <v>15</v>
      </c>
      <c r="AL266" s="368">
        <v>-1</v>
      </c>
      <c r="AM266" s="185">
        <f t="shared" si="115"/>
        <v>716</v>
      </c>
      <c r="AN266" s="132"/>
      <c r="AO266" s="368">
        <v>47</v>
      </c>
      <c r="AP266" s="368">
        <v>7</v>
      </c>
      <c r="AQ266" s="368">
        <v>-9</v>
      </c>
      <c r="AR266" s="368">
        <v>0</v>
      </c>
      <c r="AS266" s="368">
        <v>5</v>
      </c>
      <c r="AT266" s="368">
        <v>-3</v>
      </c>
      <c r="AU266" s="368">
        <v>-2</v>
      </c>
      <c r="AV266" s="368">
        <v>0</v>
      </c>
      <c r="AW266" s="369">
        <f t="shared" si="116"/>
        <v>45</v>
      </c>
      <c r="AX266" s="388">
        <f t="shared" si="98"/>
        <v>-47</v>
      </c>
      <c r="AY266" s="388">
        <f t="shared" si="98"/>
        <v>-7</v>
      </c>
      <c r="AZ266" s="388">
        <f t="shared" si="98"/>
        <v>9</v>
      </c>
      <c r="BA266" s="388">
        <f t="shared" si="97"/>
        <v>0</v>
      </c>
      <c r="BB266" s="388">
        <f t="shared" si="97"/>
        <v>-5</v>
      </c>
      <c r="BC266" s="388">
        <f t="shared" si="97"/>
        <v>3</v>
      </c>
      <c r="BD266" s="388">
        <f t="shared" si="97"/>
        <v>2</v>
      </c>
      <c r="BE266" s="388">
        <f t="shared" si="97"/>
        <v>0</v>
      </c>
      <c r="BF266" s="388">
        <f t="shared" si="97"/>
        <v>-45</v>
      </c>
      <c r="BH266" s="389">
        <f t="shared" si="117"/>
        <v>1</v>
      </c>
      <c r="BI266" s="389">
        <f t="shared" si="118"/>
        <v>0</v>
      </c>
      <c r="BJ266" s="370">
        <v>771262.00666666683</v>
      </c>
      <c r="BK266" s="137">
        <f t="shared" si="106"/>
        <v>771262.00666666683</v>
      </c>
      <c r="BL266" s="373">
        <v>549869.71888888883</v>
      </c>
      <c r="BM266" s="137">
        <f t="shared" si="107"/>
        <v>549869.71888888883</v>
      </c>
      <c r="BN266" s="372">
        <v>933420.31333333335</v>
      </c>
      <c r="BO266" s="137">
        <f t="shared" si="108"/>
        <v>933420.31333333335</v>
      </c>
      <c r="BP266" s="372">
        <v>825786.13333333342</v>
      </c>
      <c r="BQ266" s="137">
        <f t="shared" si="109"/>
        <v>825786.13333333342</v>
      </c>
      <c r="BR266" s="372">
        <v>790758.19555555563</v>
      </c>
      <c r="BS266" s="137">
        <f t="shared" si="110"/>
        <v>790758.19555555563</v>
      </c>
      <c r="BT266" s="376">
        <v>789399.27111111116</v>
      </c>
      <c r="BU266" s="137">
        <f t="shared" si="111"/>
        <v>789399.27111111116</v>
      </c>
      <c r="BV266" s="377">
        <v>311668.28691555554</v>
      </c>
      <c r="BW266" s="379">
        <f t="shared" si="119"/>
        <v>311668.28691555554</v>
      </c>
      <c r="BX266" s="353"/>
      <c r="BY266" s="138"/>
      <c r="BZ266" s="355"/>
      <c r="CA266" s="352"/>
    </row>
    <row r="267" spans="1:79" x14ac:dyDescent="0.25">
      <c r="A267" s="132" t="s">
        <v>729</v>
      </c>
      <c r="B267" s="55"/>
      <c r="C267" s="55" t="s">
        <v>467</v>
      </c>
      <c r="D267" s="133" t="s">
        <v>295</v>
      </c>
      <c r="E267" s="364">
        <v>84701.444444444438</v>
      </c>
      <c r="F267" s="382">
        <f t="shared" si="112"/>
        <v>115631</v>
      </c>
      <c r="G267" s="365">
        <v>1518</v>
      </c>
      <c r="H267" s="387">
        <f t="shared" si="113"/>
        <v>518</v>
      </c>
      <c r="I267" s="366">
        <v>106.52755555555564</v>
      </c>
      <c r="J267" s="366">
        <v>70</v>
      </c>
      <c r="K267"/>
      <c r="L267" s="365">
        <v>69152</v>
      </c>
      <c r="M267" s="365">
        <v>24357</v>
      </c>
      <c r="N267" s="365">
        <v>15030</v>
      </c>
      <c r="O267" s="365">
        <v>4698</v>
      </c>
      <c r="P267" s="365">
        <v>1737</v>
      </c>
      <c r="Q267" s="365">
        <v>473</v>
      </c>
      <c r="R267" s="365">
        <v>142</v>
      </c>
      <c r="S267" s="365">
        <v>42</v>
      </c>
      <c r="T267" s="365">
        <v>115631</v>
      </c>
      <c r="U267" s="132"/>
      <c r="V267" s="385">
        <f t="shared" si="114"/>
        <v>0.59804031790782752</v>
      </c>
      <c r="W267" s="385">
        <f t="shared" si="99"/>
        <v>0.21064420440885229</v>
      </c>
      <c r="X267" s="385">
        <f t="shared" si="100"/>
        <v>0.12998244415424928</v>
      </c>
      <c r="Y267" s="385">
        <f t="shared" si="101"/>
        <v>4.0629243023064747E-2</v>
      </c>
      <c r="Z267" s="385">
        <f t="shared" si="102"/>
        <v>1.502192318668869E-2</v>
      </c>
      <c r="AA267" s="385">
        <f t="shared" si="103"/>
        <v>4.090598541913501E-3</v>
      </c>
      <c r="AB267" s="385">
        <f t="shared" si="104"/>
        <v>1.2280443825617698E-3</v>
      </c>
      <c r="AC267" s="385">
        <f t="shared" si="105"/>
        <v>3.632243948422136E-4</v>
      </c>
      <c r="AD267" s="135"/>
      <c r="AE267" s="368">
        <v>64</v>
      </c>
      <c r="AF267" s="368">
        <v>427</v>
      </c>
      <c r="AG267" s="368">
        <v>116</v>
      </c>
      <c r="AH267" s="368">
        <v>34</v>
      </c>
      <c r="AI267" s="368">
        <v>22</v>
      </c>
      <c r="AJ267" s="368">
        <v>26</v>
      </c>
      <c r="AK267" s="368">
        <v>5</v>
      </c>
      <c r="AL267" s="368">
        <v>0</v>
      </c>
      <c r="AM267" s="185">
        <f t="shared" si="115"/>
        <v>694</v>
      </c>
      <c r="AN267" s="132"/>
      <c r="AO267" s="368">
        <v>57</v>
      </c>
      <c r="AP267" s="368">
        <v>87</v>
      </c>
      <c r="AQ267" s="368">
        <v>3</v>
      </c>
      <c r="AR267" s="368">
        <v>24</v>
      </c>
      <c r="AS267" s="368">
        <v>3</v>
      </c>
      <c r="AT267" s="368">
        <v>0</v>
      </c>
      <c r="AU267" s="368">
        <v>2</v>
      </c>
      <c r="AV267" s="368">
        <v>0</v>
      </c>
      <c r="AW267" s="369">
        <f t="shared" si="116"/>
        <v>176</v>
      </c>
      <c r="AX267" s="388">
        <f t="shared" si="98"/>
        <v>-57</v>
      </c>
      <c r="AY267" s="388">
        <f t="shared" si="98"/>
        <v>-87</v>
      </c>
      <c r="AZ267" s="388">
        <f t="shared" si="98"/>
        <v>-3</v>
      </c>
      <c r="BA267" s="388">
        <f t="shared" si="97"/>
        <v>-24</v>
      </c>
      <c r="BB267" s="388">
        <f t="shared" si="97"/>
        <v>-3</v>
      </c>
      <c r="BC267" s="388">
        <f t="shared" si="97"/>
        <v>0</v>
      </c>
      <c r="BD267" s="388">
        <f t="shared" si="97"/>
        <v>-2</v>
      </c>
      <c r="BE267" s="388">
        <f t="shared" si="97"/>
        <v>0</v>
      </c>
      <c r="BF267" s="388">
        <f t="shared" si="97"/>
        <v>-176</v>
      </c>
      <c r="BH267" s="389">
        <f t="shared" si="117"/>
        <v>1</v>
      </c>
      <c r="BI267" s="389">
        <f t="shared" si="118"/>
        <v>0</v>
      </c>
      <c r="BJ267" s="370">
        <v>1105640.7866666664</v>
      </c>
      <c r="BK267" s="137">
        <f t="shared" si="106"/>
        <v>1105640.7866666664</v>
      </c>
      <c r="BL267" s="373">
        <v>524529.2733333332</v>
      </c>
      <c r="BM267" s="137">
        <f t="shared" si="107"/>
        <v>524529.2733333332</v>
      </c>
      <c r="BN267" s="372">
        <v>138741.66222222225</v>
      </c>
      <c r="BO267" s="137">
        <f t="shared" si="108"/>
        <v>138741.66222222225</v>
      </c>
      <c r="BP267" s="372">
        <v>589114.79999999993</v>
      </c>
      <c r="BQ267" s="137">
        <f t="shared" si="109"/>
        <v>589114.79999999993</v>
      </c>
      <c r="BR267" s="372">
        <v>779306.04444444447</v>
      </c>
      <c r="BS267" s="137">
        <f t="shared" si="110"/>
        <v>779306.04444444447</v>
      </c>
      <c r="BT267" s="376">
        <v>616932.04222222208</v>
      </c>
      <c r="BU267" s="137">
        <f t="shared" si="111"/>
        <v>616932.04222222208</v>
      </c>
      <c r="BV267" s="377">
        <v>202437.49937777768</v>
      </c>
      <c r="BW267" s="379">
        <f t="shared" si="119"/>
        <v>202437.49937777768</v>
      </c>
      <c r="BX267" s="353"/>
      <c r="BY267" s="138"/>
      <c r="BZ267" s="355"/>
      <c r="CA267" s="352"/>
    </row>
    <row r="268" spans="1:79" x14ac:dyDescent="0.25">
      <c r="A268" s="132" t="s">
        <v>730</v>
      </c>
      <c r="B268" s="55" t="s">
        <v>654</v>
      </c>
      <c r="C268" s="55" t="s">
        <v>467</v>
      </c>
      <c r="D268" s="133" t="s">
        <v>296</v>
      </c>
      <c r="E268" s="364">
        <v>59943.888888888883</v>
      </c>
      <c r="F268" s="382">
        <f t="shared" si="112"/>
        <v>57869</v>
      </c>
      <c r="G268" s="365">
        <v>612</v>
      </c>
      <c r="H268" s="387">
        <f t="shared" si="113"/>
        <v>1219</v>
      </c>
      <c r="I268" s="366">
        <v>1099.3355555555556</v>
      </c>
      <c r="J268" s="366">
        <v>298</v>
      </c>
      <c r="K268"/>
      <c r="L268" s="365">
        <v>3474</v>
      </c>
      <c r="M268" s="365">
        <v>7909</v>
      </c>
      <c r="N268" s="365">
        <v>16123</v>
      </c>
      <c r="O268" s="365">
        <v>9703</v>
      </c>
      <c r="P268" s="365">
        <v>9173</v>
      </c>
      <c r="Q268" s="365">
        <v>5538</v>
      </c>
      <c r="R268" s="365">
        <v>5052</v>
      </c>
      <c r="S268" s="365">
        <v>897</v>
      </c>
      <c r="T268" s="365">
        <v>57869</v>
      </c>
      <c r="U268" s="132"/>
      <c r="V268" s="385">
        <f t="shared" si="114"/>
        <v>6.0032141561112168E-2</v>
      </c>
      <c r="W268" s="385">
        <f t="shared" si="99"/>
        <v>0.1366707563635107</v>
      </c>
      <c r="X268" s="385">
        <f t="shared" si="100"/>
        <v>0.27861203753304881</v>
      </c>
      <c r="Y268" s="385">
        <f t="shared" si="101"/>
        <v>0.1676718104684719</v>
      </c>
      <c r="Z268" s="385">
        <f t="shared" si="102"/>
        <v>0.15851319359242427</v>
      </c>
      <c r="AA268" s="385">
        <f t="shared" si="103"/>
        <v>9.5698906150097629E-2</v>
      </c>
      <c r="AB268" s="385">
        <f t="shared" si="104"/>
        <v>8.7300627278853959E-2</v>
      </c>
      <c r="AC268" s="385">
        <f t="shared" si="105"/>
        <v>1.5500527052480603E-2</v>
      </c>
      <c r="AD268" s="135"/>
      <c r="AE268" s="368">
        <v>65</v>
      </c>
      <c r="AF268" s="368">
        <v>101</v>
      </c>
      <c r="AG268" s="368">
        <v>206</v>
      </c>
      <c r="AH268" s="368">
        <v>256</v>
      </c>
      <c r="AI268" s="368">
        <v>145</v>
      </c>
      <c r="AJ268" s="368">
        <v>185</v>
      </c>
      <c r="AK268" s="368">
        <v>136</v>
      </c>
      <c r="AL268" s="368">
        <v>6</v>
      </c>
      <c r="AM268" s="185">
        <f t="shared" si="115"/>
        <v>1100</v>
      </c>
      <c r="AN268" s="132"/>
      <c r="AO268" s="368">
        <v>-26</v>
      </c>
      <c r="AP268" s="368">
        <v>-52</v>
      </c>
      <c r="AQ268" s="368">
        <v>-27</v>
      </c>
      <c r="AR268" s="368">
        <v>-8</v>
      </c>
      <c r="AS268" s="368">
        <v>-7</v>
      </c>
      <c r="AT268" s="368">
        <v>0</v>
      </c>
      <c r="AU268" s="368">
        <v>-4</v>
      </c>
      <c r="AV268" s="368">
        <v>5</v>
      </c>
      <c r="AW268" s="369">
        <f t="shared" si="116"/>
        <v>-119</v>
      </c>
      <c r="AX268" s="388">
        <f t="shared" si="98"/>
        <v>26</v>
      </c>
      <c r="AY268" s="388">
        <f t="shared" si="98"/>
        <v>52</v>
      </c>
      <c r="AZ268" s="388">
        <f t="shared" si="98"/>
        <v>27</v>
      </c>
      <c r="BA268" s="388">
        <f t="shared" si="97"/>
        <v>8</v>
      </c>
      <c r="BB268" s="388">
        <f t="shared" si="97"/>
        <v>7</v>
      </c>
      <c r="BC268" s="388">
        <f t="shared" si="97"/>
        <v>0</v>
      </c>
      <c r="BD268" s="388">
        <f t="shared" si="97"/>
        <v>4</v>
      </c>
      <c r="BE268" s="388">
        <f t="shared" si="97"/>
        <v>-5</v>
      </c>
      <c r="BF268" s="388">
        <f t="shared" si="97"/>
        <v>119</v>
      </c>
      <c r="BH268" s="389">
        <f t="shared" si="117"/>
        <v>0.8</v>
      </c>
      <c r="BI268" s="389">
        <f t="shared" si="118"/>
        <v>0.19999999999999996</v>
      </c>
      <c r="BJ268" s="370">
        <v>217737.99466666669</v>
      </c>
      <c r="BK268" s="137">
        <f t="shared" si="106"/>
        <v>217737.99466666669</v>
      </c>
      <c r="BL268" s="373">
        <v>379257.36355555558</v>
      </c>
      <c r="BM268" s="137">
        <f t="shared" si="107"/>
        <v>379257.36355555558</v>
      </c>
      <c r="BN268" s="372">
        <v>484846.51022222231</v>
      </c>
      <c r="BO268" s="137">
        <f t="shared" si="108"/>
        <v>484846.51022222231</v>
      </c>
      <c r="BP268" s="372">
        <v>522365.22666666668</v>
      </c>
      <c r="BQ268" s="137">
        <f t="shared" si="109"/>
        <v>522365.22666666668</v>
      </c>
      <c r="BR268" s="372">
        <v>643203.11822222231</v>
      </c>
      <c r="BS268" s="137">
        <f t="shared" si="110"/>
        <v>643203.11822222231</v>
      </c>
      <c r="BT268" s="376">
        <v>788275.12711111119</v>
      </c>
      <c r="BU268" s="137">
        <f t="shared" si="111"/>
        <v>788275.12711111119</v>
      </c>
      <c r="BV268" s="377">
        <v>884691.16347733326</v>
      </c>
      <c r="BW268" s="379">
        <f t="shared" si="119"/>
        <v>884691.16347733326</v>
      </c>
      <c r="BX268" s="353"/>
      <c r="BY268" s="138"/>
      <c r="BZ268" s="355"/>
      <c r="CA268" s="352"/>
    </row>
    <row r="269" spans="1:79" x14ac:dyDescent="0.25">
      <c r="A269" s="132" t="s">
        <v>731</v>
      </c>
      <c r="B269" s="55" t="s">
        <v>509</v>
      </c>
      <c r="C269" s="55" t="s">
        <v>463</v>
      </c>
      <c r="D269" s="133" t="s">
        <v>297</v>
      </c>
      <c r="E269" s="364">
        <v>50391.777777777774</v>
      </c>
      <c r="F269" s="382">
        <f t="shared" si="112"/>
        <v>52742</v>
      </c>
      <c r="G269" s="365">
        <v>511</v>
      </c>
      <c r="H269" s="387">
        <f t="shared" si="113"/>
        <v>430</v>
      </c>
      <c r="I269" s="366">
        <v>234.54399999999998</v>
      </c>
      <c r="J269" s="366">
        <v>135</v>
      </c>
      <c r="K269"/>
      <c r="L269" s="365">
        <v>7427</v>
      </c>
      <c r="M269" s="365">
        <v>12297</v>
      </c>
      <c r="N269" s="365">
        <v>12045</v>
      </c>
      <c r="O269" s="365">
        <v>7876</v>
      </c>
      <c r="P269" s="365">
        <v>6428</v>
      </c>
      <c r="Q269" s="365">
        <v>3902</v>
      </c>
      <c r="R269" s="365">
        <v>2521</v>
      </c>
      <c r="S269" s="365">
        <v>246</v>
      </c>
      <c r="T269" s="365">
        <v>52742</v>
      </c>
      <c r="U269" s="132"/>
      <c r="V269" s="385">
        <f t="shared" si="114"/>
        <v>0.14081756474915627</v>
      </c>
      <c r="W269" s="385">
        <f t="shared" si="99"/>
        <v>0.23315384323688901</v>
      </c>
      <c r="X269" s="385">
        <f t="shared" si="100"/>
        <v>0.22837586743013158</v>
      </c>
      <c r="Y269" s="385">
        <f t="shared" si="101"/>
        <v>0.14933070418262484</v>
      </c>
      <c r="Z269" s="385">
        <f t="shared" si="102"/>
        <v>0.12187630351522506</v>
      </c>
      <c r="AA269" s="385">
        <f t="shared" si="103"/>
        <v>7.398278411891851E-2</v>
      </c>
      <c r="AB269" s="385">
        <f t="shared" si="104"/>
        <v>4.7798718289029617E-2</v>
      </c>
      <c r="AC269" s="385">
        <f t="shared" si="105"/>
        <v>4.6642144780251037E-3</v>
      </c>
      <c r="AD269" s="135"/>
      <c r="AE269" s="368">
        <v>84</v>
      </c>
      <c r="AF269" s="368">
        <v>123</v>
      </c>
      <c r="AG269" s="368">
        <v>83</v>
      </c>
      <c r="AH269" s="368">
        <v>58</v>
      </c>
      <c r="AI269" s="368">
        <v>31</v>
      </c>
      <c r="AJ269" s="368">
        <v>51</v>
      </c>
      <c r="AK269" s="368">
        <v>34</v>
      </c>
      <c r="AL269" s="368">
        <v>0</v>
      </c>
      <c r="AM269" s="185">
        <f t="shared" si="115"/>
        <v>464</v>
      </c>
      <c r="AN269" s="132"/>
      <c r="AO269" s="368">
        <v>58</v>
      </c>
      <c r="AP269" s="368">
        <v>-8</v>
      </c>
      <c r="AQ269" s="368">
        <v>-8</v>
      </c>
      <c r="AR269" s="368">
        <v>-6</v>
      </c>
      <c r="AS269" s="368">
        <v>2</v>
      </c>
      <c r="AT269" s="368">
        <v>1</v>
      </c>
      <c r="AU269" s="368">
        <v>-7</v>
      </c>
      <c r="AV269" s="368">
        <v>2</v>
      </c>
      <c r="AW269" s="369">
        <f t="shared" si="116"/>
        <v>34</v>
      </c>
      <c r="AX269" s="388">
        <f t="shared" si="98"/>
        <v>-58</v>
      </c>
      <c r="AY269" s="388">
        <f t="shared" si="98"/>
        <v>8</v>
      </c>
      <c r="AZ269" s="388">
        <f t="shared" si="98"/>
        <v>8</v>
      </c>
      <c r="BA269" s="388">
        <f t="shared" si="97"/>
        <v>6</v>
      </c>
      <c r="BB269" s="388">
        <f t="shared" si="97"/>
        <v>-2</v>
      </c>
      <c r="BC269" s="388">
        <f t="shared" si="97"/>
        <v>-1</v>
      </c>
      <c r="BD269" s="388">
        <f t="shared" si="97"/>
        <v>7</v>
      </c>
      <c r="BE269" s="388">
        <f t="shared" si="97"/>
        <v>-2</v>
      </c>
      <c r="BF269" s="388">
        <f t="shared" si="97"/>
        <v>-34</v>
      </c>
      <c r="BH269" s="389">
        <f t="shared" si="117"/>
        <v>0.8</v>
      </c>
      <c r="BI269" s="389">
        <f t="shared" si="118"/>
        <v>0.19999999999999996</v>
      </c>
      <c r="BJ269" s="370">
        <v>349634.51200000005</v>
      </c>
      <c r="BK269" s="137">
        <f t="shared" si="106"/>
        <v>349634.51200000005</v>
      </c>
      <c r="BL269" s="373">
        <v>379931.18822988507</v>
      </c>
      <c r="BM269" s="137">
        <f t="shared" si="107"/>
        <v>379931.18822988507</v>
      </c>
      <c r="BN269" s="372">
        <v>404364.38488888892</v>
      </c>
      <c r="BO269" s="137">
        <f t="shared" si="108"/>
        <v>404364.38488888892</v>
      </c>
      <c r="BP269" s="372">
        <v>476175.14666666673</v>
      </c>
      <c r="BQ269" s="137">
        <f t="shared" si="109"/>
        <v>476175.14666666673</v>
      </c>
      <c r="BR269" s="372">
        <v>666875.66933333327</v>
      </c>
      <c r="BS269" s="137">
        <f t="shared" si="110"/>
        <v>666875.66933333327</v>
      </c>
      <c r="BT269" s="376">
        <v>933074.82488888898</v>
      </c>
      <c r="BU269" s="137">
        <f t="shared" si="111"/>
        <v>933074.82488888898</v>
      </c>
      <c r="BV269" s="377">
        <v>237855.90102755558</v>
      </c>
      <c r="BW269" s="379">
        <f t="shared" si="119"/>
        <v>237855.90102755558</v>
      </c>
      <c r="BX269" s="353"/>
      <c r="BY269" s="138"/>
      <c r="BZ269" s="355"/>
      <c r="CA269" s="352"/>
    </row>
    <row r="270" spans="1:79" x14ac:dyDescent="0.25">
      <c r="A270" s="132" t="s">
        <v>732</v>
      </c>
      <c r="B270" s="55" t="s">
        <v>449</v>
      </c>
      <c r="C270" s="55" t="s">
        <v>450</v>
      </c>
      <c r="D270" s="133" t="s">
        <v>298</v>
      </c>
      <c r="E270" s="364">
        <v>57387.777777777774</v>
      </c>
      <c r="F270" s="382">
        <f t="shared" si="112"/>
        <v>60422</v>
      </c>
      <c r="G270" s="365">
        <v>519</v>
      </c>
      <c r="H270" s="387">
        <f t="shared" si="113"/>
        <v>565</v>
      </c>
      <c r="I270" s="366">
        <v>335.22666666666657</v>
      </c>
      <c r="J270" s="366">
        <v>136</v>
      </c>
      <c r="K270"/>
      <c r="L270" s="365">
        <v>7989</v>
      </c>
      <c r="M270" s="365">
        <v>14732</v>
      </c>
      <c r="N270" s="365">
        <v>11976</v>
      </c>
      <c r="O270" s="365">
        <v>11226</v>
      </c>
      <c r="P270" s="365">
        <v>7927</v>
      </c>
      <c r="Q270" s="365">
        <v>4143</v>
      </c>
      <c r="R270" s="365">
        <v>2239</v>
      </c>
      <c r="S270" s="365">
        <v>190</v>
      </c>
      <c r="T270" s="365">
        <v>60422</v>
      </c>
      <c r="U270" s="132"/>
      <c r="V270" s="385">
        <f t="shared" si="114"/>
        <v>0.13222005229883155</v>
      </c>
      <c r="W270" s="385">
        <f t="shared" si="99"/>
        <v>0.24381847671377974</v>
      </c>
      <c r="X270" s="385">
        <f t="shared" si="100"/>
        <v>0.19820595147462844</v>
      </c>
      <c r="Y270" s="385">
        <f t="shared" si="101"/>
        <v>0.18579325411274039</v>
      </c>
      <c r="Z270" s="385">
        <f t="shared" si="102"/>
        <v>0.13119393598358214</v>
      </c>
      <c r="AA270" s="385">
        <f t="shared" si="103"/>
        <v>6.8567740227069615E-2</v>
      </c>
      <c r="AB270" s="385">
        <f t="shared" si="104"/>
        <v>3.7056039191023141E-2</v>
      </c>
      <c r="AC270" s="385">
        <f t="shared" si="105"/>
        <v>3.1445499983449735E-3</v>
      </c>
      <c r="AD270" s="135"/>
      <c r="AE270" s="368">
        <v>90</v>
      </c>
      <c r="AF270" s="368">
        <v>59</v>
      </c>
      <c r="AG270" s="368">
        <v>101</v>
      </c>
      <c r="AH270" s="368">
        <v>98</v>
      </c>
      <c r="AI270" s="368">
        <v>113</v>
      </c>
      <c r="AJ270" s="368">
        <v>28</v>
      </c>
      <c r="AK270" s="368">
        <v>18</v>
      </c>
      <c r="AL270" s="368">
        <v>1</v>
      </c>
      <c r="AM270" s="185">
        <f t="shared" si="115"/>
        <v>508</v>
      </c>
      <c r="AN270" s="132"/>
      <c r="AO270" s="368">
        <v>7</v>
      </c>
      <c r="AP270" s="368">
        <v>-31</v>
      </c>
      <c r="AQ270" s="368">
        <v>-8</v>
      </c>
      <c r="AR270" s="368">
        <v>-9</v>
      </c>
      <c r="AS270" s="368">
        <v>1</v>
      </c>
      <c r="AT270" s="368">
        <v>-8</v>
      </c>
      <c r="AU270" s="368">
        <v>-10</v>
      </c>
      <c r="AV270" s="368">
        <v>1</v>
      </c>
      <c r="AW270" s="369">
        <f t="shared" si="116"/>
        <v>-57</v>
      </c>
      <c r="AX270" s="388">
        <f t="shared" si="98"/>
        <v>-7</v>
      </c>
      <c r="AY270" s="388">
        <f t="shared" si="98"/>
        <v>31</v>
      </c>
      <c r="AZ270" s="388">
        <f t="shared" si="98"/>
        <v>8</v>
      </c>
      <c r="BA270" s="388">
        <f t="shared" si="97"/>
        <v>9</v>
      </c>
      <c r="BB270" s="388">
        <f t="shared" si="97"/>
        <v>-1</v>
      </c>
      <c r="BC270" s="388">
        <f t="shared" si="97"/>
        <v>8</v>
      </c>
      <c r="BD270" s="388">
        <f t="shared" si="97"/>
        <v>10</v>
      </c>
      <c r="BE270" s="388">
        <f t="shared" si="97"/>
        <v>-1</v>
      </c>
      <c r="BF270" s="388">
        <f t="shared" si="97"/>
        <v>57</v>
      </c>
      <c r="BH270" s="389">
        <f t="shared" si="117"/>
        <v>0.8</v>
      </c>
      <c r="BI270" s="389">
        <f t="shared" si="118"/>
        <v>0.19999999999999996</v>
      </c>
      <c r="BJ270" s="370">
        <v>207887.33333333337</v>
      </c>
      <c r="BK270" s="137">
        <f t="shared" si="106"/>
        <v>207887.33333333337</v>
      </c>
      <c r="BL270" s="373">
        <v>323241.48355555552</v>
      </c>
      <c r="BM270" s="137">
        <f t="shared" si="107"/>
        <v>323241.48355555552</v>
      </c>
      <c r="BN270" s="372">
        <v>181917.84088888892</v>
      </c>
      <c r="BO270" s="137">
        <f t="shared" si="108"/>
        <v>181917.84088888892</v>
      </c>
      <c r="BP270" s="372">
        <v>509388.16</v>
      </c>
      <c r="BQ270" s="137">
        <f t="shared" si="109"/>
        <v>509388.16</v>
      </c>
      <c r="BR270" s="372">
        <v>269085.96977777779</v>
      </c>
      <c r="BS270" s="137">
        <f t="shared" si="110"/>
        <v>269085.96977777779</v>
      </c>
      <c r="BT270" s="376">
        <v>601602.6115555556</v>
      </c>
      <c r="BU270" s="137">
        <f t="shared" si="111"/>
        <v>601602.6115555556</v>
      </c>
      <c r="BV270" s="377">
        <v>508848.59224177786</v>
      </c>
      <c r="BW270" s="379">
        <f t="shared" si="119"/>
        <v>508848.59224177786</v>
      </c>
      <c r="BX270" s="353"/>
      <c r="BY270" s="138"/>
      <c r="BZ270" s="355"/>
      <c r="CA270" s="352"/>
    </row>
    <row r="271" spans="1:79" x14ac:dyDescent="0.25">
      <c r="A271" s="132" t="s">
        <v>733</v>
      </c>
      <c r="B271" s="55"/>
      <c r="C271" s="55" t="s">
        <v>534</v>
      </c>
      <c r="D271" s="133" t="s">
        <v>299</v>
      </c>
      <c r="E271" s="364">
        <v>95588.555555555562</v>
      </c>
      <c r="F271" s="382">
        <f t="shared" si="112"/>
        <v>128486</v>
      </c>
      <c r="G271" s="365">
        <v>1779</v>
      </c>
      <c r="H271" s="387">
        <f t="shared" si="113"/>
        <v>926</v>
      </c>
      <c r="I271" s="366">
        <v>420.86800000000005</v>
      </c>
      <c r="J271" s="366">
        <v>177</v>
      </c>
      <c r="K271"/>
      <c r="L271" s="365">
        <v>79461</v>
      </c>
      <c r="M271" s="365">
        <v>18313</v>
      </c>
      <c r="N271" s="365">
        <v>17050</v>
      </c>
      <c r="O271" s="365">
        <v>8740</v>
      </c>
      <c r="P271" s="365">
        <v>3186</v>
      </c>
      <c r="Q271" s="365">
        <v>1059</v>
      </c>
      <c r="R271" s="365">
        <v>618</v>
      </c>
      <c r="S271" s="365">
        <v>59</v>
      </c>
      <c r="T271" s="365">
        <v>128486</v>
      </c>
      <c r="U271" s="132"/>
      <c r="V271" s="385">
        <f t="shared" si="114"/>
        <v>0.61844091963326742</v>
      </c>
      <c r="W271" s="385">
        <f t="shared" si="99"/>
        <v>0.14252914714443596</v>
      </c>
      <c r="X271" s="385">
        <f t="shared" si="100"/>
        <v>0.13269928241209158</v>
      </c>
      <c r="Y271" s="385">
        <f t="shared" si="101"/>
        <v>6.8022975265787711E-2</v>
      </c>
      <c r="Z271" s="385">
        <f t="shared" si="102"/>
        <v>2.4796475880640691E-2</v>
      </c>
      <c r="AA271" s="385">
        <f t="shared" si="103"/>
        <v>8.2421431128683279E-3</v>
      </c>
      <c r="AB271" s="385">
        <f t="shared" si="104"/>
        <v>4.809862553118628E-3</v>
      </c>
      <c r="AC271" s="385">
        <f t="shared" si="105"/>
        <v>4.5919399778964246E-4</v>
      </c>
      <c r="AD271" s="135"/>
      <c r="AE271" s="368">
        <v>165</v>
      </c>
      <c r="AF271" s="368">
        <v>318</v>
      </c>
      <c r="AG271" s="368">
        <v>212</v>
      </c>
      <c r="AH271" s="368">
        <v>166</v>
      </c>
      <c r="AI271" s="368">
        <v>74</v>
      </c>
      <c r="AJ271" s="368">
        <v>11</v>
      </c>
      <c r="AK271" s="368">
        <v>2</v>
      </c>
      <c r="AL271" s="368">
        <v>-1</v>
      </c>
      <c r="AM271" s="185">
        <f t="shared" si="115"/>
        <v>947</v>
      </c>
      <c r="AN271" s="132"/>
      <c r="AO271" s="368">
        <v>29</v>
      </c>
      <c r="AP271" s="368">
        <v>-3</v>
      </c>
      <c r="AQ271" s="368">
        <v>-9</v>
      </c>
      <c r="AR271" s="368">
        <v>0</v>
      </c>
      <c r="AS271" s="368">
        <v>-2</v>
      </c>
      <c r="AT271" s="368">
        <v>3</v>
      </c>
      <c r="AU271" s="368">
        <v>2</v>
      </c>
      <c r="AV271" s="368">
        <v>1</v>
      </c>
      <c r="AW271" s="369">
        <f t="shared" si="116"/>
        <v>21</v>
      </c>
      <c r="AX271" s="388">
        <f t="shared" si="98"/>
        <v>-29</v>
      </c>
      <c r="AY271" s="388">
        <f t="shared" si="98"/>
        <v>3</v>
      </c>
      <c r="AZ271" s="388">
        <f t="shared" si="98"/>
        <v>9</v>
      </c>
      <c r="BA271" s="388">
        <f t="shared" si="97"/>
        <v>0</v>
      </c>
      <c r="BB271" s="388">
        <f t="shared" si="97"/>
        <v>2</v>
      </c>
      <c r="BC271" s="388">
        <f t="shared" si="97"/>
        <v>-3</v>
      </c>
      <c r="BD271" s="388">
        <f t="shared" si="97"/>
        <v>-2</v>
      </c>
      <c r="BE271" s="388">
        <f t="shared" si="97"/>
        <v>-1</v>
      </c>
      <c r="BF271" s="388">
        <f t="shared" si="97"/>
        <v>-21</v>
      </c>
      <c r="BH271" s="389">
        <f t="shared" si="117"/>
        <v>1</v>
      </c>
      <c r="BI271" s="389">
        <f t="shared" si="118"/>
        <v>0</v>
      </c>
      <c r="BJ271" s="370">
        <v>576967.30666666664</v>
      </c>
      <c r="BK271" s="137">
        <f t="shared" si="106"/>
        <v>576967.30666666664</v>
      </c>
      <c r="BL271" s="373">
        <v>575305.45222222223</v>
      </c>
      <c r="BM271" s="137">
        <f t="shared" si="107"/>
        <v>575305.45222222223</v>
      </c>
      <c r="BN271" s="372">
        <v>551546.24555555556</v>
      </c>
      <c r="BO271" s="137">
        <f t="shared" si="108"/>
        <v>551546.24555555556</v>
      </c>
      <c r="BP271" s="372">
        <v>521730</v>
      </c>
      <c r="BQ271" s="137">
        <f t="shared" si="109"/>
        <v>521730</v>
      </c>
      <c r="BR271" s="372">
        <v>945898.31555555551</v>
      </c>
      <c r="BS271" s="137">
        <f t="shared" si="110"/>
        <v>945898.31555555551</v>
      </c>
      <c r="BT271" s="376">
        <v>1195607.8711111112</v>
      </c>
      <c r="BU271" s="137">
        <f t="shared" si="111"/>
        <v>1195607.8711111112</v>
      </c>
      <c r="BV271" s="377">
        <v>322330.31736888876</v>
      </c>
      <c r="BW271" s="379">
        <f t="shared" si="119"/>
        <v>322330.31736888876</v>
      </c>
      <c r="BX271" s="353"/>
      <c r="BY271" s="138"/>
      <c r="BZ271" s="355"/>
      <c r="CA271" s="352"/>
    </row>
    <row r="272" spans="1:79" x14ac:dyDescent="0.25">
      <c r="A272" s="132" t="s">
        <v>734</v>
      </c>
      <c r="B272" s="55" t="s">
        <v>559</v>
      </c>
      <c r="C272" s="55" t="s">
        <v>434</v>
      </c>
      <c r="D272" s="133" t="s">
        <v>300</v>
      </c>
      <c r="E272" s="364">
        <v>42226.444444444445</v>
      </c>
      <c r="F272" s="382">
        <f t="shared" si="112"/>
        <v>36220</v>
      </c>
      <c r="G272" s="365">
        <v>157</v>
      </c>
      <c r="H272" s="387">
        <f t="shared" si="113"/>
        <v>315</v>
      </c>
      <c r="I272" s="366">
        <v>194.87199999999999</v>
      </c>
      <c r="J272" s="366">
        <v>13</v>
      </c>
      <c r="K272"/>
      <c r="L272" s="365">
        <v>590</v>
      </c>
      <c r="M272" s="365">
        <v>2150</v>
      </c>
      <c r="N272" s="365">
        <v>5908</v>
      </c>
      <c r="O272" s="365">
        <v>9675</v>
      </c>
      <c r="P272" s="365">
        <v>6634</v>
      </c>
      <c r="Q272" s="365">
        <v>5721</v>
      </c>
      <c r="R272" s="365">
        <v>5034</v>
      </c>
      <c r="S272" s="365">
        <v>508</v>
      </c>
      <c r="T272" s="365">
        <v>36220</v>
      </c>
      <c r="U272" s="132"/>
      <c r="V272" s="385">
        <f t="shared" si="114"/>
        <v>1.6289342904472669E-2</v>
      </c>
      <c r="W272" s="385">
        <f t="shared" si="99"/>
        <v>5.9359469906129211E-2</v>
      </c>
      <c r="X272" s="385">
        <f t="shared" si="100"/>
        <v>0.16311430149088901</v>
      </c>
      <c r="Y272" s="385">
        <f t="shared" si="101"/>
        <v>0.26711761457758143</v>
      </c>
      <c r="Z272" s="385">
        <f t="shared" si="102"/>
        <v>0.18315847598012147</v>
      </c>
      <c r="AA272" s="385">
        <f t="shared" si="103"/>
        <v>0.1579514080618443</v>
      </c>
      <c r="AB272" s="385">
        <f t="shared" si="104"/>
        <v>0.13898398674765322</v>
      </c>
      <c r="AC272" s="385">
        <f t="shared" si="105"/>
        <v>1.402540033130867E-2</v>
      </c>
      <c r="AD272" s="135"/>
      <c r="AE272" s="368">
        <v>2</v>
      </c>
      <c r="AF272" s="368">
        <v>41</v>
      </c>
      <c r="AG272" s="368">
        <v>69</v>
      </c>
      <c r="AH272" s="368">
        <v>77</v>
      </c>
      <c r="AI272" s="368">
        <v>20</v>
      </c>
      <c r="AJ272" s="368">
        <v>52</v>
      </c>
      <c r="AK272" s="368">
        <v>47</v>
      </c>
      <c r="AL272" s="368">
        <v>9</v>
      </c>
      <c r="AM272" s="185">
        <f t="shared" si="115"/>
        <v>317</v>
      </c>
      <c r="AN272" s="132"/>
      <c r="AO272" s="368">
        <v>-2</v>
      </c>
      <c r="AP272" s="368">
        <v>-8</v>
      </c>
      <c r="AQ272" s="368">
        <v>-6</v>
      </c>
      <c r="AR272" s="368">
        <v>14</v>
      </c>
      <c r="AS272" s="368">
        <v>13</v>
      </c>
      <c r="AT272" s="368">
        <v>-3</v>
      </c>
      <c r="AU272" s="368">
        <v>-9</v>
      </c>
      <c r="AV272" s="368">
        <v>3</v>
      </c>
      <c r="AW272" s="369">
        <f t="shared" si="116"/>
        <v>2</v>
      </c>
      <c r="AX272" s="388">
        <f t="shared" si="98"/>
        <v>2</v>
      </c>
      <c r="AY272" s="388">
        <f t="shared" si="98"/>
        <v>8</v>
      </c>
      <c r="AZ272" s="388">
        <f t="shared" si="98"/>
        <v>6</v>
      </c>
      <c r="BA272" s="388">
        <f t="shared" si="97"/>
        <v>-14</v>
      </c>
      <c r="BB272" s="388">
        <f t="shared" si="97"/>
        <v>-13</v>
      </c>
      <c r="BC272" s="388">
        <f t="shared" si="97"/>
        <v>3</v>
      </c>
      <c r="BD272" s="388">
        <f t="shared" si="97"/>
        <v>9</v>
      </c>
      <c r="BE272" s="388">
        <f t="shared" si="97"/>
        <v>-3</v>
      </c>
      <c r="BF272" s="388">
        <f t="shared" si="97"/>
        <v>-2</v>
      </c>
      <c r="BH272" s="389">
        <f t="shared" si="117"/>
        <v>0.8</v>
      </c>
      <c r="BI272" s="389">
        <f t="shared" si="118"/>
        <v>0.19999999999999996</v>
      </c>
      <c r="BJ272" s="370">
        <v>69338.421333333332</v>
      </c>
      <c r="BK272" s="137">
        <f t="shared" si="106"/>
        <v>69338.421333333332</v>
      </c>
      <c r="BL272" s="373">
        <v>238442.17955555554</v>
      </c>
      <c r="BM272" s="137">
        <f t="shared" si="107"/>
        <v>238442.17955555554</v>
      </c>
      <c r="BN272" s="372">
        <v>322730.07644444448</v>
      </c>
      <c r="BO272" s="137">
        <f t="shared" si="108"/>
        <v>322730.07644444448</v>
      </c>
      <c r="BP272" s="372">
        <v>287722.56</v>
      </c>
      <c r="BQ272" s="137">
        <f t="shared" si="109"/>
        <v>287722.56</v>
      </c>
      <c r="BR272" s="372">
        <v>352633.25155555562</v>
      </c>
      <c r="BS272" s="137">
        <f t="shared" si="110"/>
        <v>352633.25155555562</v>
      </c>
      <c r="BT272" s="376">
        <v>147319.2622222222</v>
      </c>
      <c r="BU272" s="137">
        <f t="shared" si="111"/>
        <v>147319.2622222222</v>
      </c>
      <c r="BV272" s="377">
        <v>112330.34255644442</v>
      </c>
      <c r="BW272" s="379">
        <f t="shared" si="119"/>
        <v>112330.34255644442</v>
      </c>
      <c r="BX272" s="353"/>
      <c r="BY272" s="138"/>
      <c r="BZ272" s="355"/>
      <c r="CA272" s="352"/>
    </row>
    <row r="273" spans="1:79" x14ac:dyDescent="0.25">
      <c r="A273" s="132" t="s">
        <v>735</v>
      </c>
      <c r="B273" s="55"/>
      <c r="C273" s="55" t="s">
        <v>452</v>
      </c>
      <c r="D273" s="133" t="s">
        <v>301</v>
      </c>
      <c r="E273" s="364">
        <v>85018.777777777766</v>
      </c>
      <c r="F273" s="382">
        <f t="shared" si="112"/>
        <v>82862</v>
      </c>
      <c r="G273" s="365">
        <v>470</v>
      </c>
      <c r="H273" s="387">
        <f t="shared" si="113"/>
        <v>1058</v>
      </c>
      <c r="I273" s="366">
        <v>641.03600000000006</v>
      </c>
      <c r="J273" s="366">
        <v>100</v>
      </c>
      <c r="K273"/>
      <c r="L273" s="365">
        <v>848</v>
      </c>
      <c r="M273" s="365">
        <v>7549</v>
      </c>
      <c r="N273" s="365">
        <v>27083</v>
      </c>
      <c r="O273" s="365">
        <v>24090</v>
      </c>
      <c r="P273" s="365">
        <v>12395</v>
      </c>
      <c r="Q273" s="365">
        <v>6914</v>
      </c>
      <c r="R273" s="365">
        <v>3716</v>
      </c>
      <c r="S273" s="365">
        <v>267</v>
      </c>
      <c r="T273" s="365">
        <v>82862</v>
      </c>
      <c r="U273" s="132"/>
      <c r="V273" s="385">
        <f t="shared" si="114"/>
        <v>1.023388284135068E-2</v>
      </c>
      <c r="W273" s="385">
        <f t="shared" si="99"/>
        <v>9.1103280152542779E-2</v>
      </c>
      <c r="X273" s="385">
        <f t="shared" si="100"/>
        <v>0.32684463324563734</v>
      </c>
      <c r="Y273" s="385">
        <f t="shared" si="101"/>
        <v>0.29072433684921917</v>
      </c>
      <c r="Z273" s="385">
        <f t="shared" si="102"/>
        <v>0.14958605874828027</v>
      </c>
      <c r="AA273" s="385">
        <f t="shared" si="103"/>
        <v>8.3439936279597407E-2</v>
      </c>
      <c r="AB273" s="385">
        <f t="shared" si="104"/>
        <v>4.4845646979315007E-2</v>
      </c>
      <c r="AC273" s="385">
        <f t="shared" si="105"/>
        <v>3.2222249040573482E-3</v>
      </c>
      <c r="AD273" s="135"/>
      <c r="AE273" s="368">
        <v>26</v>
      </c>
      <c r="AF273" s="368">
        <v>149</v>
      </c>
      <c r="AG273" s="368">
        <v>436</v>
      </c>
      <c r="AH273" s="368">
        <v>281</v>
      </c>
      <c r="AI273" s="368">
        <v>47</v>
      </c>
      <c r="AJ273" s="368">
        <v>21</v>
      </c>
      <c r="AK273" s="368">
        <v>2</v>
      </c>
      <c r="AL273" s="368">
        <v>0</v>
      </c>
      <c r="AM273" s="185">
        <f t="shared" si="115"/>
        <v>962</v>
      </c>
      <c r="AN273" s="132"/>
      <c r="AO273" s="368">
        <v>0</v>
      </c>
      <c r="AP273" s="368">
        <v>-9</v>
      </c>
      <c r="AQ273" s="368">
        <v>-47</v>
      </c>
      <c r="AR273" s="368">
        <v>-42</v>
      </c>
      <c r="AS273" s="368">
        <v>0</v>
      </c>
      <c r="AT273" s="368">
        <v>5</v>
      </c>
      <c r="AU273" s="368">
        <v>-4</v>
      </c>
      <c r="AV273" s="368">
        <v>1</v>
      </c>
      <c r="AW273" s="369">
        <f t="shared" si="116"/>
        <v>-96</v>
      </c>
      <c r="AX273" s="388">
        <f t="shared" si="98"/>
        <v>0</v>
      </c>
      <c r="AY273" s="388">
        <f t="shared" si="98"/>
        <v>9</v>
      </c>
      <c r="AZ273" s="388">
        <f t="shared" si="98"/>
        <v>47</v>
      </c>
      <c r="BA273" s="388">
        <f t="shared" si="97"/>
        <v>42</v>
      </c>
      <c r="BB273" s="388">
        <f t="shared" si="97"/>
        <v>0</v>
      </c>
      <c r="BC273" s="388">
        <f t="shared" si="97"/>
        <v>-5</v>
      </c>
      <c r="BD273" s="388">
        <f t="shared" si="97"/>
        <v>4</v>
      </c>
      <c r="BE273" s="388">
        <f t="shared" si="97"/>
        <v>-1</v>
      </c>
      <c r="BF273" s="388">
        <f t="shared" si="97"/>
        <v>96</v>
      </c>
      <c r="BH273" s="389">
        <f t="shared" si="117"/>
        <v>1</v>
      </c>
      <c r="BI273" s="389">
        <f t="shared" si="118"/>
        <v>0</v>
      </c>
      <c r="BJ273" s="370">
        <v>310231.8666666667</v>
      </c>
      <c r="BK273" s="137">
        <f t="shared" si="106"/>
        <v>310231.8666666667</v>
      </c>
      <c r="BL273" s="373">
        <v>1140646.5077777777</v>
      </c>
      <c r="BM273" s="137">
        <f t="shared" si="107"/>
        <v>1140646.5077777777</v>
      </c>
      <c r="BN273" s="372">
        <v>355728.08444444445</v>
      </c>
      <c r="BO273" s="137">
        <f t="shared" si="108"/>
        <v>355728.08444444445</v>
      </c>
      <c r="BP273" s="372">
        <v>712167.33333333326</v>
      </c>
      <c r="BQ273" s="137">
        <f t="shared" si="109"/>
        <v>712167.33333333326</v>
      </c>
      <c r="BR273" s="372">
        <v>733099.31111111108</v>
      </c>
      <c r="BS273" s="137">
        <f t="shared" si="110"/>
        <v>733099.31111111108</v>
      </c>
      <c r="BT273" s="376">
        <v>765667.31111111096</v>
      </c>
      <c r="BU273" s="137">
        <f t="shared" si="111"/>
        <v>765667.31111111096</v>
      </c>
      <c r="BV273" s="377">
        <v>115333.20144000006</v>
      </c>
      <c r="BW273" s="379">
        <f t="shared" si="119"/>
        <v>115333.20144000006</v>
      </c>
      <c r="BX273" s="353"/>
      <c r="BY273" s="138"/>
      <c r="BZ273" s="355"/>
      <c r="CA273" s="352"/>
    </row>
    <row r="274" spans="1:79" x14ac:dyDescent="0.25">
      <c r="A274" s="132" t="s">
        <v>736</v>
      </c>
      <c r="B274" s="55" t="s">
        <v>445</v>
      </c>
      <c r="C274" s="55" t="s">
        <v>434</v>
      </c>
      <c r="D274" s="133" t="s">
        <v>302</v>
      </c>
      <c r="E274" s="364">
        <v>56198.555555555562</v>
      </c>
      <c r="F274" s="382">
        <f t="shared" si="112"/>
        <v>62532</v>
      </c>
      <c r="G274" s="365">
        <v>348</v>
      </c>
      <c r="H274" s="387">
        <f t="shared" si="113"/>
        <v>514</v>
      </c>
      <c r="I274" s="366">
        <v>270.53911111111108</v>
      </c>
      <c r="J274" s="366">
        <v>132</v>
      </c>
      <c r="K274"/>
      <c r="L274" s="365">
        <v>9917</v>
      </c>
      <c r="M274" s="365">
        <v>15958</v>
      </c>
      <c r="N274" s="365">
        <v>16755</v>
      </c>
      <c r="O274" s="365">
        <v>10762</v>
      </c>
      <c r="P274" s="365">
        <v>5402</v>
      </c>
      <c r="Q274" s="365">
        <v>2432</v>
      </c>
      <c r="R274" s="365">
        <v>1194</v>
      </c>
      <c r="S274" s="365">
        <v>112</v>
      </c>
      <c r="T274" s="365">
        <v>62532</v>
      </c>
      <c r="U274" s="132"/>
      <c r="V274" s="385">
        <f t="shared" si="114"/>
        <v>0.15859080150962707</v>
      </c>
      <c r="W274" s="385">
        <f t="shared" si="99"/>
        <v>0.25519733896245123</v>
      </c>
      <c r="X274" s="385">
        <f t="shared" si="100"/>
        <v>0.26794281327960084</v>
      </c>
      <c r="Y274" s="385">
        <f t="shared" si="101"/>
        <v>0.17210388281200026</v>
      </c>
      <c r="Z274" s="385">
        <f t="shared" si="102"/>
        <v>8.6387769462035441E-2</v>
      </c>
      <c r="AA274" s="385">
        <f t="shared" si="103"/>
        <v>3.8892087251327319E-2</v>
      </c>
      <c r="AB274" s="385">
        <f t="shared" si="104"/>
        <v>1.9094223757436194E-2</v>
      </c>
      <c r="AC274" s="385">
        <f t="shared" si="105"/>
        <v>1.7910829655216529E-3</v>
      </c>
      <c r="AD274" s="135"/>
      <c r="AE274" s="368">
        <v>92</v>
      </c>
      <c r="AF274" s="368">
        <v>75</v>
      </c>
      <c r="AG274" s="368">
        <v>135</v>
      </c>
      <c r="AH274" s="368">
        <v>162</v>
      </c>
      <c r="AI274" s="368">
        <v>71</v>
      </c>
      <c r="AJ274" s="368">
        <v>37</v>
      </c>
      <c r="AK274" s="368">
        <v>-1</v>
      </c>
      <c r="AL274" s="368">
        <v>0</v>
      </c>
      <c r="AM274" s="185">
        <f t="shared" si="115"/>
        <v>571</v>
      </c>
      <c r="AN274" s="132"/>
      <c r="AO274" s="368">
        <v>17</v>
      </c>
      <c r="AP274" s="368">
        <v>24</v>
      </c>
      <c r="AQ274" s="368">
        <v>13</v>
      </c>
      <c r="AR274" s="368">
        <v>4</v>
      </c>
      <c r="AS274" s="368">
        <v>1</v>
      </c>
      <c r="AT274" s="368">
        <v>-5</v>
      </c>
      <c r="AU274" s="368">
        <v>2</v>
      </c>
      <c r="AV274" s="368">
        <v>1</v>
      </c>
      <c r="AW274" s="369">
        <f t="shared" si="116"/>
        <v>57</v>
      </c>
      <c r="AX274" s="388">
        <f t="shared" si="98"/>
        <v>-17</v>
      </c>
      <c r="AY274" s="388">
        <f t="shared" si="98"/>
        <v>-24</v>
      </c>
      <c r="AZ274" s="388">
        <f t="shared" si="98"/>
        <v>-13</v>
      </c>
      <c r="BA274" s="388">
        <f t="shared" si="97"/>
        <v>-4</v>
      </c>
      <c r="BB274" s="388">
        <f t="shared" si="97"/>
        <v>-1</v>
      </c>
      <c r="BC274" s="388">
        <f t="shared" si="97"/>
        <v>5</v>
      </c>
      <c r="BD274" s="388">
        <f t="shared" si="97"/>
        <v>-2</v>
      </c>
      <c r="BE274" s="388">
        <f t="shared" si="97"/>
        <v>-1</v>
      </c>
      <c r="BF274" s="388">
        <f t="shared" si="97"/>
        <v>-57</v>
      </c>
      <c r="BH274" s="389">
        <f t="shared" si="117"/>
        <v>0.8</v>
      </c>
      <c r="BI274" s="389">
        <f t="shared" si="118"/>
        <v>0.19999999999999996</v>
      </c>
      <c r="BJ274" s="370">
        <v>749034.05333333346</v>
      </c>
      <c r="BK274" s="137">
        <f t="shared" si="106"/>
        <v>749034.05333333346</v>
      </c>
      <c r="BL274" s="373">
        <v>451266.7919999999</v>
      </c>
      <c r="BM274" s="137">
        <f t="shared" si="107"/>
        <v>451266.7919999999</v>
      </c>
      <c r="BN274" s="372">
        <v>562673.09422222222</v>
      </c>
      <c r="BO274" s="137">
        <f t="shared" si="108"/>
        <v>562673.09422222222</v>
      </c>
      <c r="BP274" s="372">
        <v>505712.7466666667</v>
      </c>
      <c r="BQ274" s="137">
        <f t="shared" si="109"/>
        <v>505712.7466666667</v>
      </c>
      <c r="BR274" s="372">
        <v>542151.88266666664</v>
      </c>
      <c r="BS274" s="137">
        <f t="shared" si="110"/>
        <v>542151.88266666664</v>
      </c>
      <c r="BT274" s="376">
        <v>661436.22222222225</v>
      </c>
      <c r="BU274" s="137">
        <f t="shared" si="111"/>
        <v>661436.22222222225</v>
      </c>
      <c r="BV274" s="377">
        <v>460806.66197333322</v>
      </c>
      <c r="BW274" s="379">
        <f t="shared" si="119"/>
        <v>460806.66197333322</v>
      </c>
      <c r="BX274" s="353"/>
      <c r="BY274" s="138"/>
      <c r="BZ274" s="355"/>
      <c r="CA274" s="352"/>
    </row>
    <row r="275" spans="1:79" x14ac:dyDescent="0.25">
      <c r="A275" s="132" t="s">
        <v>737</v>
      </c>
      <c r="B275" s="55"/>
      <c r="C275" s="55" t="s">
        <v>463</v>
      </c>
      <c r="D275" s="133" t="s">
        <v>303</v>
      </c>
      <c r="E275" s="364">
        <v>84761.444444444453</v>
      </c>
      <c r="F275" s="382">
        <f t="shared" si="112"/>
        <v>95400</v>
      </c>
      <c r="G275" s="365">
        <v>706</v>
      </c>
      <c r="H275" s="387">
        <f t="shared" si="113"/>
        <v>814</v>
      </c>
      <c r="I275" s="366">
        <v>504.17644444444437</v>
      </c>
      <c r="J275" s="366">
        <v>130</v>
      </c>
      <c r="K275"/>
      <c r="L275" s="365">
        <v>14531</v>
      </c>
      <c r="M275" s="365">
        <v>27086</v>
      </c>
      <c r="N275" s="365">
        <v>23869</v>
      </c>
      <c r="O275" s="365">
        <v>16674</v>
      </c>
      <c r="P275" s="365">
        <v>8491</v>
      </c>
      <c r="Q275" s="365">
        <v>3369</v>
      </c>
      <c r="R275" s="365">
        <v>1313</v>
      </c>
      <c r="S275" s="365">
        <v>67</v>
      </c>
      <c r="T275" s="365">
        <v>95400</v>
      </c>
      <c r="U275" s="132"/>
      <c r="V275" s="385">
        <f t="shared" si="114"/>
        <v>0.15231656184486372</v>
      </c>
      <c r="W275" s="385">
        <f t="shared" si="99"/>
        <v>0.28392033542976941</v>
      </c>
      <c r="X275" s="385">
        <f t="shared" si="100"/>
        <v>0.25019916142557652</v>
      </c>
      <c r="Y275" s="385">
        <f t="shared" si="101"/>
        <v>0.17477987421383648</v>
      </c>
      <c r="Z275" s="385">
        <f t="shared" si="102"/>
        <v>8.9004192872117402E-2</v>
      </c>
      <c r="AA275" s="385">
        <f t="shared" si="103"/>
        <v>3.5314465408805035E-2</v>
      </c>
      <c r="AB275" s="385">
        <f t="shared" si="104"/>
        <v>1.3763102725366877E-2</v>
      </c>
      <c r="AC275" s="385">
        <f t="shared" si="105"/>
        <v>7.0230607966457028E-4</v>
      </c>
      <c r="AD275" s="135"/>
      <c r="AE275" s="368">
        <v>117</v>
      </c>
      <c r="AF275" s="368">
        <v>200</v>
      </c>
      <c r="AG275" s="368">
        <v>171</v>
      </c>
      <c r="AH275" s="368">
        <v>230</v>
      </c>
      <c r="AI275" s="368">
        <v>196</v>
      </c>
      <c r="AJ275" s="368">
        <v>99</v>
      </c>
      <c r="AK275" s="368">
        <v>13</v>
      </c>
      <c r="AL275" s="368">
        <v>0</v>
      </c>
      <c r="AM275" s="185">
        <f t="shared" si="115"/>
        <v>1026</v>
      </c>
      <c r="AN275" s="132"/>
      <c r="AO275" s="368">
        <v>77</v>
      </c>
      <c r="AP275" s="368">
        <v>64</v>
      </c>
      <c r="AQ275" s="368">
        <v>35</v>
      </c>
      <c r="AR275" s="368">
        <v>14</v>
      </c>
      <c r="AS275" s="368">
        <v>10</v>
      </c>
      <c r="AT275" s="368">
        <v>10</v>
      </c>
      <c r="AU275" s="368">
        <v>1</v>
      </c>
      <c r="AV275" s="368">
        <v>1</v>
      </c>
      <c r="AW275" s="369">
        <f t="shared" si="116"/>
        <v>212</v>
      </c>
      <c r="AX275" s="388">
        <f t="shared" si="98"/>
        <v>-77</v>
      </c>
      <c r="AY275" s="388">
        <f t="shared" si="98"/>
        <v>-64</v>
      </c>
      <c r="AZ275" s="388">
        <f t="shared" si="98"/>
        <v>-35</v>
      </c>
      <c r="BA275" s="388">
        <f t="shared" si="97"/>
        <v>-14</v>
      </c>
      <c r="BB275" s="388">
        <f t="shared" si="97"/>
        <v>-10</v>
      </c>
      <c r="BC275" s="388">
        <f t="shared" si="97"/>
        <v>-10</v>
      </c>
      <c r="BD275" s="388">
        <f t="shared" si="97"/>
        <v>-1</v>
      </c>
      <c r="BE275" s="388">
        <f t="shared" si="97"/>
        <v>-1</v>
      </c>
      <c r="BF275" s="388">
        <f t="shared" si="97"/>
        <v>-212</v>
      </c>
      <c r="BH275" s="389">
        <f t="shared" si="117"/>
        <v>1</v>
      </c>
      <c r="BI275" s="389">
        <f t="shared" si="118"/>
        <v>0</v>
      </c>
      <c r="BJ275" s="370">
        <v>1451213.5</v>
      </c>
      <c r="BK275" s="137">
        <f t="shared" si="106"/>
        <v>1451213.5</v>
      </c>
      <c r="BL275" s="373">
        <v>1332045.8844444444</v>
      </c>
      <c r="BM275" s="137">
        <f t="shared" si="107"/>
        <v>1332045.8844444444</v>
      </c>
      <c r="BN275" s="372">
        <v>1222145.8933333331</v>
      </c>
      <c r="BO275" s="137">
        <f t="shared" si="108"/>
        <v>1222145.8933333331</v>
      </c>
      <c r="BP275" s="372">
        <v>1069119.0666666664</v>
      </c>
      <c r="BQ275" s="137">
        <f t="shared" si="109"/>
        <v>1069119.0666666664</v>
      </c>
      <c r="BR275" s="372">
        <v>1028043.9488888889</v>
      </c>
      <c r="BS275" s="137">
        <f t="shared" si="110"/>
        <v>1028043.9488888889</v>
      </c>
      <c r="BT275" s="376">
        <v>905035.47555555531</v>
      </c>
      <c r="BU275" s="137">
        <f t="shared" si="111"/>
        <v>905035.47555555531</v>
      </c>
      <c r="BV275" s="377">
        <v>1071675.4559999995</v>
      </c>
      <c r="BW275" s="379">
        <f t="shared" si="119"/>
        <v>1071675.4559999995</v>
      </c>
      <c r="BX275" s="353"/>
      <c r="BY275" s="138"/>
      <c r="BZ275" s="355"/>
      <c r="CA275" s="352"/>
    </row>
    <row r="276" spans="1:79" x14ac:dyDescent="0.25">
      <c r="A276" s="132" t="s">
        <v>738</v>
      </c>
      <c r="B276" s="55"/>
      <c r="C276" s="55" t="s">
        <v>437</v>
      </c>
      <c r="D276" s="133" t="s">
        <v>304</v>
      </c>
      <c r="E276" s="364">
        <v>78479.888888888891</v>
      </c>
      <c r="F276" s="382">
        <f t="shared" si="112"/>
        <v>101932</v>
      </c>
      <c r="G276" s="365">
        <v>1080</v>
      </c>
      <c r="H276" s="387">
        <f t="shared" si="113"/>
        <v>426</v>
      </c>
      <c r="I276" s="366">
        <v>80.302666666666653</v>
      </c>
      <c r="J276" s="366">
        <v>102</v>
      </c>
      <c r="K276"/>
      <c r="L276" s="365">
        <v>52405</v>
      </c>
      <c r="M276" s="365">
        <v>18742</v>
      </c>
      <c r="N276" s="365">
        <v>19141</v>
      </c>
      <c r="O276" s="365">
        <v>6651</v>
      </c>
      <c r="P276" s="365">
        <v>3643</v>
      </c>
      <c r="Q276" s="365">
        <v>902</v>
      </c>
      <c r="R276" s="365">
        <v>405</v>
      </c>
      <c r="S276" s="365">
        <v>43</v>
      </c>
      <c r="T276" s="365">
        <v>101932</v>
      </c>
      <c r="U276" s="132"/>
      <c r="V276" s="385">
        <f t="shared" si="114"/>
        <v>0.51411725464034852</v>
      </c>
      <c r="W276" s="385">
        <f t="shared" si="99"/>
        <v>0.18386767649020916</v>
      </c>
      <c r="X276" s="385">
        <f t="shared" si="100"/>
        <v>0.18778205077895066</v>
      </c>
      <c r="Y276" s="385">
        <f t="shared" si="101"/>
        <v>6.5249381940901782E-2</v>
      </c>
      <c r="Z276" s="385">
        <f t="shared" si="102"/>
        <v>3.5739512616253973E-2</v>
      </c>
      <c r="AA276" s="385">
        <f t="shared" si="103"/>
        <v>8.8490366126437233E-3</v>
      </c>
      <c r="AB276" s="385">
        <f t="shared" si="104"/>
        <v>3.9732370600007848E-3</v>
      </c>
      <c r="AC276" s="385">
        <f t="shared" si="105"/>
        <v>4.2184986069144137E-4</v>
      </c>
      <c r="AD276" s="135"/>
      <c r="AE276" s="368">
        <v>95</v>
      </c>
      <c r="AF276" s="368">
        <v>114</v>
      </c>
      <c r="AG276" s="368">
        <v>148</v>
      </c>
      <c r="AH276" s="368">
        <v>75</v>
      </c>
      <c r="AI276" s="368">
        <v>54</v>
      </c>
      <c r="AJ276" s="368">
        <v>8</v>
      </c>
      <c r="AK276" s="368">
        <v>16</v>
      </c>
      <c r="AL276" s="368">
        <v>-1</v>
      </c>
      <c r="AM276" s="185">
        <f t="shared" si="115"/>
        <v>509</v>
      </c>
      <c r="AN276" s="132"/>
      <c r="AO276" s="368">
        <v>33</v>
      </c>
      <c r="AP276" s="368">
        <v>15</v>
      </c>
      <c r="AQ276" s="368">
        <v>10</v>
      </c>
      <c r="AR276" s="368">
        <v>24</v>
      </c>
      <c r="AS276" s="368">
        <v>2</v>
      </c>
      <c r="AT276" s="368">
        <v>2</v>
      </c>
      <c r="AU276" s="368">
        <v>-2</v>
      </c>
      <c r="AV276" s="368">
        <v>-1</v>
      </c>
      <c r="AW276" s="369">
        <f t="shared" si="116"/>
        <v>83</v>
      </c>
      <c r="AX276" s="388">
        <f t="shared" si="98"/>
        <v>-33</v>
      </c>
      <c r="AY276" s="388">
        <f t="shared" si="98"/>
        <v>-15</v>
      </c>
      <c r="AZ276" s="388">
        <f t="shared" si="98"/>
        <v>-10</v>
      </c>
      <c r="BA276" s="388">
        <f t="shared" si="97"/>
        <v>-24</v>
      </c>
      <c r="BB276" s="388">
        <f t="shared" si="97"/>
        <v>-2</v>
      </c>
      <c r="BC276" s="388">
        <f t="shared" si="97"/>
        <v>-2</v>
      </c>
      <c r="BD276" s="388">
        <f t="shared" si="97"/>
        <v>2</v>
      </c>
      <c r="BE276" s="388">
        <f t="shared" si="97"/>
        <v>1</v>
      </c>
      <c r="BF276" s="388">
        <f t="shared" si="97"/>
        <v>-83</v>
      </c>
      <c r="BH276" s="389">
        <f t="shared" si="117"/>
        <v>1</v>
      </c>
      <c r="BI276" s="389">
        <f t="shared" si="118"/>
        <v>0</v>
      </c>
      <c r="BJ276" s="370">
        <v>637894.28666666674</v>
      </c>
      <c r="BK276" s="137">
        <f t="shared" si="106"/>
        <v>637894.28666666674</v>
      </c>
      <c r="BL276" s="373">
        <v>750943.41222222208</v>
      </c>
      <c r="BM276" s="137">
        <f t="shared" si="107"/>
        <v>750943.41222222208</v>
      </c>
      <c r="BN276" s="372">
        <v>983583.75444444455</v>
      </c>
      <c r="BO276" s="137">
        <f t="shared" si="108"/>
        <v>983583.75444444455</v>
      </c>
      <c r="BP276" s="372">
        <v>641718.53333333333</v>
      </c>
      <c r="BQ276" s="137">
        <f t="shared" si="109"/>
        <v>641718.53333333333</v>
      </c>
      <c r="BR276" s="372">
        <v>499438.77111111116</v>
      </c>
      <c r="BS276" s="137">
        <f t="shared" si="110"/>
        <v>499438.77111111116</v>
      </c>
      <c r="BT276" s="376">
        <v>842981.1755555555</v>
      </c>
      <c r="BU276" s="137">
        <f t="shared" si="111"/>
        <v>842981.1755555555</v>
      </c>
      <c r="BV276" s="377">
        <v>215034.29893333319</v>
      </c>
      <c r="BW276" s="379">
        <f t="shared" si="119"/>
        <v>215034.29893333319</v>
      </c>
      <c r="BX276" s="353"/>
      <c r="BY276" s="138"/>
      <c r="BZ276" s="355"/>
      <c r="CA276" s="352"/>
    </row>
    <row r="277" spans="1:79" x14ac:dyDescent="0.25">
      <c r="A277" s="132" t="s">
        <v>739</v>
      </c>
      <c r="B277" s="55" t="s">
        <v>501</v>
      </c>
      <c r="C277" s="55" t="s">
        <v>467</v>
      </c>
      <c r="D277" s="133" t="s">
        <v>305</v>
      </c>
      <c r="E277" s="364">
        <v>26298.444444444445</v>
      </c>
      <c r="F277" s="382">
        <f t="shared" si="112"/>
        <v>32304</v>
      </c>
      <c r="G277" s="365">
        <v>243</v>
      </c>
      <c r="H277" s="387">
        <f t="shared" si="113"/>
        <v>109</v>
      </c>
      <c r="I277" s="366">
        <v>12.695111111111103</v>
      </c>
      <c r="J277" s="366">
        <v>13</v>
      </c>
      <c r="K277"/>
      <c r="L277" s="365">
        <v>9364</v>
      </c>
      <c r="M277" s="365">
        <v>11721</v>
      </c>
      <c r="N277" s="365">
        <v>5423</v>
      </c>
      <c r="O277" s="365">
        <v>3551</v>
      </c>
      <c r="P277" s="365">
        <v>1741</v>
      </c>
      <c r="Q277" s="365">
        <v>433</v>
      </c>
      <c r="R277" s="365">
        <v>66</v>
      </c>
      <c r="S277" s="365">
        <v>5</v>
      </c>
      <c r="T277" s="365">
        <v>32304</v>
      </c>
      <c r="U277" s="132"/>
      <c r="V277" s="385">
        <f t="shared" si="114"/>
        <v>0.28987122337790988</v>
      </c>
      <c r="W277" s="385">
        <f t="shared" si="99"/>
        <v>0.36283432392273401</v>
      </c>
      <c r="X277" s="385">
        <f t="shared" si="100"/>
        <v>0.16787394749876175</v>
      </c>
      <c r="Y277" s="385">
        <f t="shared" si="101"/>
        <v>0.10992446755819713</v>
      </c>
      <c r="Z277" s="385">
        <f t="shared" si="102"/>
        <v>5.3894254581475981E-2</v>
      </c>
      <c r="AA277" s="385">
        <f t="shared" si="103"/>
        <v>1.3403912828132738E-2</v>
      </c>
      <c r="AB277" s="385">
        <f t="shared" si="104"/>
        <v>2.0430906389301636E-3</v>
      </c>
      <c r="AC277" s="385">
        <f t="shared" si="105"/>
        <v>1.5477959385834571E-4</v>
      </c>
      <c r="AD277" s="135"/>
      <c r="AE277" s="368">
        <v>-50</v>
      </c>
      <c r="AF277" s="368">
        <v>35</v>
      </c>
      <c r="AG277" s="368">
        <v>29</v>
      </c>
      <c r="AH277" s="368">
        <v>44</v>
      </c>
      <c r="AI277" s="368">
        <v>29</v>
      </c>
      <c r="AJ277" s="368">
        <v>14</v>
      </c>
      <c r="AK277" s="368">
        <v>0</v>
      </c>
      <c r="AL277" s="368">
        <v>0</v>
      </c>
      <c r="AM277" s="185">
        <f t="shared" si="115"/>
        <v>101</v>
      </c>
      <c r="AN277" s="132"/>
      <c r="AO277" s="368">
        <v>-27</v>
      </c>
      <c r="AP277" s="368">
        <v>11</v>
      </c>
      <c r="AQ277" s="368">
        <v>0</v>
      </c>
      <c r="AR277" s="368">
        <v>-1</v>
      </c>
      <c r="AS277" s="368">
        <v>6</v>
      </c>
      <c r="AT277" s="368">
        <v>2</v>
      </c>
      <c r="AU277" s="368">
        <v>1</v>
      </c>
      <c r="AV277" s="368">
        <v>0</v>
      </c>
      <c r="AW277" s="369">
        <f t="shared" si="116"/>
        <v>-8</v>
      </c>
      <c r="AX277" s="388">
        <f t="shared" si="98"/>
        <v>27</v>
      </c>
      <c r="AY277" s="388">
        <f t="shared" si="98"/>
        <v>-11</v>
      </c>
      <c r="AZ277" s="388">
        <f t="shared" si="98"/>
        <v>0</v>
      </c>
      <c r="BA277" s="388">
        <f t="shared" si="97"/>
        <v>1</v>
      </c>
      <c r="BB277" s="388">
        <f t="shared" si="97"/>
        <v>-6</v>
      </c>
      <c r="BC277" s="388">
        <f t="shared" si="97"/>
        <v>-2</v>
      </c>
      <c r="BD277" s="388">
        <f t="shared" si="97"/>
        <v>-1</v>
      </c>
      <c r="BE277" s="388">
        <f t="shared" si="97"/>
        <v>0</v>
      </c>
      <c r="BF277" s="388">
        <f t="shared" si="97"/>
        <v>8</v>
      </c>
      <c r="BH277" s="389">
        <f t="shared" si="117"/>
        <v>0.8</v>
      </c>
      <c r="BI277" s="389">
        <f t="shared" si="118"/>
        <v>0.19999999999999996</v>
      </c>
      <c r="BJ277" s="370">
        <v>156075.4133333333</v>
      </c>
      <c r="BK277" s="137">
        <f t="shared" si="106"/>
        <v>156075.4133333333</v>
      </c>
      <c r="BL277" s="373">
        <v>123608.23644444445</v>
      </c>
      <c r="BM277" s="137">
        <f t="shared" si="107"/>
        <v>123608.23644444445</v>
      </c>
      <c r="BN277" s="372">
        <v>108853.68888888891</v>
      </c>
      <c r="BO277" s="137">
        <f t="shared" si="108"/>
        <v>108853.68888888891</v>
      </c>
      <c r="BP277" s="372">
        <v>139625.38666666666</v>
      </c>
      <c r="BQ277" s="137">
        <f t="shared" si="109"/>
        <v>139625.38666666666</v>
      </c>
      <c r="BR277" s="372">
        <v>24835.989333333331</v>
      </c>
      <c r="BS277" s="137">
        <f t="shared" si="110"/>
        <v>24835.989333333331</v>
      </c>
      <c r="BT277" s="376">
        <v>98762.334222222213</v>
      </c>
      <c r="BU277" s="137">
        <f t="shared" si="111"/>
        <v>98762.334222222213</v>
      </c>
      <c r="BV277" s="377">
        <v>5040</v>
      </c>
      <c r="BW277" s="379">
        <f t="shared" si="119"/>
        <v>5040</v>
      </c>
      <c r="BX277" s="353"/>
      <c r="BY277" s="138"/>
      <c r="BZ277" s="355"/>
      <c r="CA277" s="352"/>
    </row>
    <row r="278" spans="1:79" x14ac:dyDescent="0.25">
      <c r="A278" s="132" t="s">
        <v>740</v>
      </c>
      <c r="B278" s="55" t="s">
        <v>559</v>
      </c>
      <c r="C278" s="55" t="s">
        <v>434</v>
      </c>
      <c r="D278" s="133" t="s">
        <v>306</v>
      </c>
      <c r="E278" s="364">
        <v>43631.555555555555</v>
      </c>
      <c r="F278" s="382">
        <f t="shared" si="112"/>
        <v>36485</v>
      </c>
      <c r="G278" s="365">
        <v>366</v>
      </c>
      <c r="H278" s="387">
        <f t="shared" si="113"/>
        <v>149</v>
      </c>
      <c r="I278" s="366">
        <v>7.9182222222222265</v>
      </c>
      <c r="J278" s="366">
        <v>56</v>
      </c>
      <c r="K278"/>
      <c r="L278" s="365">
        <v>911</v>
      </c>
      <c r="M278" s="365">
        <v>2190</v>
      </c>
      <c r="N278" s="365">
        <v>5070</v>
      </c>
      <c r="O278" s="365">
        <v>8700</v>
      </c>
      <c r="P278" s="365">
        <v>7480</v>
      </c>
      <c r="Q278" s="365">
        <v>4782</v>
      </c>
      <c r="R278" s="365">
        <v>6142</v>
      </c>
      <c r="S278" s="365">
        <v>1210</v>
      </c>
      <c r="T278" s="365">
        <v>36485</v>
      </c>
      <c r="U278" s="132"/>
      <c r="V278" s="385">
        <f t="shared" si="114"/>
        <v>2.4969165410442647E-2</v>
      </c>
      <c r="W278" s="385">
        <f t="shared" si="99"/>
        <v>6.0024667671645882E-2</v>
      </c>
      <c r="X278" s="385">
        <f t="shared" si="100"/>
        <v>0.13896121693846786</v>
      </c>
      <c r="Y278" s="385">
        <f t="shared" si="101"/>
        <v>0.23845415924352473</v>
      </c>
      <c r="Z278" s="385">
        <f t="shared" si="102"/>
        <v>0.20501575990132931</v>
      </c>
      <c r="AA278" s="385">
        <f t="shared" si="103"/>
        <v>0.13106756201178565</v>
      </c>
      <c r="AB278" s="385">
        <f t="shared" si="104"/>
        <v>0.16834315472111827</v>
      </c>
      <c r="AC278" s="385">
        <f t="shared" si="105"/>
        <v>3.3164314101685625E-2</v>
      </c>
      <c r="AD278" s="135"/>
      <c r="AE278" s="368">
        <v>-6</v>
      </c>
      <c r="AF278" s="368">
        <v>21</v>
      </c>
      <c r="AG278" s="368">
        <v>72</v>
      </c>
      <c r="AH278" s="368">
        <v>45</v>
      </c>
      <c r="AI278" s="368">
        <v>78</v>
      </c>
      <c r="AJ278" s="368">
        <v>12</v>
      </c>
      <c r="AK278" s="368">
        <v>41</v>
      </c>
      <c r="AL278" s="368">
        <v>7</v>
      </c>
      <c r="AM278" s="185">
        <f t="shared" si="115"/>
        <v>270</v>
      </c>
      <c r="AN278" s="132"/>
      <c r="AO278" s="368">
        <v>6</v>
      </c>
      <c r="AP278" s="368">
        <v>10</v>
      </c>
      <c r="AQ278" s="368">
        <v>27</v>
      </c>
      <c r="AR278" s="368">
        <v>19</v>
      </c>
      <c r="AS278" s="368">
        <v>43</v>
      </c>
      <c r="AT278" s="368">
        <v>5</v>
      </c>
      <c r="AU278" s="368">
        <v>8</v>
      </c>
      <c r="AV278" s="368">
        <v>3</v>
      </c>
      <c r="AW278" s="369">
        <f t="shared" si="116"/>
        <v>121</v>
      </c>
      <c r="AX278" s="388">
        <f t="shared" si="98"/>
        <v>-6</v>
      </c>
      <c r="AY278" s="388">
        <f t="shared" si="98"/>
        <v>-10</v>
      </c>
      <c r="AZ278" s="388">
        <f t="shared" si="98"/>
        <v>-27</v>
      </c>
      <c r="BA278" s="388">
        <f t="shared" si="97"/>
        <v>-19</v>
      </c>
      <c r="BB278" s="388">
        <f t="shared" si="97"/>
        <v>-43</v>
      </c>
      <c r="BC278" s="388">
        <f t="shared" si="97"/>
        <v>-5</v>
      </c>
      <c r="BD278" s="388">
        <f t="shared" si="97"/>
        <v>-8</v>
      </c>
      <c r="BE278" s="388">
        <f t="shared" si="97"/>
        <v>-3</v>
      </c>
      <c r="BF278" s="388">
        <f t="shared" si="97"/>
        <v>-121</v>
      </c>
      <c r="BH278" s="389">
        <f t="shared" si="117"/>
        <v>0.8</v>
      </c>
      <c r="BI278" s="389">
        <f t="shared" si="118"/>
        <v>0.19999999999999996</v>
      </c>
      <c r="BJ278" s="370">
        <v>234241.05066666671</v>
      </c>
      <c r="BK278" s="137">
        <f t="shared" si="106"/>
        <v>234241.05066666671</v>
      </c>
      <c r="BL278" s="373">
        <v>296308.97777777782</v>
      </c>
      <c r="BM278" s="137">
        <f t="shared" si="107"/>
        <v>296308.97777777782</v>
      </c>
      <c r="BN278" s="372">
        <v>395482.97777777782</v>
      </c>
      <c r="BO278" s="137">
        <f t="shared" si="108"/>
        <v>395482.97777777782</v>
      </c>
      <c r="BP278" s="372">
        <v>316228.05333333334</v>
      </c>
      <c r="BQ278" s="137">
        <f t="shared" si="109"/>
        <v>316228.05333333334</v>
      </c>
      <c r="BR278" s="372">
        <v>326127.8631111111</v>
      </c>
      <c r="BS278" s="137">
        <f t="shared" si="110"/>
        <v>326127.8631111111</v>
      </c>
      <c r="BT278" s="376">
        <v>277646.33244444442</v>
      </c>
      <c r="BU278" s="137">
        <f t="shared" si="111"/>
        <v>277646.33244444442</v>
      </c>
      <c r="BV278" s="377">
        <v>395472.83508622227</v>
      </c>
      <c r="BW278" s="379">
        <f t="shared" si="119"/>
        <v>395472.83508622227</v>
      </c>
      <c r="BX278" s="353"/>
      <c r="BY278" s="138"/>
      <c r="BZ278" s="355"/>
      <c r="CA278" s="352"/>
    </row>
    <row r="279" spans="1:79" x14ac:dyDescent="0.25">
      <c r="A279" s="132" t="s">
        <v>741</v>
      </c>
      <c r="B279" s="55" t="s">
        <v>630</v>
      </c>
      <c r="C279" s="55" t="s">
        <v>463</v>
      </c>
      <c r="D279" s="133" t="s">
        <v>307</v>
      </c>
      <c r="E279" s="364">
        <v>49259.555555555555</v>
      </c>
      <c r="F279" s="382">
        <f t="shared" si="112"/>
        <v>53570</v>
      </c>
      <c r="G279" s="365">
        <v>388</v>
      </c>
      <c r="H279" s="387">
        <f t="shared" si="113"/>
        <v>798</v>
      </c>
      <c r="I279" s="366">
        <v>565.29511111111117</v>
      </c>
      <c r="J279" s="366">
        <v>285</v>
      </c>
      <c r="K279"/>
      <c r="L279" s="365">
        <v>7480</v>
      </c>
      <c r="M279" s="365">
        <v>16384</v>
      </c>
      <c r="N279" s="365">
        <v>10731</v>
      </c>
      <c r="O279" s="365">
        <v>7541</v>
      </c>
      <c r="P279" s="365">
        <v>6170</v>
      </c>
      <c r="Q279" s="365">
        <v>3584</v>
      </c>
      <c r="R279" s="365">
        <v>1579</v>
      </c>
      <c r="S279" s="365">
        <v>101</v>
      </c>
      <c r="T279" s="365">
        <v>53570</v>
      </c>
      <c r="U279" s="132"/>
      <c r="V279" s="385">
        <f t="shared" si="114"/>
        <v>0.13963039014373715</v>
      </c>
      <c r="W279" s="385">
        <f t="shared" si="99"/>
        <v>0.30584282247526601</v>
      </c>
      <c r="X279" s="385">
        <f t="shared" si="100"/>
        <v>0.20031734179578123</v>
      </c>
      <c r="Y279" s="385">
        <f t="shared" si="101"/>
        <v>0.14076908717565803</v>
      </c>
      <c r="Z279" s="385">
        <f t="shared" si="102"/>
        <v>0.11517640470412545</v>
      </c>
      <c r="AA279" s="385">
        <f t="shared" si="103"/>
        <v>6.6903117416464444E-2</v>
      </c>
      <c r="AB279" s="385">
        <f t="shared" si="104"/>
        <v>2.94754526787381E-2</v>
      </c>
      <c r="AC279" s="385">
        <f t="shared" si="105"/>
        <v>1.885383610229606E-3</v>
      </c>
      <c r="AD279" s="135"/>
      <c r="AE279" s="368">
        <v>34</v>
      </c>
      <c r="AF279" s="368">
        <v>194</v>
      </c>
      <c r="AG279" s="368">
        <v>240</v>
      </c>
      <c r="AH279" s="368">
        <v>88</v>
      </c>
      <c r="AI279" s="368">
        <v>115</v>
      </c>
      <c r="AJ279" s="368">
        <v>56</v>
      </c>
      <c r="AK279" s="368">
        <v>2</v>
      </c>
      <c r="AL279" s="368">
        <v>1</v>
      </c>
      <c r="AM279" s="185">
        <f t="shared" si="115"/>
        <v>730</v>
      </c>
      <c r="AN279" s="132"/>
      <c r="AO279" s="368">
        <v>-18</v>
      </c>
      <c r="AP279" s="368">
        <v>-29</v>
      </c>
      <c r="AQ279" s="368">
        <v>-5</v>
      </c>
      <c r="AR279" s="368">
        <v>-3</v>
      </c>
      <c r="AS279" s="368">
        <v>-7</v>
      </c>
      <c r="AT279" s="368">
        <v>-1</v>
      </c>
      <c r="AU279" s="368">
        <v>-4</v>
      </c>
      <c r="AV279" s="368">
        <v>-1</v>
      </c>
      <c r="AW279" s="369">
        <f t="shared" si="116"/>
        <v>-68</v>
      </c>
      <c r="AX279" s="388">
        <f t="shared" si="98"/>
        <v>18</v>
      </c>
      <c r="AY279" s="388">
        <f t="shared" si="98"/>
        <v>29</v>
      </c>
      <c r="AZ279" s="388">
        <f t="shared" si="98"/>
        <v>5</v>
      </c>
      <c r="BA279" s="388">
        <f t="shared" si="97"/>
        <v>3</v>
      </c>
      <c r="BB279" s="388">
        <f t="shared" si="97"/>
        <v>7</v>
      </c>
      <c r="BC279" s="388">
        <f t="shared" si="97"/>
        <v>1</v>
      </c>
      <c r="BD279" s="388">
        <f t="shared" si="97"/>
        <v>4</v>
      </c>
      <c r="BE279" s="388">
        <f t="shared" si="97"/>
        <v>1</v>
      </c>
      <c r="BF279" s="388">
        <f t="shared" si="97"/>
        <v>68</v>
      </c>
      <c r="BH279" s="389">
        <f t="shared" si="117"/>
        <v>0.8</v>
      </c>
      <c r="BI279" s="389">
        <f t="shared" si="118"/>
        <v>0.19999999999999996</v>
      </c>
      <c r="BJ279" s="370">
        <v>391979.56266666669</v>
      </c>
      <c r="BK279" s="137">
        <f t="shared" si="106"/>
        <v>391979.56266666669</v>
      </c>
      <c r="BL279" s="373">
        <v>647745.4986666668</v>
      </c>
      <c r="BM279" s="137">
        <f t="shared" si="107"/>
        <v>647745.4986666668</v>
      </c>
      <c r="BN279" s="372">
        <v>686945.99555555568</v>
      </c>
      <c r="BO279" s="137">
        <f t="shared" si="108"/>
        <v>686945.99555555568</v>
      </c>
      <c r="BP279" s="372">
        <v>576179.94666666666</v>
      </c>
      <c r="BQ279" s="137">
        <f t="shared" si="109"/>
        <v>576179.94666666666</v>
      </c>
      <c r="BR279" s="372">
        <v>875804.38755555567</v>
      </c>
      <c r="BS279" s="137">
        <f t="shared" si="110"/>
        <v>875804.38755555567</v>
      </c>
      <c r="BT279" s="376">
        <v>698957.09333333327</v>
      </c>
      <c r="BU279" s="137">
        <f t="shared" si="111"/>
        <v>698957.09333333327</v>
      </c>
      <c r="BV279" s="377">
        <v>1190690.0618951111</v>
      </c>
      <c r="BW279" s="379">
        <f t="shared" si="119"/>
        <v>1190690.0618951111</v>
      </c>
      <c r="BX279" s="353"/>
      <c r="BY279" s="138"/>
      <c r="BZ279" s="355"/>
      <c r="CA279" s="352"/>
    </row>
    <row r="280" spans="1:79" x14ac:dyDescent="0.25">
      <c r="A280" s="132" t="s">
        <v>742</v>
      </c>
      <c r="B280" s="55" t="s">
        <v>546</v>
      </c>
      <c r="C280" s="55" t="s">
        <v>463</v>
      </c>
      <c r="D280" s="133" t="s">
        <v>308</v>
      </c>
      <c r="E280" s="364">
        <v>58033.333333333336</v>
      </c>
      <c r="F280" s="382">
        <f t="shared" si="112"/>
        <v>61655</v>
      </c>
      <c r="G280" s="365">
        <v>361</v>
      </c>
      <c r="H280" s="387">
        <f t="shared" si="113"/>
        <v>669</v>
      </c>
      <c r="I280" s="366">
        <v>438.08888888888885</v>
      </c>
      <c r="J280" s="366">
        <v>107</v>
      </c>
      <c r="K280"/>
      <c r="L280" s="365">
        <v>8614</v>
      </c>
      <c r="M280" s="365">
        <v>14131</v>
      </c>
      <c r="N280" s="365">
        <v>13542</v>
      </c>
      <c r="O280" s="365">
        <v>11595</v>
      </c>
      <c r="P280" s="365">
        <v>7831</v>
      </c>
      <c r="Q280" s="365">
        <v>3842</v>
      </c>
      <c r="R280" s="365">
        <v>1984</v>
      </c>
      <c r="S280" s="365">
        <v>116</v>
      </c>
      <c r="T280" s="365">
        <v>61655</v>
      </c>
      <c r="U280" s="132"/>
      <c r="V280" s="385">
        <f t="shared" si="114"/>
        <v>0.13971291866028709</v>
      </c>
      <c r="W280" s="385">
        <f t="shared" si="99"/>
        <v>0.22919471251317816</v>
      </c>
      <c r="X280" s="385">
        <f t="shared" si="100"/>
        <v>0.2196415538074771</v>
      </c>
      <c r="Y280" s="385">
        <f t="shared" si="101"/>
        <v>0.18806260643905603</v>
      </c>
      <c r="Z280" s="385">
        <f t="shared" si="102"/>
        <v>0.12701321871705457</v>
      </c>
      <c r="AA280" s="385">
        <f t="shared" si="103"/>
        <v>6.2314491930905845E-2</v>
      </c>
      <c r="AB280" s="385">
        <f t="shared" si="104"/>
        <v>3.2179060903414158E-2</v>
      </c>
      <c r="AC280" s="385">
        <f t="shared" si="105"/>
        <v>1.8814370286270375E-3</v>
      </c>
      <c r="AD280" s="135"/>
      <c r="AE280" s="368">
        <v>66</v>
      </c>
      <c r="AF280" s="368">
        <v>102</v>
      </c>
      <c r="AG280" s="368">
        <v>161</v>
      </c>
      <c r="AH280" s="368">
        <v>125</v>
      </c>
      <c r="AI280" s="368">
        <v>166</v>
      </c>
      <c r="AJ280" s="368">
        <v>31</v>
      </c>
      <c r="AK280" s="368">
        <v>16</v>
      </c>
      <c r="AL280" s="368">
        <v>-1</v>
      </c>
      <c r="AM280" s="185">
        <f t="shared" si="115"/>
        <v>666</v>
      </c>
      <c r="AN280" s="132"/>
      <c r="AO280" s="368">
        <v>23</v>
      </c>
      <c r="AP280" s="368">
        <v>-10</v>
      </c>
      <c r="AQ280" s="368">
        <v>-6</v>
      </c>
      <c r="AR280" s="368">
        <v>-11</v>
      </c>
      <c r="AS280" s="368">
        <v>0</v>
      </c>
      <c r="AT280" s="368">
        <v>-3</v>
      </c>
      <c r="AU280" s="368">
        <v>4</v>
      </c>
      <c r="AV280" s="368">
        <v>0</v>
      </c>
      <c r="AW280" s="369">
        <f t="shared" si="116"/>
        <v>-3</v>
      </c>
      <c r="AX280" s="388">
        <f t="shared" si="98"/>
        <v>-23</v>
      </c>
      <c r="AY280" s="388">
        <f t="shared" si="98"/>
        <v>10</v>
      </c>
      <c r="AZ280" s="388">
        <f t="shared" si="98"/>
        <v>6</v>
      </c>
      <c r="BA280" s="388">
        <f t="shared" si="97"/>
        <v>11</v>
      </c>
      <c r="BB280" s="388">
        <f t="shared" si="97"/>
        <v>0</v>
      </c>
      <c r="BC280" s="388">
        <f t="shared" si="97"/>
        <v>3</v>
      </c>
      <c r="BD280" s="388">
        <f t="shared" si="97"/>
        <v>-4</v>
      </c>
      <c r="BE280" s="388">
        <f t="shared" si="97"/>
        <v>0</v>
      </c>
      <c r="BF280" s="388">
        <f t="shared" si="97"/>
        <v>3</v>
      </c>
      <c r="BH280" s="389">
        <f t="shared" si="117"/>
        <v>0.8</v>
      </c>
      <c r="BI280" s="389">
        <f t="shared" si="118"/>
        <v>0.19999999999999996</v>
      </c>
      <c r="BJ280" s="370">
        <v>442256.31466666656</v>
      </c>
      <c r="BK280" s="137">
        <f t="shared" si="106"/>
        <v>442256.31466666656</v>
      </c>
      <c r="BL280" s="373">
        <v>531756.02133333345</v>
      </c>
      <c r="BM280" s="137">
        <f t="shared" si="107"/>
        <v>531756.02133333345</v>
      </c>
      <c r="BN280" s="372">
        <v>410467.43644444447</v>
      </c>
      <c r="BO280" s="137">
        <f t="shared" si="108"/>
        <v>410467.43644444447</v>
      </c>
      <c r="BP280" s="372">
        <v>695877.76000000013</v>
      </c>
      <c r="BQ280" s="137">
        <f t="shared" si="109"/>
        <v>695877.76000000013</v>
      </c>
      <c r="BR280" s="372">
        <v>1031135.5680000002</v>
      </c>
      <c r="BS280" s="137">
        <f t="shared" si="110"/>
        <v>1031135.5680000002</v>
      </c>
      <c r="BT280" s="376">
        <v>736699.50044444471</v>
      </c>
      <c r="BU280" s="137">
        <f t="shared" si="111"/>
        <v>736699.50044444471</v>
      </c>
      <c r="BV280" s="377">
        <v>562219.86464711092</v>
      </c>
      <c r="BW280" s="379">
        <f t="shared" si="119"/>
        <v>562219.86464711092</v>
      </c>
      <c r="BX280" s="353"/>
      <c r="BY280" s="138"/>
      <c r="BZ280" s="355"/>
      <c r="CA280" s="352"/>
    </row>
    <row r="281" spans="1:79" x14ac:dyDescent="0.25">
      <c r="A281" s="132" t="s">
        <v>743</v>
      </c>
      <c r="B281" s="55"/>
      <c r="C281" s="55" t="s">
        <v>467</v>
      </c>
      <c r="D281" s="133" t="s">
        <v>309</v>
      </c>
      <c r="E281" s="364">
        <v>61801.111111111117</v>
      </c>
      <c r="F281" s="382">
        <f t="shared" si="112"/>
        <v>75238</v>
      </c>
      <c r="G281" s="365">
        <v>360</v>
      </c>
      <c r="H281" s="387">
        <f t="shared" si="113"/>
        <v>1353</v>
      </c>
      <c r="I281" s="366">
        <v>960.79555555555555</v>
      </c>
      <c r="J281" s="366">
        <v>390</v>
      </c>
      <c r="K281"/>
      <c r="L281" s="365">
        <v>26621</v>
      </c>
      <c r="M281" s="365">
        <v>20235</v>
      </c>
      <c r="N281" s="365">
        <v>11881</v>
      </c>
      <c r="O281" s="365">
        <v>8586</v>
      </c>
      <c r="P281" s="365">
        <v>4679</v>
      </c>
      <c r="Q281" s="365">
        <v>2136</v>
      </c>
      <c r="R281" s="365">
        <v>1051</v>
      </c>
      <c r="S281" s="365">
        <v>49</v>
      </c>
      <c r="T281" s="365">
        <v>75238</v>
      </c>
      <c r="U281" s="132"/>
      <c r="V281" s="385">
        <f t="shared" si="114"/>
        <v>0.35382386559982987</v>
      </c>
      <c r="W281" s="385">
        <f t="shared" si="99"/>
        <v>0.26894654297030757</v>
      </c>
      <c r="X281" s="385">
        <f t="shared" si="100"/>
        <v>0.15791222520534837</v>
      </c>
      <c r="Y281" s="385">
        <f t="shared" si="101"/>
        <v>0.11411786597198224</v>
      </c>
      <c r="Z281" s="385">
        <f t="shared" si="102"/>
        <v>6.218931922698636E-2</v>
      </c>
      <c r="AA281" s="385">
        <f t="shared" si="103"/>
        <v>2.8389909354315637E-2</v>
      </c>
      <c r="AB281" s="385">
        <f t="shared" si="104"/>
        <v>1.3969005024056992E-2</v>
      </c>
      <c r="AC281" s="385">
        <f t="shared" si="105"/>
        <v>6.5126664717297109E-4</v>
      </c>
      <c r="AD281" s="135"/>
      <c r="AE281" s="368">
        <v>112</v>
      </c>
      <c r="AF281" s="368">
        <v>410</v>
      </c>
      <c r="AG281" s="368">
        <v>380</v>
      </c>
      <c r="AH281" s="368">
        <v>208</v>
      </c>
      <c r="AI281" s="368">
        <v>90</v>
      </c>
      <c r="AJ281" s="368">
        <v>35</v>
      </c>
      <c r="AK281" s="368">
        <v>23</v>
      </c>
      <c r="AL281" s="368">
        <v>-1</v>
      </c>
      <c r="AM281" s="185">
        <f t="shared" si="115"/>
        <v>1257</v>
      </c>
      <c r="AN281" s="132"/>
      <c r="AO281" s="368">
        <v>-49</v>
      </c>
      <c r="AP281" s="368">
        <v>-25</v>
      </c>
      <c r="AQ281" s="368">
        <v>-16</v>
      </c>
      <c r="AR281" s="368">
        <v>-5</v>
      </c>
      <c r="AS281" s="368">
        <v>0</v>
      </c>
      <c r="AT281" s="368">
        <v>-4</v>
      </c>
      <c r="AU281" s="368">
        <v>2</v>
      </c>
      <c r="AV281" s="368">
        <v>1</v>
      </c>
      <c r="AW281" s="369">
        <f t="shared" si="116"/>
        <v>-96</v>
      </c>
      <c r="AX281" s="388">
        <f t="shared" si="98"/>
        <v>49</v>
      </c>
      <c r="AY281" s="388">
        <f t="shared" si="98"/>
        <v>25</v>
      </c>
      <c r="AZ281" s="388">
        <f t="shared" si="98"/>
        <v>16</v>
      </c>
      <c r="BA281" s="388">
        <f t="shared" si="97"/>
        <v>5</v>
      </c>
      <c r="BB281" s="388">
        <f t="shared" si="97"/>
        <v>0</v>
      </c>
      <c r="BC281" s="388">
        <f t="shared" si="97"/>
        <v>4</v>
      </c>
      <c r="BD281" s="388">
        <f t="shared" si="97"/>
        <v>-2</v>
      </c>
      <c r="BE281" s="388">
        <f t="shared" si="97"/>
        <v>-1</v>
      </c>
      <c r="BF281" s="388">
        <f t="shared" si="97"/>
        <v>96</v>
      </c>
      <c r="BH281" s="389">
        <f t="shared" si="117"/>
        <v>1</v>
      </c>
      <c r="BI281" s="389">
        <f t="shared" si="118"/>
        <v>0</v>
      </c>
      <c r="BJ281" s="370">
        <v>615026.68000000005</v>
      </c>
      <c r="BK281" s="137">
        <f t="shared" si="106"/>
        <v>615026.68000000005</v>
      </c>
      <c r="BL281" s="373">
        <v>941337.20666666655</v>
      </c>
      <c r="BM281" s="137">
        <f t="shared" si="107"/>
        <v>941337.20666666655</v>
      </c>
      <c r="BN281" s="372">
        <v>698681.8277777778</v>
      </c>
      <c r="BO281" s="137">
        <f t="shared" si="108"/>
        <v>698681.8277777778</v>
      </c>
      <c r="BP281" s="372">
        <v>1181880</v>
      </c>
      <c r="BQ281" s="137">
        <f t="shared" si="109"/>
        <v>1181880</v>
      </c>
      <c r="BR281" s="372">
        <v>1215448.2511111111</v>
      </c>
      <c r="BS281" s="137">
        <f t="shared" si="110"/>
        <v>1215448.2511111111</v>
      </c>
      <c r="BT281" s="376">
        <v>1725313.831111111</v>
      </c>
      <c r="BU281" s="137">
        <f t="shared" si="111"/>
        <v>1725313.831111111</v>
      </c>
      <c r="BV281" s="377">
        <v>1636669.9528355554</v>
      </c>
      <c r="BW281" s="379">
        <f t="shared" si="119"/>
        <v>1636669.9528355554</v>
      </c>
      <c r="BX281" s="353"/>
      <c r="BY281" s="138"/>
      <c r="BZ281" s="355"/>
      <c r="CA281" s="352"/>
    </row>
    <row r="282" spans="1:79" x14ac:dyDescent="0.25">
      <c r="A282" s="132" t="s">
        <v>744</v>
      </c>
      <c r="B282" s="55" t="s">
        <v>458</v>
      </c>
      <c r="C282" s="55" t="s">
        <v>450</v>
      </c>
      <c r="D282" s="133" t="s">
        <v>310</v>
      </c>
      <c r="E282" s="364">
        <v>60716.111111111117</v>
      </c>
      <c r="F282" s="382">
        <f t="shared" si="112"/>
        <v>69743</v>
      </c>
      <c r="G282" s="365">
        <v>498</v>
      </c>
      <c r="H282" s="387">
        <f t="shared" si="113"/>
        <v>526</v>
      </c>
      <c r="I282" s="366">
        <v>245.02444444444438</v>
      </c>
      <c r="J282" s="366">
        <v>14</v>
      </c>
      <c r="K282"/>
      <c r="L282" s="365">
        <v>13157</v>
      </c>
      <c r="M282" s="365">
        <v>17657</v>
      </c>
      <c r="N282" s="365">
        <v>20771</v>
      </c>
      <c r="O282" s="365">
        <v>10631</v>
      </c>
      <c r="P282" s="365">
        <v>4913</v>
      </c>
      <c r="Q282" s="365">
        <v>1727</v>
      </c>
      <c r="R282" s="365">
        <v>802</v>
      </c>
      <c r="S282" s="365">
        <v>85</v>
      </c>
      <c r="T282" s="365">
        <v>69743</v>
      </c>
      <c r="U282" s="132"/>
      <c r="V282" s="385">
        <f t="shared" si="114"/>
        <v>0.1886497569648567</v>
      </c>
      <c r="W282" s="385">
        <f t="shared" si="99"/>
        <v>0.25317236138393817</v>
      </c>
      <c r="X282" s="385">
        <f t="shared" si="100"/>
        <v>0.29782200364194256</v>
      </c>
      <c r="Y282" s="385">
        <f t="shared" si="101"/>
        <v>0.15243106835094561</v>
      </c>
      <c r="Z282" s="385">
        <f t="shared" si="102"/>
        <v>7.0444345669099406E-2</v>
      </c>
      <c r="AA282" s="385">
        <f t="shared" si="103"/>
        <v>2.4762341740389715E-2</v>
      </c>
      <c r="AB282" s="385">
        <f t="shared" si="104"/>
        <v>1.1499361943134077E-2</v>
      </c>
      <c r="AC282" s="385">
        <f t="shared" si="105"/>
        <v>1.2187603056937615E-3</v>
      </c>
      <c r="AD282" s="135"/>
      <c r="AE282" s="368">
        <v>159</v>
      </c>
      <c r="AF282" s="368">
        <v>86</v>
      </c>
      <c r="AG282" s="368">
        <v>54</v>
      </c>
      <c r="AH282" s="368">
        <v>116</v>
      </c>
      <c r="AI282" s="368">
        <v>73</v>
      </c>
      <c r="AJ282" s="368">
        <v>50</v>
      </c>
      <c r="AK282" s="368">
        <v>6</v>
      </c>
      <c r="AL282" s="368">
        <v>1</v>
      </c>
      <c r="AM282" s="185">
        <f t="shared" si="115"/>
        <v>545</v>
      </c>
      <c r="AN282" s="132"/>
      <c r="AO282" s="368">
        <v>-7</v>
      </c>
      <c r="AP282" s="368">
        <v>-1</v>
      </c>
      <c r="AQ282" s="368">
        <v>-1</v>
      </c>
      <c r="AR282" s="368">
        <v>22</v>
      </c>
      <c r="AS282" s="368">
        <v>6</v>
      </c>
      <c r="AT282" s="368">
        <v>1</v>
      </c>
      <c r="AU282" s="368">
        <v>0</v>
      </c>
      <c r="AV282" s="368">
        <v>-1</v>
      </c>
      <c r="AW282" s="369">
        <f t="shared" si="116"/>
        <v>19</v>
      </c>
      <c r="AX282" s="388">
        <f t="shared" si="98"/>
        <v>7</v>
      </c>
      <c r="AY282" s="388">
        <f t="shared" si="98"/>
        <v>1</v>
      </c>
      <c r="AZ282" s="388">
        <f t="shared" si="98"/>
        <v>1</v>
      </c>
      <c r="BA282" s="388">
        <f t="shared" si="97"/>
        <v>-22</v>
      </c>
      <c r="BB282" s="388">
        <f t="shared" si="97"/>
        <v>-6</v>
      </c>
      <c r="BC282" s="388">
        <f t="shared" si="97"/>
        <v>-1</v>
      </c>
      <c r="BD282" s="388">
        <f t="shared" si="97"/>
        <v>0</v>
      </c>
      <c r="BE282" s="388">
        <f t="shared" si="97"/>
        <v>1</v>
      </c>
      <c r="BF282" s="388">
        <f t="shared" si="97"/>
        <v>-19</v>
      </c>
      <c r="BH282" s="389">
        <f t="shared" si="117"/>
        <v>0.8</v>
      </c>
      <c r="BI282" s="389">
        <f t="shared" si="118"/>
        <v>0.19999999999999996</v>
      </c>
      <c r="BJ282" s="370">
        <v>282982.63466666668</v>
      </c>
      <c r="BK282" s="137">
        <f t="shared" si="106"/>
        <v>282982.63466666668</v>
      </c>
      <c r="BL282" s="373">
        <v>387830.46488888888</v>
      </c>
      <c r="BM282" s="137">
        <f t="shared" si="107"/>
        <v>387830.46488888888</v>
      </c>
      <c r="BN282" s="372">
        <v>380235.29955555557</v>
      </c>
      <c r="BO282" s="137">
        <f t="shared" si="108"/>
        <v>380235.29955555557</v>
      </c>
      <c r="BP282" s="372">
        <v>343756.05333333329</v>
      </c>
      <c r="BQ282" s="137">
        <f t="shared" si="109"/>
        <v>343756.05333333329</v>
      </c>
      <c r="BR282" s="372">
        <v>384474.80000000005</v>
      </c>
      <c r="BS282" s="137">
        <f t="shared" si="110"/>
        <v>384474.80000000005</v>
      </c>
      <c r="BT282" s="376">
        <v>356749.21955555561</v>
      </c>
      <c r="BU282" s="137">
        <f t="shared" si="111"/>
        <v>356749.21955555561</v>
      </c>
      <c r="BV282" s="377">
        <v>275617.54319644446</v>
      </c>
      <c r="BW282" s="379">
        <f t="shared" si="119"/>
        <v>275617.54319644446</v>
      </c>
      <c r="BX282" s="353"/>
      <c r="BY282" s="138"/>
      <c r="BZ282" s="355"/>
      <c r="CA282" s="352"/>
    </row>
    <row r="283" spans="1:79" x14ac:dyDescent="0.25">
      <c r="A283" s="132" t="s">
        <v>745</v>
      </c>
      <c r="B283" s="55" t="s">
        <v>460</v>
      </c>
      <c r="C283" s="55" t="s">
        <v>434</v>
      </c>
      <c r="D283" s="133" t="s">
        <v>311</v>
      </c>
      <c r="E283" s="364">
        <v>54984.000000000007</v>
      </c>
      <c r="F283" s="382">
        <f t="shared" si="112"/>
        <v>53676</v>
      </c>
      <c r="G283" s="365">
        <v>205</v>
      </c>
      <c r="H283" s="387">
        <f t="shared" si="113"/>
        <v>832</v>
      </c>
      <c r="I283" s="366">
        <v>582.61955555555551</v>
      </c>
      <c r="J283" s="366">
        <v>118</v>
      </c>
      <c r="K283"/>
      <c r="L283" s="365">
        <v>2809</v>
      </c>
      <c r="M283" s="365">
        <v>9162</v>
      </c>
      <c r="N283" s="365">
        <v>14298</v>
      </c>
      <c r="O283" s="365">
        <v>10262</v>
      </c>
      <c r="P283" s="365">
        <v>8206</v>
      </c>
      <c r="Q283" s="365">
        <v>4815</v>
      </c>
      <c r="R283" s="365">
        <v>3645</v>
      </c>
      <c r="S283" s="365">
        <v>479</v>
      </c>
      <c r="T283" s="365">
        <v>53676</v>
      </c>
      <c r="U283" s="132"/>
      <c r="V283" s="385">
        <f t="shared" si="114"/>
        <v>5.2332513600119236E-2</v>
      </c>
      <c r="W283" s="385">
        <f t="shared" si="99"/>
        <v>0.17069081153588195</v>
      </c>
      <c r="X283" s="385">
        <f t="shared" si="100"/>
        <v>0.26637603398166776</v>
      </c>
      <c r="Y283" s="385">
        <f t="shared" si="101"/>
        <v>0.19118414188836724</v>
      </c>
      <c r="Z283" s="385">
        <f t="shared" si="102"/>
        <v>0.15288024442954021</v>
      </c>
      <c r="AA283" s="385">
        <f t="shared" si="103"/>
        <v>8.9704896042924212E-2</v>
      </c>
      <c r="AB283" s="385">
        <f t="shared" si="104"/>
        <v>6.7907444668008049E-2</v>
      </c>
      <c r="AC283" s="385">
        <f t="shared" si="105"/>
        <v>8.9239138534913179E-3</v>
      </c>
      <c r="AD283" s="135"/>
      <c r="AE283" s="368">
        <v>77</v>
      </c>
      <c r="AF283" s="368">
        <v>214</v>
      </c>
      <c r="AG283" s="368">
        <v>259</v>
      </c>
      <c r="AH283" s="368">
        <v>193</v>
      </c>
      <c r="AI283" s="368">
        <v>105</v>
      </c>
      <c r="AJ283" s="368">
        <v>30</v>
      </c>
      <c r="AK283" s="368">
        <v>43</v>
      </c>
      <c r="AL283" s="368">
        <v>6</v>
      </c>
      <c r="AM283" s="185">
        <f t="shared" si="115"/>
        <v>927</v>
      </c>
      <c r="AN283" s="132"/>
      <c r="AO283" s="368">
        <v>16</v>
      </c>
      <c r="AP283" s="368">
        <v>7</v>
      </c>
      <c r="AQ283" s="368">
        <v>31</v>
      </c>
      <c r="AR283" s="368">
        <v>22</v>
      </c>
      <c r="AS283" s="368">
        <v>4</v>
      </c>
      <c r="AT283" s="368">
        <v>11</v>
      </c>
      <c r="AU283" s="368">
        <v>2</v>
      </c>
      <c r="AV283" s="368">
        <v>2</v>
      </c>
      <c r="AW283" s="369">
        <f t="shared" si="116"/>
        <v>95</v>
      </c>
      <c r="AX283" s="388">
        <f t="shared" si="98"/>
        <v>-16</v>
      </c>
      <c r="AY283" s="388">
        <f t="shared" si="98"/>
        <v>-7</v>
      </c>
      <c r="AZ283" s="388">
        <f t="shared" si="98"/>
        <v>-31</v>
      </c>
      <c r="BA283" s="388">
        <f t="shared" si="97"/>
        <v>-22</v>
      </c>
      <c r="BB283" s="388">
        <f t="shared" si="97"/>
        <v>-4</v>
      </c>
      <c r="BC283" s="388">
        <f t="shared" si="97"/>
        <v>-11</v>
      </c>
      <c r="BD283" s="388">
        <f t="shared" si="97"/>
        <v>-2</v>
      </c>
      <c r="BE283" s="388">
        <f t="shared" si="97"/>
        <v>-2</v>
      </c>
      <c r="BF283" s="388">
        <f t="shared" si="97"/>
        <v>-95</v>
      </c>
      <c r="BH283" s="389">
        <f t="shared" si="117"/>
        <v>0.8</v>
      </c>
      <c r="BI283" s="389">
        <f t="shared" si="118"/>
        <v>0.19999999999999996</v>
      </c>
      <c r="BJ283" s="370">
        <v>409761.92533333343</v>
      </c>
      <c r="BK283" s="137">
        <f t="shared" si="106"/>
        <v>409761.92533333343</v>
      </c>
      <c r="BL283" s="373">
        <v>459624.80711111112</v>
      </c>
      <c r="BM283" s="137">
        <f t="shared" si="107"/>
        <v>459624.80711111112</v>
      </c>
      <c r="BN283" s="372">
        <v>788648.05155555578</v>
      </c>
      <c r="BO283" s="137">
        <f t="shared" si="108"/>
        <v>788648.05155555578</v>
      </c>
      <c r="BP283" s="372">
        <v>1065158.08</v>
      </c>
      <c r="BQ283" s="137">
        <f t="shared" si="109"/>
        <v>1065158.08</v>
      </c>
      <c r="BR283" s="372">
        <v>849043.75644444453</v>
      </c>
      <c r="BS283" s="137">
        <f t="shared" si="110"/>
        <v>849043.75644444453</v>
      </c>
      <c r="BT283" s="376">
        <v>1220713.8968888889</v>
      </c>
      <c r="BU283" s="137">
        <f t="shared" si="111"/>
        <v>1220713.8968888889</v>
      </c>
      <c r="BV283" s="377">
        <v>992513.89115733327</v>
      </c>
      <c r="BW283" s="379">
        <f t="shared" si="119"/>
        <v>992513.89115733327</v>
      </c>
      <c r="BX283" s="353"/>
      <c r="BY283" s="138"/>
      <c r="BZ283" s="355"/>
      <c r="CA283" s="352"/>
    </row>
    <row r="284" spans="1:79" x14ac:dyDescent="0.25">
      <c r="A284" s="132" t="s">
        <v>746</v>
      </c>
      <c r="B284" s="55" t="s">
        <v>509</v>
      </c>
      <c r="C284" s="55" t="s">
        <v>463</v>
      </c>
      <c r="D284" s="133" t="s">
        <v>312</v>
      </c>
      <c r="E284" s="364">
        <v>38420.111111111109</v>
      </c>
      <c r="F284" s="382">
        <f t="shared" si="112"/>
        <v>40347</v>
      </c>
      <c r="G284" s="365">
        <v>270</v>
      </c>
      <c r="H284" s="387">
        <f t="shared" si="113"/>
        <v>821</v>
      </c>
      <c r="I284" s="366">
        <v>658.31955555555555</v>
      </c>
      <c r="J284" s="366">
        <v>218</v>
      </c>
      <c r="K284"/>
      <c r="L284" s="365">
        <v>6416</v>
      </c>
      <c r="M284" s="365">
        <v>6470</v>
      </c>
      <c r="N284" s="365">
        <v>11224</v>
      </c>
      <c r="O284" s="365">
        <v>5937</v>
      </c>
      <c r="P284" s="365">
        <v>5043</v>
      </c>
      <c r="Q284" s="365">
        <v>3204</v>
      </c>
      <c r="R284" s="365">
        <v>1858</v>
      </c>
      <c r="S284" s="365">
        <v>195</v>
      </c>
      <c r="T284" s="365">
        <v>40347</v>
      </c>
      <c r="U284" s="132"/>
      <c r="V284" s="385">
        <f t="shared" si="114"/>
        <v>0.15902049718690361</v>
      </c>
      <c r="W284" s="385">
        <f t="shared" si="99"/>
        <v>0.16035888665823977</v>
      </c>
      <c r="X284" s="385">
        <f t="shared" si="100"/>
        <v>0.27818673011624162</v>
      </c>
      <c r="Y284" s="385">
        <f t="shared" si="101"/>
        <v>0.14714848687634768</v>
      </c>
      <c r="Z284" s="385">
        <f t="shared" si="102"/>
        <v>0.12499070562867128</v>
      </c>
      <c r="AA284" s="385">
        <f t="shared" si="103"/>
        <v>7.9411108632612096E-2</v>
      </c>
      <c r="AB284" s="385">
        <f t="shared" si="104"/>
        <v>4.6050511810047837E-2</v>
      </c>
      <c r="AC284" s="385">
        <f t="shared" si="105"/>
        <v>4.8330730909361286E-3</v>
      </c>
      <c r="AD284" s="135"/>
      <c r="AE284" s="368">
        <v>124</v>
      </c>
      <c r="AF284" s="368">
        <v>92</v>
      </c>
      <c r="AG284" s="368">
        <v>256</v>
      </c>
      <c r="AH284" s="368">
        <v>118</v>
      </c>
      <c r="AI284" s="368">
        <v>105</v>
      </c>
      <c r="AJ284" s="368">
        <v>92</v>
      </c>
      <c r="AK284" s="368">
        <v>27</v>
      </c>
      <c r="AL284" s="368">
        <v>6</v>
      </c>
      <c r="AM284" s="185">
        <f t="shared" si="115"/>
        <v>820</v>
      </c>
      <c r="AN284" s="132"/>
      <c r="AO284" s="368">
        <v>-7</v>
      </c>
      <c r="AP284" s="368">
        <v>0</v>
      </c>
      <c r="AQ284" s="368">
        <v>-11</v>
      </c>
      <c r="AR284" s="368">
        <v>8</v>
      </c>
      <c r="AS284" s="368">
        <v>4</v>
      </c>
      <c r="AT284" s="368">
        <v>2</v>
      </c>
      <c r="AU284" s="368">
        <v>4</v>
      </c>
      <c r="AV284" s="368">
        <v>-1</v>
      </c>
      <c r="AW284" s="369">
        <f t="shared" si="116"/>
        <v>-1</v>
      </c>
      <c r="AX284" s="388">
        <f t="shared" si="98"/>
        <v>7</v>
      </c>
      <c r="AY284" s="388">
        <f t="shared" si="98"/>
        <v>0</v>
      </c>
      <c r="AZ284" s="388">
        <f t="shared" si="98"/>
        <v>11</v>
      </c>
      <c r="BA284" s="388">
        <f t="shared" si="97"/>
        <v>-8</v>
      </c>
      <c r="BB284" s="388">
        <f t="shared" si="97"/>
        <v>-4</v>
      </c>
      <c r="BC284" s="388">
        <f t="shared" si="97"/>
        <v>-2</v>
      </c>
      <c r="BD284" s="388">
        <f t="shared" si="97"/>
        <v>-4</v>
      </c>
      <c r="BE284" s="388">
        <f t="shared" si="97"/>
        <v>1</v>
      </c>
      <c r="BF284" s="388">
        <f t="shared" si="97"/>
        <v>1</v>
      </c>
      <c r="BH284" s="389">
        <f t="shared" si="117"/>
        <v>0.8</v>
      </c>
      <c r="BI284" s="389">
        <f t="shared" si="118"/>
        <v>0.19999999999999996</v>
      </c>
      <c r="BJ284" s="370">
        <v>526818.48533333337</v>
      </c>
      <c r="BK284" s="137">
        <f t="shared" si="106"/>
        <v>526818.48533333337</v>
      </c>
      <c r="BL284" s="373">
        <v>410594.33599999995</v>
      </c>
      <c r="BM284" s="137">
        <f t="shared" si="107"/>
        <v>410594.33599999995</v>
      </c>
      <c r="BN284" s="372">
        <v>294621.7324444445</v>
      </c>
      <c r="BO284" s="137">
        <f t="shared" si="108"/>
        <v>294621.7324444445</v>
      </c>
      <c r="BP284" s="372">
        <v>638205.65333333332</v>
      </c>
      <c r="BQ284" s="137">
        <f t="shared" si="109"/>
        <v>638205.65333333332</v>
      </c>
      <c r="BR284" s="372">
        <v>871490.5777777778</v>
      </c>
      <c r="BS284" s="137">
        <f t="shared" si="110"/>
        <v>871490.5777777778</v>
      </c>
      <c r="BT284" s="376">
        <v>659431.17333333334</v>
      </c>
      <c r="BU284" s="137">
        <f t="shared" si="111"/>
        <v>659431.17333333334</v>
      </c>
      <c r="BV284" s="377">
        <v>750088.44034844451</v>
      </c>
      <c r="BW284" s="379">
        <f t="shared" si="119"/>
        <v>750088.44034844451</v>
      </c>
      <c r="BX284" s="353"/>
      <c r="BY284" s="138"/>
      <c r="BZ284" s="355"/>
      <c r="CA284" s="352"/>
    </row>
    <row r="285" spans="1:79" x14ac:dyDescent="0.25">
      <c r="A285" s="132" t="s">
        <v>747</v>
      </c>
      <c r="B285" s="55" t="s">
        <v>445</v>
      </c>
      <c r="C285" s="55" t="s">
        <v>434</v>
      </c>
      <c r="D285" s="133" t="s">
        <v>313</v>
      </c>
      <c r="E285" s="364">
        <v>56455.444444444445</v>
      </c>
      <c r="F285" s="382">
        <f t="shared" si="112"/>
        <v>66989</v>
      </c>
      <c r="G285" s="365">
        <v>771</v>
      </c>
      <c r="H285" s="387">
        <f t="shared" si="113"/>
        <v>342</v>
      </c>
      <c r="I285" s="366">
        <v>75.955999999999989</v>
      </c>
      <c r="J285" s="366">
        <v>0</v>
      </c>
      <c r="K285"/>
      <c r="L285" s="365">
        <v>16192</v>
      </c>
      <c r="M285" s="365">
        <v>19469</v>
      </c>
      <c r="N285" s="365">
        <v>17476</v>
      </c>
      <c r="O285" s="365">
        <v>7668</v>
      </c>
      <c r="P285" s="365">
        <v>3920</v>
      </c>
      <c r="Q285" s="365">
        <v>1492</v>
      </c>
      <c r="R285" s="365">
        <v>739</v>
      </c>
      <c r="S285" s="365">
        <v>33</v>
      </c>
      <c r="T285" s="365">
        <v>66989</v>
      </c>
      <c r="U285" s="132"/>
      <c r="V285" s="385">
        <f t="shared" si="114"/>
        <v>0.24171132574004686</v>
      </c>
      <c r="W285" s="385">
        <f t="shared" si="99"/>
        <v>0.29062980489334067</v>
      </c>
      <c r="X285" s="385">
        <f t="shared" si="100"/>
        <v>0.26087865171893893</v>
      </c>
      <c r="Y285" s="385">
        <f t="shared" si="101"/>
        <v>0.11446655421039276</v>
      </c>
      <c r="Z285" s="385">
        <f t="shared" si="102"/>
        <v>5.8517069966710952E-2</v>
      </c>
      <c r="AA285" s="385">
        <f t="shared" si="103"/>
        <v>2.2272313364880801E-2</v>
      </c>
      <c r="AB285" s="385">
        <f t="shared" si="104"/>
        <v>1.1031661914642702E-2</v>
      </c>
      <c r="AC285" s="385">
        <f t="shared" si="105"/>
        <v>4.9261819104629121E-4</v>
      </c>
      <c r="AD285" s="135"/>
      <c r="AE285" s="368">
        <v>27</v>
      </c>
      <c r="AF285" s="368">
        <v>81</v>
      </c>
      <c r="AG285" s="368">
        <v>82</v>
      </c>
      <c r="AH285" s="368">
        <v>-1</v>
      </c>
      <c r="AI285" s="368">
        <v>2</v>
      </c>
      <c r="AJ285" s="368">
        <v>9</v>
      </c>
      <c r="AK285" s="368">
        <v>14</v>
      </c>
      <c r="AL285" s="368">
        <v>0</v>
      </c>
      <c r="AM285" s="185">
        <f t="shared" si="115"/>
        <v>214</v>
      </c>
      <c r="AN285" s="132"/>
      <c r="AO285" s="368">
        <v>-48</v>
      </c>
      <c r="AP285" s="368">
        <v>-6</v>
      </c>
      <c r="AQ285" s="368">
        <v>-42</v>
      </c>
      <c r="AR285" s="368">
        <v>-15</v>
      </c>
      <c r="AS285" s="368">
        <v>-15</v>
      </c>
      <c r="AT285" s="368">
        <v>-4</v>
      </c>
      <c r="AU285" s="368">
        <v>3</v>
      </c>
      <c r="AV285" s="368">
        <v>-1</v>
      </c>
      <c r="AW285" s="369">
        <f t="shared" si="116"/>
        <v>-128</v>
      </c>
      <c r="AX285" s="388">
        <f t="shared" si="98"/>
        <v>48</v>
      </c>
      <c r="AY285" s="388">
        <f t="shared" si="98"/>
        <v>6</v>
      </c>
      <c r="AZ285" s="388">
        <f t="shared" si="98"/>
        <v>42</v>
      </c>
      <c r="BA285" s="388">
        <f t="shared" si="97"/>
        <v>15</v>
      </c>
      <c r="BB285" s="388">
        <f t="shared" si="97"/>
        <v>15</v>
      </c>
      <c r="BC285" s="388">
        <f t="shared" si="97"/>
        <v>4</v>
      </c>
      <c r="BD285" s="388">
        <f t="shared" si="97"/>
        <v>-3</v>
      </c>
      <c r="BE285" s="388">
        <f t="shared" si="97"/>
        <v>1</v>
      </c>
      <c r="BF285" s="388">
        <f t="shared" si="97"/>
        <v>128</v>
      </c>
      <c r="BH285" s="389">
        <f t="shared" si="117"/>
        <v>0.8</v>
      </c>
      <c r="BI285" s="389">
        <f t="shared" si="118"/>
        <v>0.19999999999999996</v>
      </c>
      <c r="BJ285" s="370">
        <v>508780.26133333333</v>
      </c>
      <c r="BK285" s="137">
        <f t="shared" si="106"/>
        <v>508780.26133333333</v>
      </c>
      <c r="BL285" s="373">
        <v>536193.04355555563</v>
      </c>
      <c r="BM285" s="137">
        <f t="shared" si="107"/>
        <v>536193.04355555563</v>
      </c>
      <c r="BN285" s="372">
        <v>402953.15733333339</v>
      </c>
      <c r="BO285" s="137">
        <f t="shared" si="108"/>
        <v>402953.15733333339</v>
      </c>
      <c r="BP285" s="372">
        <v>561673.49333333329</v>
      </c>
      <c r="BQ285" s="137">
        <f t="shared" si="109"/>
        <v>561673.49333333329</v>
      </c>
      <c r="BR285" s="372">
        <v>424580.30222222232</v>
      </c>
      <c r="BS285" s="137">
        <f t="shared" si="110"/>
        <v>424580.30222222232</v>
      </c>
      <c r="BT285" s="376">
        <v>484628.28088888881</v>
      </c>
      <c r="BU285" s="137">
        <f t="shared" si="111"/>
        <v>484628.28088888881</v>
      </c>
      <c r="BV285" s="377">
        <v>5320</v>
      </c>
      <c r="BW285" s="379">
        <f t="shared" si="119"/>
        <v>5320</v>
      </c>
      <c r="BX285" s="353"/>
      <c r="BY285" s="138"/>
      <c r="BZ285" s="355"/>
      <c r="CA285" s="352"/>
    </row>
    <row r="286" spans="1:79" x14ac:dyDescent="0.25">
      <c r="A286" s="132" t="s">
        <v>748</v>
      </c>
      <c r="B286" s="55" t="s">
        <v>491</v>
      </c>
      <c r="C286" s="55" t="s">
        <v>450</v>
      </c>
      <c r="D286" s="133" t="s">
        <v>314</v>
      </c>
      <c r="E286" s="364">
        <v>44128.888888888891</v>
      </c>
      <c r="F286" s="382">
        <f t="shared" si="112"/>
        <v>37457</v>
      </c>
      <c r="G286" s="365">
        <v>274</v>
      </c>
      <c r="H286" s="387">
        <f t="shared" si="113"/>
        <v>-124</v>
      </c>
      <c r="I286" s="366">
        <v>0</v>
      </c>
      <c r="J286" s="366">
        <v>12</v>
      </c>
      <c r="K286"/>
      <c r="L286" s="365">
        <v>843</v>
      </c>
      <c r="M286" s="365">
        <v>2058</v>
      </c>
      <c r="N286" s="365">
        <v>6385</v>
      </c>
      <c r="O286" s="365">
        <v>9887</v>
      </c>
      <c r="P286" s="365">
        <v>7405</v>
      </c>
      <c r="Q286" s="365">
        <v>4291</v>
      </c>
      <c r="R286" s="365">
        <v>5068</v>
      </c>
      <c r="S286" s="365">
        <v>1520</v>
      </c>
      <c r="T286" s="365">
        <v>37457</v>
      </c>
      <c r="U286" s="132"/>
      <c r="V286" s="385">
        <f t="shared" si="114"/>
        <v>2.2505806658301521E-2</v>
      </c>
      <c r="W286" s="385">
        <f t="shared" si="99"/>
        <v>5.4943001308166699E-2</v>
      </c>
      <c r="X286" s="385">
        <f t="shared" si="100"/>
        <v>0.17046212990896228</v>
      </c>
      <c r="Y286" s="385">
        <f t="shared" si="101"/>
        <v>0.26395600288330617</v>
      </c>
      <c r="Z286" s="385">
        <f t="shared" si="102"/>
        <v>0.19769335504712071</v>
      </c>
      <c r="AA286" s="385">
        <f t="shared" si="103"/>
        <v>0.11455802653709588</v>
      </c>
      <c r="AB286" s="385">
        <f t="shared" si="104"/>
        <v>0.13530181274528125</v>
      </c>
      <c r="AC286" s="385">
        <f t="shared" si="105"/>
        <v>4.057986491176549E-2</v>
      </c>
      <c r="AD286" s="135"/>
      <c r="AE286" s="368">
        <v>-2</v>
      </c>
      <c r="AF286" s="368">
        <v>-4</v>
      </c>
      <c r="AG286" s="368">
        <v>21</v>
      </c>
      <c r="AH286" s="368">
        <v>-41</v>
      </c>
      <c r="AI286" s="368">
        <v>-50</v>
      </c>
      <c r="AJ286" s="368">
        <v>10</v>
      </c>
      <c r="AK286" s="368">
        <v>1</v>
      </c>
      <c r="AL286" s="368">
        <v>2</v>
      </c>
      <c r="AM286" s="185">
        <f t="shared" si="115"/>
        <v>-63</v>
      </c>
      <c r="AN286" s="132"/>
      <c r="AO286" s="368">
        <v>9</v>
      </c>
      <c r="AP286" s="368">
        <v>7</v>
      </c>
      <c r="AQ286" s="368">
        <v>17</v>
      </c>
      <c r="AR286" s="368">
        <v>12</v>
      </c>
      <c r="AS286" s="368">
        <v>4</v>
      </c>
      <c r="AT286" s="368">
        <v>5</v>
      </c>
      <c r="AU286" s="368">
        <v>1</v>
      </c>
      <c r="AV286" s="368">
        <v>6</v>
      </c>
      <c r="AW286" s="369">
        <f t="shared" si="116"/>
        <v>61</v>
      </c>
      <c r="AX286" s="388">
        <f t="shared" si="98"/>
        <v>-9</v>
      </c>
      <c r="AY286" s="388">
        <f t="shared" si="98"/>
        <v>-7</v>
      </c>
      <c r="AZ286" s="388">
        <f t="shared" si="98"/>
        <v>-17</v>
      </c>
      <c r="BA286" s="388">
        <f t="shared" si="97"/>
        <v>-12</v>
      </c>
      <c r="BB286" s="388">
        <f t="shared" si="97"/>
        <v>-4</v>
      </c>
      <c r="BC286" s="388">
        <f t="shared" si="97"/>
        <v>-5</v>
      </c>
      <c r="BD286" s="388">
        <f t="shared" si="97"/>
        <v>-1</v>
      </c>
      <c r="BE286" s="388">
        <f t="shared" si="97"/>
        <v>-6</v>
      </c>
      <c r="BF286" s="388">
        <f t="shared" si="97"/>
        <v>-61</v>
      </c>
      <c r="BH286" s="389">
        <f t="shared" si="117"/>
        <v>0.8</v>
      </c>
      <c r="BI286" s="389">
        <f t="shared" si="118"/>
        <v>0.19999999999999996</v>
      </c>
      <c r="BJ286" s="370">
        <v>67931.184000000008</v>
      </c>
      <c r="BK286" s="137">
        <f t="shared" si="106"/>
        <v>67931.184000000008</v>
      </c>
      <c r="BL286" s="373">
        <v>281666.09955555556</v>
      </c>
      <c r="BM286" s="137">
        <f t="shared" si="107"/>
        <v>281666.09955555556</v>
      </c>
      <c r="BN286" s="372">
        <v>372121.78488888894</v>
      </c>
      <c r="BO286" s="137">
        <f t="shared" si="108"/>
        <v>372121.78488888894</v>
      </c>
      <c r="BP286" s="372">
        <v>180005.12</v>
      </c>
      <c r="BQ286" s="137">
        <f t="shared" si="109"/>
        <v>180005.12</v>
      </c>
      <c r="BR286" s="372">
        <v>572490.04977777787</v>
      </c>
      <c r="BS286" s="137">
        <f t="shared" si="110"/>
        <v>572490.04977777787</v>
      </c>
      <c r="BT286" s="376">
        <v>493335.6586666666</v>
      </c>
      <c r="BU286" s="137">
        <f t="shared" si="111"/>
        <v>493335.6586666666</v>
      </c>
      <c r="BV286" s="377">
        <v>40110.564551111107</v>
      </c>
      <c r="BW286" s="379">
        <f t="shared" si="119"/>
        <v>40110.564551111107</v>
      </c>
      <c r="BX286" s="353"/>
      <c r="BY286" s="138"/>
      <c r="BZ286" s="355"/>
      <c r="CA286" s="352"/>
    </row>
    <row r="287" spans="1:79" x14ac:dyDescent="0.25">
      <c r="A287" s="132" t="s">
        <v>749</v>
      </c>
      <c r="B287" s="55"/>
      <c r="C287" s="55" t="s">
        <v>450</v>
      </c>
      <c r="D287" s="133" t="s">
        <v>315</v>
      </c>
      <c r="E287" s="364">
        <v>60469.222222222219</v>
      </c>
      <c r="F287" s="382">
        <f t="shared" si="112"/>
        <v>67202</v>
      </c>
      <c r="G287" s="365">
        <v>129</v>
      </c>
      <c r="H287" s="387">
        <f t="shared" si="113"/>
        <v>767</v>
      </c>
      <c r="I287" s="366">
        <v>539.01200000000006</v>
      </c>
      <c r="J287" s="366">
        <v>83</v>
      </c>
      <c r="K287"/>
      <c r="L287" s="365">
        <v>7418</v>
      </c>
      <c r="M287" s="365">
        <v>13397</v>
      </c>
      <c r="N287" s="365">
        <v>26673</v>
      </c>
      <c r="O287" s="365">
        <v>12083</v>
      </c>
      <c r="P287" s="365">
        <v>4585</v>
      </c>
      <c r="Q287" s="365">
        <v>2205</v>
      </c>
      <c r="R287" s="365">
        <v>799</v>
      </c>
      <c r="S287" s="365">
        <v>42</v>
      </c>
      <c r="T287" s="365">
        <v>67202</v>
      </c>
      <c r="U287" s="132"/>
      <c r="V287" s="385">
        <f t="shared" si="114"/>
        <v>0.11038361953513288</v>
      </c>
      <c r="W287" s="385">
        <f t="shared" si="99"/>
        <v>0.19935418588732479</v>
      </c>
      <c r="X287" s="385">
        <f t="shared" si="100"/>
        <v>0.39690783012410347</v>
      </c>
      <c r="Y287" s="385">
        <f t="shared" si="101"/>
        <v>0.17980119639296449</v>
      </c>
      <c r="Z287" s="385">
        <f t="shared" si="102"/>
        <v>6.822713609713997E-2</v>
      </c>
      <c r="AA287" s="385">
        <f t="shared" si="103"/>
        <v>3.2811523466563498E-2</v>
      </c>
      <c r="AB287" s="385">
        <f t="shared" si="104"/>
        <v>1.1889527097407815E-2</v>
      </c>
      <c r="AC287" s="385">
        <f t="shared" si="105"/>
        <v>6.2498139936311423E-4</v>
      </c>
      <c r="AD287" s="135"/>
      <c r="AE287" s="368">
        <v>21</v>
      </c>
      <c r="AF287" s="368">
        <v>126</v>
      </c>
      <c r="AG287" s="368">
        <v>165</v>
      </c>
      <c r="AH287" s="368">
        <v>279</v>
      </c>
      <c r="AI287" s="368">
        <v>75</v>
      </c>
      <c r="AJ287" s="368">
        <v>89</v>
      </c>
      <c r="AK287" s="368">
        <v>9</v>
      </c>
      <c r="AL287" s="368">
        <v>1</v>
      </c>
      <c r="AM287" s="185">
        <f t="shared" si="115"/>
        <v>765</v>
      </c>
      <c r="AN287" s="132"/>
      <c r="AO287" s="368">
        <v>7</v>
      </c>
      <c r="AP287" s="368">
        <v>4</v>
      </c>
      <c r="AQ287" s="368">
        <v>-13</v>
      </c>
      <c r="AR287" s="368">
        <v>4</v>
      </c>
      <c r="AS287" s="368">
        <v>1</v>
      </c>
      <c r="AT287" s="368">
        <v>-4</v>
      </c>
      <c r="AU287" s="368">
        <v>-1</v>
      </c>
      <c r="AV287" s="368">
        <v>0</v>
      </c>
      <c r="AW287" s="369">
        <f t="shared" si="116"/>
        <v>-2</v>
      </c>
      <c r="AX287" s="388">
        <f t="shared" si="98"/>
        <v>-7</v>
      </c>
      <c r="AY287" s="388">
        <f t="shared" si="98"/>
        <v>-4</v>
      </c>
      <c r="AZ287" s="388">
        <f t="shared" si="98"/>
        <v>13</v>
      </c>
      <c r="BA287" s="388">
        <f t="shared" si="97"/>
        <v>-4</v>
      </c>
      <c r="BB287" s="388">
        <f t="shared" si="97"/>
        <v>-1</v>
      </c>
      <c r="BC287" s="388">
        <f t="shared" si="97"/>
        <v>4</v>
      </c>
      <c r="BD287" s="388">
        <f t="shared" si="97"/>
        <v>1</v>
      </c>
      <c r="BE287" s="388">
        <f t="shared" si="97"/>
        <v>0</v>
      </c>
      <c r="BF287" s="388">
        <f t="shared" si="97"/>
        <v>2</v>
      </c>
      <c r="BH287" s="389">
        <f t="shared" si="117"/>
        <v>1</v>
      </c>
      <c r="BI287" s="389">
        <f t="shared" si="118"/>
        <v>0</v>
      </c>
      <c r="BJ287" s="370">
        <v>235552.34</v>
      </c>
      <c r="BK287" s="137">
        <f t="shared" si="106"/>
        <v>235552.34</v>
      </c>
      <c r="BL287" s="373">
        <v>467341.68</v>
      </c>
      <c r="BM287" s="137">
        <f t="shared" si="107"/>
        <v>467341.68</v>
      </c>
      <c r="BN287" s="372">
        <v>364745.04333333339</v>
      </c>
      <c r="BO287" s="137">
        <f t="shared" si="108"/>
        <v>364745.04333333339</v>
      </c>
      <c r="BP287" s="372">
        <v>898778.53333333344</v>
      </c>
      <c r="BQ287" s="137">
        <f t="shared" si="109"/>
        <v>898778.53333333344</v>
      </c>
      <c r="BR287" s="372">
        <v>731291.21555555565</v>
      </c>
      <c r="BS287" s="137">
        <f t="shared" si="110"/>
        <v>731291.21555555565</v>
      </c>
      <c r="BT287" s="376">
        <v>612591.46666666667</v>
      </c>
      <c r="BU287" s="137">
        <f t="shared" si="111"/>
        <v>612591.46666666667</v>
      </c>
      <c r="BV287" s="377">
        <v>923223.46629333333</v>
      </c>
      <c r="BW287" s="379">
        <f t="shared" si="119"/>
        <v>923223.46629333333</v>
      </c>
      <c r="BX287" s="353"/>
      <c r="BY287" s="138"/>
      <c r="BZ287" s="355"/>
      <c r="CA287" s="352"/>
    </row>
    <row r="288" spans="1:79" x14ac:dyDescent="0.25">
      <c r="A288" s="132" t="s">
        <v>750</v>
      </c>
      <c r="B288" s="55" t="s">
        <v>445</v>
      </c>
      <c r="C288" s="55" t="s">
        <v>434</v>
      </c>
      <c r="D288" s="133" t="s">
        <v>316</v>
      </c>
      <c r="E288" s="364">
        <v>56808.444444444438</v>
      </c>
      <c r="F288" s="382">
        <f t="shared" si="112"/>
        <v>53512</v>
      </c>
      <c r="G288" s="365">
        <v>360</v>
      </c>
      <c r="H288" s="387">
        <f t="shared" si="113"/>
        <v>921</v>
      </c>
      <c r="I288" s="366">
        <v>789.87733333333324</v>
      </c>
      <c r="J288" s="366">
        <v>55</v>
      </c>
      <c r="K288"/>
      <c r="L288" s="365">
        <v>1719</v>
      </c>
      <c r="M288" s="365">
        <v>3928</v>
      </c>
      <c r="N288" s="365">
        <v>15289</v>
      </c>
      <c r="O288" s="365">
        <v>13324</v>
      </c>
      <c r="P288" s="365">
        <v>9041</v>
      </c>
      <c r="Q288" s="365">
        <v>5090</v>
      </c>
      <c r="R288" s="365">
        <v>4701</v>
      </c>
      <c r="S288" s="365">
        <v>420</v>
      </c>
      <c r="T288" s="365">
        <v>53512</v>
      </c>
      <c r="U288" s="132"/>
      <c r="V288" s="385">
        <f t="shared" si="114"/>
        <v>3.2123635820002987E-2</v>
      </c>
      <c r="W288" s="385">
        <f t="shared" si="99"/>
        <v>7.3404096277470479E-2</v>
      </c>
      <c r="X288" s="385">
        <f t="shared" si="100"/>
        <v>0.28571161608611151</v>
      </c>
      <c r="Y288" s="385">
        <f t="shared" si="101"/>
        <v>0.24899088055015697</v>
      </c>
      <c r="Z288" s="385">
        <f t="shared" si="102"/>
        <v>0.16895275825982958</v>
      </c>
      <c r="AA288" s="385">
        <f t="shared" si="103"/>
        <v>9.5118851846314842E-2</v>
      </c>
      <c r="AB288" s="385">
        <f t="shared" si="104"/>
        <v>8.7849454328001189E-2</v>
      </c>
      <c r="AC288" s="385">
        <f t="shared" si="105"/>
        <v>7.8487068321124228E-3</v>
      </c>
      <c r="AD288" s="135"/>
      <c r="AE288" s="368">
        <v>28</v>
      </c>
      <c r="AF288" s="368">
        <v>33</v>
      </c>
      <c r="AG288" s="368">
        <v>303</v>
      </c>
      <c r="AH288" s="368">
        <v>208</v>
      </c>
      <c r="AI288" s="368">
        <v>177</v>
      </c>
      <c r="AJ288" s="368">
        <v>125</v>
      </c>
      <c r="AK288" s="368">
        <v>50</v>
      </c>
      <c r="AL288" s="368">
        <v>11</v>
      </c>
      <c r="AM288" s="185">
        <f t="shared" si="115"/>
        <v>935</v>
      </c>
      <c r="AN288" s="132"/>
      <c r="AO288" s="368">
        <v>-7</v>
      </c>
      <c r="AP288" s="368">
        <v>9</v>
      </c>
      <c r="AQ288" s="368">
        <v>11</v>
      </c>
      <c r="AR288" s="368">
        <v>11</v>
      </c>
      <c r="AS288" s="368">
        <v>3</v>
      </c>
      <c r="AT288" s="368">
        <v>-6</v>
      </c>
      <c r="AU288" s="368">
        <v>-8</v>
      </c>
      <c r="AV288" s="368">
        <v>1</v>
      </c>
      <c r="AW288" s="369">
        <f t="shared" si="116"/>
        <v>14</v>
      </c>
      <c r="AX288" s="388">
        <f t="shared" si="98"/>
        <v>7</v>
      </c>
      <c r="AY288" s="388">
        <f t="shared" si="98"/>
        <v>-9</v>
      </c>
      <c r="AZ288" s="388">
        <f t="shared" si="98"/>
        <v>-11</v>
      </c>
      <c r="BA288" s="388">
        <f t="shared" si="97"/>
        <v>-11</v>
      </c>
      <c r="BB288" s="388">
        <f t="shared" si="97"/>
        <v>-3</v>
      </c>
      <c r="BC288" s="388">
        <f t="shared" si="97"/>
        <v>6</v>
      </c>
      <c r="BD288" s="388">
        <f t="shared" si="97"/>
        <v>8</v>
      </c>
      <c r="BE288" s="388">
        <f t="shared" si="97"/>
        <v>-1</v>
      </c>
      <c r="BF288" s="388">
        <f t="shared" si="97"/>
        <v>-14</v>
      </c>
      <c r="BH288" s="389">
        <f t="shared" si="117"/>
        <v>0.8</v>
      </c>
      <c r="BI288" s="389">
        <f t="shared" si="118"/>
        <v>0.19999999999999996</v>
      </c>
      <c r="BJ288" s="370">
        <v>648352.61866666656</v>
      </c>
      <c r="BK288" s="137">
        <f t="shared" si="106"/>
        <v>648352.61866666656</v>
      </c>
      <c r="BL288" s="373">
        <v>576124.06044444442</v>
      </c>
      <c r="BM288" s="137">
        <f t="shared" si="107"/>
        <v>576124.06044444442</v>
      </c>
      <c r="BN288" s="372">
        <v>411739.88</v>
      </c>
      <c r="BO288" s="137">
        <f t="shared" si="108"/>
        <v>411739.88</v>
      </c>
      <c r="BP288" s="372">
        <v>759657.28000000014</v>
      </c>
      <c r="BQ288" s="137">
        <f t="shared" si="109"/>
        <v>759657.28000000014</v>
      </c>
      <c r="BR288" s="372">
        <v>705279.28</v>
      </c>
      <c r="BS288" s="137">
        <f t="shared" si="110"/>
        <v>705279.28</v>
      </c>
      <c r="BT288" s="376">
        <v>741930.27377777779</v>
      </c>
      <c r="BU288" s="137">
        <f t="shared" si="111"/>
        <v>741930.27377777779</v>
      </c>
      <c r="BV288" s="377">
        <v>866446.01109333336</v>
      </c>
      <c r="BW288" s="379">
        <f t="shared" si="119"/>
        <v>866446.01109333336</v>
      </c>
      <c r="BX288" s="353"/>
      <c r="BY288" s="138"/>
      <c r="BZ288" s="355"/>
      <c r="CA288" s="352"/>
    </row>
    <row r="289" spans="1:79" x14ac:dyDescent="0.25">
      <c r="A289" s="132" t="s">
        <v>751</v>
      </c>
      <c r="B289" s="55"/>
      <c r="C289" s="55" t="s">
        <v>463</v>
      </c>
      <c r="D289" s="133" t="s">
        <v>317</v>
      </c>
      <c r="E289" s="364">
        <v>58553.333333333328</v>
      </c>
      <c r="F289" s="382">
        <f t="shared" si="112"/>
        <v>66948</v>
      </c>
      <c r="G289" s="365">
        <v>1085</v>
      </c>
      <c r="H289" s="387">
        <f t="shared" si="113"/>
        <v>341</v>
      </c>
      <c r="I289" s="366">
        <v>69.34222222222229</v>
      </c>
      <c r="J289" s="366">
        <v>56</v>
      </c>
      <c r="K289"/>
      <c r="L289" s="365">
        <v>13631</v>
      </c>
      <c r="M289" s="365">
        <v>17575</v>
      </c>
      <c r="N289" s="365">
        <v>16624</v>
      </c>
      <c r="O289" s="365">
        <v>10294</v>
      </c>
      <c r="P289" s="365">
        <v>5096</v>
      </c>
      <c r="Q289" s="365">
        <v>2356</v>
      </c>
      <c r="R289" s="365">
        <v>1239</v>
      </c>
      <c r="S289" s="365">
        <v>133</v>
      </c>
      <c r="T289" s="365">
        <v>66948</v>
      </c>
      <c r="U289" s="132"/>
      <c r="V289" s="385">
        <f t="shared" si="114"/>
        <v>0.20360578359323656</v>
      </c>
      <c r="W289" s="385">
        <f t="shared" si="99"/>
        <v>0.26251717751090398</v>
      </c>
      <c r="X289" s="385">
        <f t="shared" si="100"/>
        <v>0.24831212284160842</v>
      </c>
      <c r="Y289" s="385">
        <f t="shared" si="101"/>
        <v>0.1537611280396726</v>
      </c>
      <c r="Z289" s="385">
        <f t="shared" si="102"/>
        <v>7.6118778753659563E-2</v>
      </c>
      <c r="AA289" s="385">
        <f t="shared" si="103"/>
        <v>3.5191491904164429E-2</v>
      </c>
      <c r="AB289" s="385">
        <f t="shared" si="104"/>
        <v>1.8506900878293601E-2</v>
      </c>
      <c r="AC289" s="385">
        <f t="shared" si="105"/>
        <v>1.9866164784608951E-3</v>
      </c>
      <c r="AD289" s="135"/>
      <c r="AE289" s="368">
        <v>79</v>
      </c>
      <c r="AF289" s="368">
        <v>35</v>
      </c>
      <c r="AG289" s="368">
        <v>57</v>
      </c>
      <c r="AH289" s="368">
        <v>96</v>
      </c>
      <c r="AI289" s="368">
        <v>55</v>
      </c>
      <c r="AJ289" s="368">
        <v>17</v>
      </c>
      <c r="AK289" s="368">
        <v>8</v>
      </c>
      <c r="AL289" s="368">
        <v>0</v>
      </c>
      <c r="AM289" s="185">
        <f t="shared" si="115"/>
        <v>347</v>
      </c>
      <c r="AN289" s="132"/>
      <c r="AO289" s="368">
        <v>-15</v>
      </c>
      <c r="AP289" s="368">
        <v>-12</v>
      </c>
      <c r="AQ289" s="368">
        <v>-7</v>
      </c>
      <c r="AR289" s="368">
        <v>12</v>
      </c>
      <c r="AS289" s="368">
        <v>4</v>
      </c>
      <c r="AT289" s="368">
        <v>16</v>
      </c>
      <c r="AU289" s="368">
        <v>7</v>
      </c>
      <c r="AV289" s="368">
        <v>1</v>
      </c>
      <c r="AW289" s="369">
        <f t="shared" si="116"/>
        <v>6</v>
      </c>
      <c r="AX289" s="388">
        <f t="shared" si="98"/>
        <v>15</v>
      </c>
      <c r="AY289" s="388">
        <f t="shared" si="98"/>
        <v>12</v>
      </c>
      <c r="AZ289" s="388">
        <f t="shared" si="98"/>
        <v>7</v>
      </c>
      <c r="BA289" s="388">
        <f t="shared" si="97"/>
        <v>-12</v>
      </c>
      <c r="BB289" s="388">
        <f t="shared" si="97"/>
        <v>-4</v>
      </c>
      <c r="BC289" s="388">
        <f t="shared" si="97"/>
        <v>-16</v>
      </c>
      <c r="BD289" s="388">
        <f t="shared" si="97"/>
        <v>-7</v>
      </c>
      <c r="BE289" s="388">
        <f t="shared" si="97"/>
        <v>-1</v>
      </c>
      <c r="BF289" s="388">
        <f t="shared" si="97"/>
        <v>-6</v>
      </c>
      <c r="BH289" s="389">
        <f t="shared" si="117"/>
        <v>1</v>
      </c>
      <c r="BI289" s="389">
        <f t="shared" si="118"/>
        <v>0</v>
      </c>
      <c r="BJ289" s="370">
        <v>305114.64</v>
      </c>
      <c r="BK289" s="137">
        <f t="shared" si="106"/>
        <v>305114.64</v>
      </c>
      <c r="BL289" s="373">
        <v>789986.21555555554</v>
      </c>
      <c r="BM289" s="137">
        <f t="shared" si="107"/>
        <v>789986.21555555554</v>
      </c>
      <c r="BN289" s="372">
        <v>528153.39666666673</v>
      </c>
      <c r="BO289" s="137">
        <f t="shared" si="108"/>
        <v>528153.39666666673</v>
      </c>
      <c r="BP289" s="372">
        <v>476135.33333333337</v>
      </c>
      <c r="BQ289" s="137">
        <f t="shared" si="109"/>
        <v>476135.33333333337</v>
      </c>
      <c r="BR289" s="372">
        <v>457325.51555555558</v>
      </c>
      <c r="BS289" s="137">
        <f t="shared" si="110"/>
        <v>457325.51555555558</v>
      </c>
      <c r="BT289" s="376">
        <v>540767.84222222224</v>
      </c>
      <c r="BU289" s="137">
        <f t="shared" si="111"/>
        <v>540767.84222222224</v>
      </c>
      <c r="BV289" s="377">
        <v>297687.63452444447</v>
      </c>
      <c r="BW289" s="379">
        <f t="shared" si="119"/>
        <v>297687.63452444447</v>
      </c>
      <c r="BX289" s="353"/>
      <c r="BY289" s="138"/>
      <c r="BZ289" s="355"/>
      <c r="CA289" s="352"/>
    </row>
    <row r="290" spans="1:79" x14ac:dyDescent="0.25">
      <c r="A290" s="132" t="s">
        <v>752</v>
      </c>
      <c r="B290" s="55" t="s">
        <v>546</v>
      </c>
      <c r="C290" s="55" t="s">
        <v>463</v>
      </c>
      <c r="D290" s="133" t="s">
        <v>318</v>
      </c>
      <c r="E290" s="364">
        <v>28240.888888888891</v>
      </c>
      <c r="F290" s="382">
        <f t="shared" si="112"/>
        <v>32326</v>
      </c>
      <c r="G290" s="365">
        <v>258</v>
      </c>
      <c r="H290" s="387">
        <f t="shared" si="113"/>
        <v>313</v>
      </c>
      <c r="I290" s="366">
        <v>159.25866666666667</v>
      </c>
      <c r="J290" s="366">
        <v>50</v>
      </c>
      <c r="K290"/>
      <c r="L290" s="365">
        <v>8155</v>
      </c>
      <c r="M290" s="365">
        <v>7097</v>
      </c>
      <c r="N290" s="365">
        <v>6783</v>
      </c>
      <c r="O290" s="365">
        <v>5617</v>
      </c>
      <c r="P290" s="365">
        <v>3220</v>
      </c>
      <c r="Q290" s="365">
        <v>1063</v>
      </c>
      <c r="R290" s="365">
        <v>362</v>
      </c>
      <c r="S290" s="365">
        <v>29</v>
      </c>
      <c r="T290" s="365">
        <v>32326</v>
      </c>
      <c r="U290" s="132"/>
      <c r="V290" s="385">
        <f t="shared" si="114"/>
        <v>0.25227371156344736</v>
      </c>
      <c r="W290" s="385">
        <f t="shared" si="99"/>
        <v>0.21954463899028645</v>
      </c>
      <c r="X290" s="385">
        <f t="shared" si="100"/>
        <v>0.20983109571242961</v>
      </c>
      <c r="Y290" s="385">
        <f t="shared" si="101"/>
        <v>0.17376105920930521</v>
      </c>
      <c r="Z290" s="385">
        <f t="shared" si="102"/>
        <v>9.9610220874837591E-2</v>
      </c>
      <c r="AA290" s="385">
        <f t="shared" si="103"/>
        <v>3.2883746829177753E-2</v>
      </c>
      <c r="AB290" s="385">
        <f t="shared" si="104"/>
        <v>1.1198416135618387E-2</v>
      </c>
      <c r="AC290" s="385">
        <f t="shared" si="105"/>
        <v>8.9711068489760565E-4</v>
      </c>
      <c r="AD290" s="135"/>
      <c r="AE290" s="368">
        <v>30</v>
      </c>
      <c r="AF290" s="368">
        <v>66</v>
      </c>
      <c r="AG290" s="368">
        <v>100</v>
      </c>
      <c r="AH290" s="368">
        <v>27</v>
      </c>
      <c r="AI290" s="368">
        <v>37</v>
      </c>
      <c r="AJ290" s="368">
        <v>0</v>
      </c>
      <c r="AK290" s="368">
        <v>-3</v>
      </c>
      <c r="AL290" s="368">
        <v>3</v>
      </c>
      <c r="AM290" s="185">
        <f t="shared" si="115"/>
        <v>260</v>
      </c>
      <c r="AN290" s="132"/>
      <c r="AO290" s="368">
        <v>-29</v>
      </c>
      <c r="AP290" s="368">
        <v>-6</v>
      </c>
      <c r="AQ290" s="368">
        <v>-21</v>
      </c>
      <c r="AR290" s="368">
        <v>0</v>
      </c>
      <c r="AS290" s="368">
        <v>2</v>
      </c>
      <c r="AT290" s="368">
        <v>1</v>
      </c>
      <c r="AU290" s="368">
        <v>0</v>
      </c>
      <c r="AV290" s="368">
        <v>0</v>
      </c>
      <c r="AW290" s="369">
        <f t="shared" si="116"/>
        <v>-53</v>
      </c>
      <c r="AX290" s="388">
        <f t="shared" si="98"/>
        <v>29</v>
      </c>
      <c r="AY290" s="388">
        <f t="shared" si="98"/>
        <v>6</v>
      </c>
      <c r="AZ290" s="388">
        <f t="shared" si="98"/>
        <v>21</v>
      </c>
      <c r="BA290" s="388">
        <f t="shared" si="97"/>
        <v>0</v>
      </c>
      <c r="BB290" s="388">
        <f t="shared" si="97"/>
        <v>-2</v>
      </c>
      <c r="BC290" s="388">
        <f t="shared" si="97"/>
        <v>-1</v>
      </c>
      <c r="BD290" s="388">
        <f t="shared" si="97"/>
        <v>0</v>
      </c>
      <c r="BE290" s="388">
        <f t="shared" si="97"/>
        <v>0</v>
      </c>
      <c r="BF290" s="388">
        <f t="shared" si="97"/>
        <v>53</v>
      </c>
      <c r="BH290" s="389">
        <f t="shared" si="117"/>
        <v>0.8</v>
      </c>
      <c r="BI290" s="389">
        <f t="shared" si="118"/>
        <v>0.19999999999999996</v>
      </c>
      <c r="BJ290" s="370">
        <v>260466.83733333336</v>
      </c>
      <c r="BK290" s="137">
        <f t="shared" si="106"/>
        <v>260466.83733333336</v>
      </c>
      <c r="BL290" s="373">
        <v>406950.16711111111</v>
      </c>
      <c r="BM290" s="137">
        <f t="shared" si="107"/>
        <v>406950.16711111111</v>
      </c>
      <c r="BN290" s="372">
        <v>380736.7297777778</v>
      </c>
      <c r="BO290" s="137">
        <f t="shared" si="108"/>
        <v>380736.7297777778</v>
      </c>
      <c r="BP290" s="372">
        <v>213263.57333333336</v>
      </c>
      <c r="BQ290" s="137">
        <f t="shared" si="109"/>
        <v>213263.57333333336</v>
      </c>
      <c r="BR290" s="372">
        <v>326391.70311111119</v>
      </c>
      <c r="BS290" s="137">
        <f t="shared" si="110"/>
        <v>326391.70311111119</v>
      </c>
      <c r="BT290" s="376">
        <v>440255.10044444446</v>
      </c>
      <c r="BU290" s="137">
        <f t="shared" si="111"/>
        <v>440255.10044444446</v>
      </c>
      <c r="BV290" s="377">
        <v>388873.06742044445</v>
      </c>
      <c r="BW290" s="379">
        <f t="shared" si="119"/>
        <v>388873.06742044445</v>
      </c>
      <c r="BX290" s="353"/>
      <c r="BY290" s="138"/>
      <c r="BZ290" s="355"/>
      <c r="CA290" s="352"/>
    </row>
    <row r="291" spans="1:79" x14ac:dyDescent="0.25">
      <c r="A291" s="132" t="s">
        <v>753</v>
      </c>
      <c r="B291" s="55"/>
      <c r="C291" s="55" t="s">
        <v>452</v>
      </c>
      <c r="D291" s="133" t="s">
        <v>319</v>
      </c>
      <c r="E291" s="364">
        <v>123750.66666666667</v>
      </c>
      <c r="F291" s="382">
        <f t="shared" si="112"/>
        <v>127529</v>
      </c>
      <c r="G291" s="365">
        <v>548</v>
      </c>
      <c r="H291" s="387">
        <f t="shared" si="113"/>
        <v>3347</v>
      </c>
      <c r="I291" s="366">
        <v>3646.7751111111106</v>
      </c>
      <c r="J291" s="366">
        <v>1085</v>
      </c>
      <c r="K291"/>
      <c r="L291" s="365">
        <v>3848</v>
      </c>
      <c r="M291" s="365">
        <v>25021</v>
      </c>
      <c r="N291" s="365">
        <v>37595</v>
      </c>
      <c r="O291" s="365">
        <v>26769</v>
      </c>
      <c r="P291" s="365">
        <v>20152</v>
      </c>
      <c r="Q291" s="365">
        <v>9526</v>
      </c>
      <c r="R291" s="365">
        <v>3967</v>
      </c>
      <c r="S291" s="365">
        <v>651</v>
      </c>
      <c r="T291" s="365">
        <v>127529</v>
      </c>
      <c r="U291" s="132"/>
      <c r="V291" s="385">
        <f t="shared" si="114"/>
        <v>3.017352915807385E-2</v>
      </c>
      <c r="W291" s="385">
        <f t="shared" si="99"/>
        <v>0.19619851171106178</v>
      </c>
      <c r="X291" s="385">
        <f t="shared" si="100"/>
        <v>0.29479569352853074</v>
      </c>
      <c r="Y291" s="385">
        <f t="shared" si="101"/>
        <v>0.20990519803338847</v>
      </c>
      <c r="Z291" s="385">
        <f t="shared" si="102"/>
        <v>0.15801896039332231</v>
      </c>
      <c r="AA291" s="385">
        <f t="shared" si="103"/>
        <v>7.4696735644441653E-2</v>
      </c>
      <c r="AB291" s="385">
        <f t="shared" si="104"/>
        <v>3.1106650252099521E-2</v>
      </c>
      <c r="AC291" s="385">
        <f t="shared" si="105"/>
        <v>5.1047212790816202E-3</v>
      </c>
      <c r="AD291" s="135"/>
      <c r="AE291" s="368">
        <v>6</v>
      </c>
      <c r="AF291" s="368">
        <v>-145</v>
      </c>
      <c r="AG291" s="368">
        <v>528</v>
      </c>
      <c r="AH291" s="368">
        <v>916</v>
      </c>
      <c r="AI291" s="368">
        <v>768</v>
      </c>
      <c r="AJ291" s="368">
        <v>621</v>
      </c>
      <c r="AK291" s="368">
        <v>447</v>
      </c>
      <c r="AL291" s="368">
        <v>98</v>
      </c>
      <c r="AM291" s="185">
        <f t="shared" si="115"/>
        <v>3239</v>
      </c>
      <c r="AN291" s="132"/>
      <c r="AO291" s="368">
        <v>-4</v>
      </c>
      <c r="AP291" s="368">
        <v>-12</v>
      </c>
      <c r="AQ291" s="368">
        <v>-16</v>
      </c>
      <c r="AR291" s="368">
        <v>-58</v>
      </c>
      <c r="AS291" s="368">
        <v>-51</v>
      </c>
      <c r="AT291" s="368">
        <v>3</v>
      </c>
      <c r="AU291" s="368">
        <v>19</v>
      </c>
      <c r="AV291" s="368">
        <v>11</v>
      </c>
      <c r="AW291" s="369">
        <f t="shared" si="116"/>
        <v>-108</v>
      </c>
      <c r="AX291" s="388">
        <f t="shared" si="98"/>
        <v>4</v>
      </c>
      <c r="AY291" s="388">
        <f t="shared" si="98"/>
        <v>12</v>
      </c>
      <c r="AZ291" s="388">
        <f t="shared" si="98"/>
        <v>16</v>
      </c>
      <c r="BA291" s="388">
        <f t="shared" si="97"/>
        <v>58</v>
      </c>
      <c r="BB291" s="388">
        <f t="shared" si="97"/>
        <v>51</v>
      </c>
      <c r="BC291" s="388">
        <f t="shared" si="97"/>
        <v>-3</v>
      </c>
      <c r="BD291" s="388">
        <f t="shared" si="97"/>
        <v>-19</v>
      </c>
      <c r="BE291" s="388">
        <f t="shared" si="97"/>
        <v>-11</v>
      </c>
      <c r="BF291" s="388">
        <f t="shared" si="97"/>
        <v>108</v>
      </c>
      <c r="BH291" s="389">
        <f t="shared" si="117"/>
        <v>1</v>
      </c>
      <c r="BI291" s="389">
        <f t="shared" si="118"/>
        <v>0</v>
      </c>
      <c r="BJ291" s="370">
        <v>4287276.4666666668</v>
      </c>
      <c r="BK291" s="137">
        <f t="shared" si="106"/>
        <v>4287276.4666666668</v>
      </c>
      <c r="BL291" s="373">
        <v>5822532.7866666662</v>
      </c>
      <c r="BM291" s="137">
        <f t="shared" si="107"/>
        <v>5822532.7866666662</v>
      </c>
      <c r="BN291" s="372">
        <v>5961041.9944444448</v>
      </c>
      <c r="BO291" s="137">
        <f t="shared" si="108"/>
        <v>5961041.9944444448</v>
      </c>
      <c r="BP291" s="372">
        <v>3407157.333333333</v>
      </c>
      <c r="BQ291" s="137">
        <f t="shared" si="109"/>
        <v>3407157.333333333</v>
      </c>
      <c r="BR291" s="372">
        <v>5359512.8044444444</v>
      </c>
      <c r="BS291" s="137">
        <f t="shared" si="110"/>
        <v>5359512.8044444444</v>
      </c>
      <c r="BT291" s="376">
        <v>3804246.8177777776</v>
      </c>
      <c r="BU291" s="137">
        <f t="shared" si="111"/>
        <v>3804246.8177777776</v>
      </c>
      <c r="BV291" s="377">
        <v>5405571.1917688893</v>
      </c>
      <c r="BW291" s="379">
        <f t="shared" si="119"/>
        <v>5405571.1917688893</v>
      </c>
      <c r="BX291" s="353"/>
      <c r="BY291" s="138"/>
      <c r="BZ291" s="355"/>
      <c r="CA291" s="352"/>
    </row>
    <row r="292" spans="1:79" x14ac:dyDescent="0.25">
      <c r="A292" s="132" t="s">
        <v>754</v>
      </c>
      <c r="B292" s="55"/>
      <c r="C292" s="55" t="s">
        <v>437</v>
      </c>
      <c r="D292" s="133" t="s">
        <v>320</v>
      </c>
      <c r="E292" s="364">
        <v>91238.444444444453</v>
      </c>
      <c r="F292" s="382">
        <f t="shared" si="112"/>
        <v>98803</v>
      </c>
      <c r="G292" s="365">
        <v>702</v>
      </c>
      <c r="H292" s="387">
        <f t="shared" si="113"/>
        <v>540</v>
      </c>
      <c r="I292" s="366">
        <v>100.15733333333333</v>
      </c>
      <c r="J292" s="366">
        <v>104</v>
      </c>
      <c r="K292"/>
      <c r="L292" s="365">
        <v>18755</v>
      </c>
      <c r="M292" s="365">
        <v>21275</v>
      </c>
      <c r="N292" s="365">
        <v>26601</v>
      </c>
      <c r="O292" s="365">
        <v>14792</v>
      </c>
      <c r="P292" s="365">
        <v>7704</v>
      </c>
      <c r="Q292" s="365">
        <v>4518</v>
      </c>
      <c r="R292" s="365">
        <v>4153</v>
      </c>
      <c r="S292" s="365">
        <v>1005</v>
      </c>
      <c r="T292" s="365">
        <v>98803</v>
      </c>
      <c r="U292" s="132"/>
      <c r="V292" s="385">
        <f t="shared" si="114"/>
        <v>0.18982217139155694</v>
      </c>
      <c r="W292" s="385">
        <f t="shared" si="99"/>
        <v>0.21532746981366963</v>
      </c>
      <c r="X292" s="385">
        <f t="shared" si="100"/>
        <v>0.26923271560580142</v>
      </c>
      <c r="Y292" s="385">
        <f t="shared" si="101"/>
        <v>0.14971205327773449</v>
      </c>
      <c r="Z292" s="385">
        <f t="shared" si="102"/>
        <v>7.7973340890458792E-2</v>
      </c>
      <c r="AA292" s="385">
        <f t="shared" si="103"/>
        <v>4.572735645678775E-2</v>
      </c>
      <c r="AB292" s="385">
        <f t="shared" si="104"/>
        <v>4.2033136645648408E-2</v>
      </c>
      <c r="AC292" s="385">
        <f t="shared" si="105"/>
        <v>1.0171755918342561E-2</v>
      </c>
      <c r="AD292" s="135"/>
      <c r="AE292" s="368">
        <v>121</v>
      </c>
      <c r="AF292" s="368">
        <v>205</v>
      </c>
      <c r="AG292" s="368">
        <v>111</v>
      </c>
      <c r="AH292" s="368">
        <v>76</v>
      </c>
      <c r="AI292" s="368">
        <v>3</v>
      </c>
      <c r="AJ292" s="368">
        <v>18</v>
      </c>
      <c r="AK292" s="368">
        <v>8</v>
      </c>
      <c r="AL292" s="368">
        <v>13</v>
      </c>
      <c r="AM292" s="185">
        <f t="shared" si="115"/>
        <v>555</v>
      </c>
      <c r="AN292" s="132"/>
      <c r="AO292" s="368">
        <v>15</v>
      </c>
      <c r="AP292" s="368">
        <v>-22</v>
      </c>
      <c r="AQ292" s="368">
        <v>-14</v>
      </c>
      <c r="AR292" s="368">
        <v>28</v>
      </c>
      <c r="AS292" s="368">
        <v>5</v>
      </c>
      <c r="AT292" s="368">
        <v>-2</v>
      </c>
      <c r="AU292" s="368">
        <v>9</v>
      </c>
      <c r="AV292" s="368">
        <v>-4</v>
      </c>
      <c r="AW292" s="369">
        <f t="shared" si="116"/>
        <v>15</v>
      </c>
      <c r="AX292" s="388">
        <f t="shared" si="98"/>
        <v>-15</v>
      </c>
      <c r="AY292" s="388">
        <f t="shared" si="98"/>
        <v>22</v>
      </c>
      <c r="AZ292" s="388">
        <f t="shared" si="98"/>
        <v>14</v>
      </c>
      <c r="BA292" s="388">
        <f t="shared" si="97"/>
        <v>-28</v>
      </c>
      <c r="BB292" s="388">
        <f t="shared" si="97"/>
        <v>-5</v>
      </c>
      <c r="BC292" s="388">
        <f t="shared" si="97"/>
        <v>2</v>
      </c>
      <c r="BD292" s="388">
        <f t="shared" si="97"/>
        <v>-9</v>
      </c>
      <c r="BE292" s="388">
        <f t="shared" si="97"/>
        <v>4</v>
      </c>
      <c r="BF292" s="388">
        <f t="shared" si="97"/>
        <v>-15</v>
      </c>
      <c r="BH292" s="389">
        <f t="shared" si="117"/>
        <v>1</v>
      </c>
      <c r="BI292" s="389">
        <f t="shared" si="118"/>
        <v>0</v>
      </c>
      <c r="BJ292" s="370">
        <v>625261.1333333333</v>
      </c>
      <c r="BK292" s="137">
        <f t="shared" si="106"/>
        <v>625261.1333333333</v>
      </c>
      <c r="BL292" s="373">
        <v>329715.25555555557</v>
      </c>
      <c r="BM292" s="137">
        <f t="shared" si="107"/>
        <v>329715.25555555557</v>
      </c>
      <c r="BN292" s="372">
        <v>391323.05444444448</v>
      </c>
      <c r="BO292" s="137">
        <f t="shared" si="108"/>
        <v>391323.05444444448</v>
      </c>
      <c r="BP292" s="372">
        <v>424620.66666666663</v>
      </c>
      <c r="BQ292" s="137">
        <f t="shared" si="109"/>
        <v>424620.66666666663</v>
      </c>
      <c r="BR292" s="372">
        <v>578237.19777777768</v>
      </c>
      <c r="BS292" s="137">
        <f t="shared" si="110"/>
        <v>578237.19777777768</v>
      </c>
      <c r="BT292" s="376">
        <v>649493.49111111113</v>
      </c>
      <c r="BU292" s="137">
        <f t="shared" si="111"/>
        <v>649493.49111111113</v>
      </c>
      <c r="BV292" s="377">
        <v>212914.36282666659</v>
      </c>
      <c r="BW292" s="379">
        <f t="shared" si="119"/>
        <v>212914.36282666659</v>
      </c>
      <c r="BX292" s="353"/>
      <c r="BY292" s="138"/>
      <c r="BZ292" s="355"/>
      <c r="CA292" s="352"/>
    </row>
    <row r="293" spans="1:79" x14ac:dyDescent="0.25">
      <c r="A293" s="132" t="s">
        <v>755</v>
      </c>
      <c r="B293" s="55" t="s">
        <v>445</v>
      </c>
      <c r="C293" s="55" t="s">
        <v>434</v>
      </c>
      <c r="D293" s="133" t="s">
        <v>321</v>
      </c>
      <c r="E293" s="364">
        <v>51786.999999999993</v>
      </c>
      <c r="F293" s="382">
        <f t="shared" si="112"/>
        <v>48898</v>
      </c>
      <c r="G293" s="365">
        <v>448</v>
      </c>
      <c r="H293" s="387">
        <f t="shared" si="113"/>
        <v>263</v>
      </c>
      <c r="I293" s="366">
        <v>113.29644444444449</v>
      </c>
      <c r="J293" s="366">
        <v>144</v>
      </c>
      <c r="K293"/>
      <c r="L293" s="365">
        <v>3427</v>
      </c>
      <c r="M293" s="365">
        <v>5189</v>
      </c>
      <c r="N293" s="365">
        <v>13505</v>
      </c>
      <c r="O293" s="365">
        <v>9980</v>
      </c>
      <c r="P293" s="365">
        <v>6565</v>
      </c>
      <c r="Q293" s="365">
        <v>4546</v>
      </c>
      <c r="R293" s="365">
        <v>5149</v>
      </c>
      <c r="S293" s="365">
        <v>537</v>
      </c>
      <c r="T293" s="365">
        <v>48898</v>
      </c>
      <c r="U293" s="132"/>
      <c r="V293" s="385">
        <f t="shared" si="114"/>
        <v>7.0084666039510815E-2</v>
      </c>
      <c r="W293" s="385">
        <f t="shared" si="99"/>
        <v>0.10611885966706205</v>
      </c>
      <c r="X293" s="385">
        <f t="shared" si="100"/>
        <v>0.27618716511922781</v>
      </c>
      <c r="Y293" s="385">
        <f t="shared" si="101"/>
        <v>0.20409832712994397</v>
      </c>
      <c r="Z293" s="385">
        <f t="shared" si="102"/>
        <v>0.13425906990060943</v>
      </c>
      <c r="AA293" s="385">
        <f t="shared" si="103"/>
        <v>9.2969037588449419E-2</v>
      </c>
      <c r="AB293" s="385">
        <f t="shared" si="104"/>
        <v>0.10530083029980776</v>
      </c>
      <c r="AC293" s="385">
        <f t="shared" si="105"/>
        <v>1.0982044255388769E-2</v>
      </c>
      <c r="AD293" s="135"/>
      <c r="AE293" s="368">
        <v>10</v>
      </c>
      <c r="AF293" s="368">
        <v>45</v>
      </c>
      <c r="AG293" s="368">
        <v>36</v>
      </c>
      <c r="AH293" s="368">
        <v>99</v>
      </c>
      <c r="AI293" s="368">
        <v>36</v>
      </c>
      <c r="AJ293" s="368">
        <v>48</v>
      </c>
      <c r="AK293" s="368">
        <v>53</v>
      </c>
      <c r="AL293" s="368">
        <v>8</v>
      </c>
      <c r="AM293" s="185">
        <f t="shared" si="115"/>
        <v>335</v>
      </c>
      <c r="AN293" s="132"/>
      <c r="AO293" s="368">
        <v>46</v>
      </c>
      <c r="AP293" s="368">
        <v>-23</v>
      </c>
      <c r="AQ293" s="368">
        <v>8</v>
      </c>
      <c r="AR293" s="368">
        <v>29</v>
      </c>
      <c r="AS293" s="368">
        <v>-3</v>
      </c>
      <c r="AT293" s="368">
        <v>0</v>
      </c>
      <c r="AU293" s="368">
        <v>16</v>
      </c>
      <c r="AV293" s="368">
        <v>-1</v>
      </c>
      <c r="AW293" s="369">
        <f t="shared" si="116"/>
        <v>72</v>
      </c>
      <c r="AX293" s="388">
        <f t="shared" si="98"/>
        <v>-46</v>
      </c>
      <c r="AY293" s="388">
        <f t="shared" si="98"/>
        <v>23</v>
      </c>
      <c r="AZ293" s="388">
        <f t="shared" si="98"/>
        <v>-8</v>
      </c>
      <c r="BA293" s="388">
        <f t="shared" si="97"/>
        <v>-29</v>
      </c>
      <c r="BB293" s="388">
        <f t="shared" si="97"/>
        <v>3</v>
      </c>
      <c r="BC293" s="388">
        <f t="shared" si="97"/>
        <v>0</v>
      </c>
      <c r="BD293" s="388">
        <f t="shared" si="97"/>
        <v>-16</v>
      </c>
      <c r="BE293" s="388">
        <f t="shared" si="97"/>
        <v>1</v>
      </c>
      <c r="BF293" s="388">
        <f t="shared" si="97"/>
        <v>-72</v>
      </c>
      <c r="BH293" s="389">
        <f t="shared" si="117"/>
        <v>0.8</v>
      </c>
      <c r="BI293" s="389">
        <f t="shared" si="118"/>
        <v>0.19999999999999996</v>
      </c>
      <c r="BJ293" s="370">
        <v>258931.66933333335</v>
      </c>
      <c r="BK293" s="137">
        <f t="shared" si="106"/>
        <v>258931.66933333335</v>
      </c>
      <c r="BL293" s="373">
        <v>338670.8631111111</v>
      </c>
      <c r="BM293" s="137">
        <f t="shared" si="107"/>
        <v>338670.8631111111</v>
      </c>
      <c r="BN293" s="372">
        <v>390037.73155555566</v>
      </c>
      <c r="BO293" s="137">
        <f t="shared" si="108"/>
        <v>390037.73155555566</v>
      </c>
      <c r="BP293" s="372">
        <v>96353.600000000006</v>
      </c>
      <c r="BQ293" s="137">
        <f t="shared" si="109"/>
        <v>96353.600000000006</v>
      </c>
      <c r="BR293" s="372">
        <v>135478.11377777779</v>
      </c>
      <c r="BS293" s="137">
        <f t="shared" si="110"/>
        <v>135478.11377777779</v>
      </c>
      <c r="BT293" s="376">
        <v>553537.51288888894</v>
      </c>
      <c r="BU293" s="137">
        <f t="shared" si="111"/>
        <v>553537.51288888894</v>
      </c>
      <c r="BV293" s="377">
        <v>182911.34948977779</v>
      </c>
      <c r="BW293" s="379">
        <f t="shared" si="119"/>
        <v>182911.34948977779</v>
      </c>
      <c r="BX293" s="353"/>
      <c r="BY293" s="138"/>
      <c r="BZ293" s="355"/>
      <c r="CA293" s="352"/>
    </row>
    <row r="294" spans="1:79" x14ac:dyDescent="0.25">
      <c r="A294" s="132" t="s">
        <v>756</v>
      </c>
      <c r="B294" s="55" t="s">
        <v>458</v>
      </c>
      <c r="C294" s="55" t="s">
        <v>450</v>
      </c>
      <c r="D294" s="133" t="s">
        <v>322</v>
      </c>
      <c r="E294" s="364">
        <v>39682.333333333336</v>
      </c>
      <c r="F294" s="382">
        <f t="shared" si="112"/>
        <v>36045</v>
      </c>
      <c r="G294" s="365">
        <v>220</v>
      </c>
      <c r="H294" s="387">
        <f t="shared" si="113"/>
        <v>592</v>
      </c>
      <c r="I294" s="366">
        <v>509.60400000000004</v>
      </c>
      <c r="J294" s="367">
        <v>272</v>
      </c>
      <c r="K294"/>
      <c r="L294" s="365">
        <v>1273</v>
      </c>
      <c r="M294" s="365">
        <v>3838</v>
      </c>
      <c r="N294" s="365">
        <v>8132</v>
      </c>
      <c r="O294" s="365">
        <v>7061</v>
      </c>
      <c r="P294" s="365">
        <v>6543</v>
      </c>
      <c r="Q294" s="365">
        <v>4507</v>
      </c>
      <c r="R294" s="365">
        <v>4262</v>
      </c>
      <c r="S294" s="365">
        <v>429</v>
      </c>
      <c r="T294" s="365">
        <v>36045</v>
      </c>
      <c r="U294" s="132"/>
      <c r="V294" s="385">
        <f t="shared" si="114"/>
        <v>3.5316964904979889E-2</v>
      </c>
      <c r="W294" s="385">
        <f t="shared" si="99"/>
        <v>0.10647801359411846</v>
      </c>
      <c r="X294" s="385">
        <f t="shared" si="100"/>
        <v>0.22560688028852824</v>
      </c>
      <c r="Y294" s="385">
        <f t="shared" si="101"/>
        <v>0.19589402136218614</v>
      </c>
      <c r="Z294" s="385">
        <f t="shared" si="102"/>
        <v>0.18152309612983769</v>
      </c>
      <c r="AA294" s="385">
        <f t="shared" si="103"/>
        <v>0.1250381467609932</v>
      </c>
      <c r="AB294" s="385">
        <f t="shared" si="104"/>
        <v>0.11824108752947704</v>
      </c>
      <c r="AC294" s="385">
        <f t="shared" si="105"/>
        <v>1.1901789429879317E-2</v>
      </c>
      <c r="AD294" s="135"/>
      <c r="AE294" s="368">
        <v>48</v>
      </c>
      <c r="AF294" s="368">
        <v>49</v>
      </c>
      <c r="AG294" s="368">
        <v>101</v>
      </c>
      <c r="AH294" s="368">
        <v>119</v>
      </c>
      <c r="AI294" s="368">
        <v>189</v>
      </c>
      <c r="AJ294" s="368">
        <v>74</v>
      </c>
      <c r="AK294" s="368">
        <v>68</v>
      </c>
      <c r="AL294" s="368">
        <v>3</v>
      </c>
      <c r="AM294" s="185">
        <f t="shared" si="115"/>
        <v>651</v>
      </c>
      <c r="AN294" s="132"/>
      <c r="AO294" s="368">
        <v>4</v>
      </c>
      <c r="AP294" s="368">
        <v>6</v>
      </c>
      <c r="AQ294" s="368">
        <v>3</v>
      </c>
      <c r="AR294" s="368">
        <v>18</v>
      </c>
      <c r="AS294" s="368">
        <v>13</v>
      </c>
      <c r="AT294" s="368">
        <v>8</v>
      </c>
      <c r="AU294" s="368">
        <v>5</v>
      </c>
      <c r="AV294" s="368">
        <v>2</v>
      </c>
      <c r="AW294" s="369">
        <f t="shared" si="116"/>
        <v>59</v>
      </c>
      <c r="AX294" s="388">
        <f t="shared" si="98"/>
        <v>-4</v>
      </c>
      <c r="AY294" s="388">
        <f t="shared" si="98"/>
        <v>-6</v>
      </c>
      <c r="AZ294" s="388">
        <f t="shared" si="98"/>
        <v>-3</v>
      </c>
      <c r="BA294" s="388">
        <f t="shared" si="97"/>
        <v>-18</v>
      </c>
      <c r="BB294" s="388">
        <f t="shared" si="97"/>
        <v>-13</v>
      </c>
      <c r="BC294" s="388">
        <f t="shared" si="97"/>
        <v>-8</v>
      </c>
      <c r="BD294" s="388">
        <f t="shared" si="97"/>
        <v>-5</v>
      </c>
      <c r="BE294" s="388">
        <f t="shared" si="97"/>
        <v>-2</v>
      </c>
      <c r="BF294" s="388">
        <f t="shared" si="97"/>
        <v>-59</v>
      </c>
      <c r="BH294" s="389">
        <f t="shared" si="117"/>
        <v>0.8</v>
      </c>
      <c r="BI294" s="389">
        <f t="shared" si="118"/>
        <v>0.19999999999999996</v>
      </c>
      <c r="BJ294" s="370">
        <v>714364.84266666672</v>
      </c>
      <c r="BK294" s="137">
        <f t="shared" si="106"/>
        <v>714364.84266666672</v>
      </c>
      <c r="BL294" s="373">
        <v>533561.87733333325</v>
      </c>
      <c r="BM294" s="137">
        <f t="shared" si="107"/>
        <v>533561.87733333325</v>
      </c>
      <c r="BN294" s="372">
        <v>794502.47555555543</v>
      </c>
      <c r="BO294" s="137">
        <f t="shared" si="108"/>
        <v>794502.47555555543</v>
      </c>
      <c r="BP294" s="372">
        <v>834634.87999999989</v>
      </c>
      <c r="BQ294" s="137">
        <f t="shared" si="109"/>
        <v>834634.87999999989</v>
      </c>
      <c r="BR294" s="372">
        <v>721234.58311111107</v>
      </c>
      <c r="BS294" s="137">
        <f t="shared" si="110"/>
        <v>721234.58311111107</v>
      </c>
      <c r="BT294" s="376">
        <v>681333.34577777784</v>
      </c>
      <c r="BU294" s="137">
        <f t="shared" si="111"/>
        <v>681333.34577777784</v>
      </c>
      <c r="BV294" s="377">
        <v>737127.08414577798</v>
      </c>
      <c r="BW294" s="379">
        <f t="shared" si="119"/>
        <v>737127.08414577798</v>
      </c>
      <c r="BX294" s="353"/>
      <c r="BY294" s="138"/>
      <c r="BZ294" s="355"/>
      <c r="CA294" s="352"/>
    </row>
    <row r="295" spans="1:79" x14ac:dyDescent="0.25">
      <c r="A295" s="132" t="s">
        <v>757</v>
      </c>
      <c r="B295" s="55" t="s">
        <v>511</v>
      </c>
      <c r="C295" s="55" t="s">
        <v>434</v>
      </c>
      <c r="D295" s="133" t="s">
        <v>323</v>
      </c>
      <c r="E295" s="364">
        <v>57963.333333333328</v>
      </c>
      <c r="F295" s="382">
        <f t="shared" si="112"/>
        <v>55398</v>
      </c>
      <c r="G295" s="365">
        <v>336</v>
      </c>
      <c r="H295" s="387">
        <f t="shared" si="113"/>
        <v>908</v>
      </c>
      <c r="I295" s="366">
        <v>757.25777777777773</v>
      </c>
      <c r="J295" s="367">
        <v>280</v>
      </c>
      <c r="K295"/>
      <c r="L295" s="365">
        <v>1673</v>
      </c>
      <c r="M295" s="365">
        <v>5764</v>
      </c>
      <c r="N295" s="365">
        <v>16506</v>
      </c>
      <c r="O295" s="365">
        <v>12376</v>
      </c>
      <c r="P295" s="365">
        <v>9211</v>
      </c>
      <c r="Q295" s="365">
        <v>5283</v>
      </c>
      <c r="R295" s="365">
        <v>4146</v>
      </c>
      <c r="S295" s="365">
        <v>439</v>
      </c>
      <c r="T295" s="365">
        <v>55398</v>
      </c>
      <c r="U295" s="132"/>
      <c r="V295" s="385">
        <f t="shared" si="114"/>
        <v>3.0199646196613597E-2</v>
      </c>
      <c r="W295" s="385">
        <f t="shared" si="99"/>
        <v>0.10404707751182353</v>
      </c>
      <c r="X295" s="385">
        <f t="shared" si="100"/>
        <v>0.29795299469294922</v>
      </c>
      <c r="Y295" s="385">
        <f t="shared" si="101"/>
        <v>0.22340156684356835</v>
      </c>
      <c r="Z295" s="385">
        <f t="shared" si="102"/>
        <v>0.16626954041662154</v>
      </c>
      <c r="AA295" s="385">
        <f t="shared" si="103"/>
        <v>9.5364453590382328E-2</v>
      </c>
      <c r="AB295" s="385">
        <f t="shared" si="104"/>
        <v>7.4840246940322749E-2</v>
      </c>
      <c r="AC295" s="385">
        <f t="shared" si="105"/>
        <v>7.9244738077186901E-3</v>
      </c>
      <c r="AD295" s="135"/>
      <c r="AE295" s="368">
        <v>4</v>
      </c>
      <c r="AF295" s="368">
        <v>101</v>
      </c>
      <c r="AG295" s="368">
        <v>289</v>
      </c>
      <c r="AH295" s="368">
        <v>179</v>
      </c>
      <c r="AI295" s="368">
        <v>148</v>
      </c>
      <c r="AJ295" s="368">
        <v>138</v>
      </c>
      <c r="AK295" s="368">
        <v>78</v>
      </c>
      <c r="AL295" s="368">
        <v>0</v>
      </c>
      <c r="AM295" s="185">
        <f t="shared" si="115"/>
        <v>937</v>
      </c>
      <c r="AN295" s="132"/>
      <c r="AO295" s="368">
        <v>-6</v>
      </c>
      <c r="AP295" s="368">
        <v>5</v>
      </c>
      <c r="AQ295" s="368">
        <v>11</v>
      </c>
      <c r="AR295" s="368">
        <v>-5</v>
      </c>
      <c r="AS295" s="368">
        <v>7</v>
      </c>
      <c r="AT295" s="368">
        <v>15</v>
      </c>
      <c r="AU295" s="368">
        <v>2</v>
      </c>
      <c r="AV295" s="368">
        <v>0</v>
      </c>
      <c r="AW295" s="369">
        <f t="shared" si="116"/>
        <v>29</v>
      </c>
      <c r="AX295" s="388">
        <f t="shared" si="98"/>
        <v>6</v>
      </c>
      <c r="AY295" s="388">
        <f t="shared" si="98"/>
        <v>-5</v>
      </c>
      <c r="AZ295" s="388">
        <f t="shared" si="98"/>
        <v>-11</v>
      </c>
      <c r="BA295" s="388">
        <f t="shared" si="97"/>
        <v>5</v>
      </c>
      <c r="BB295" s="388">
        <f t="shared" si="97"/>
        <v>-7</v>
      </c>
      <c r="BC295" s="388">
        <f t="shared" si="97"/>
        <v>-15</v>
      </c>
      <c r="BD295" s="388">
        <f t="shared" si="97"/>
        <v>-2</v>
      </c>
      <c r="BE295" s="388">
        <f t="shared" si="97"/>
        <v>0</v>
      </c>
      <c r="BF295" s="388">
        <f t="shared" si="97"/>
        <v>-29</v>
      </c>
      <c r="BH295" s="389">
        <f t="shared" si="117"/>
        <v>0.8</v>
      </c>
      <c r="BI295" s="389">
        <f t="shared" si="118"/>
        <v>0.19999999999999996</v>
      </c>
      <c r="BJ295" s="370">
        <v>451595.25333333336</v>
      </c>
      <c r="BK295" s="137">
        <f t="shared" si="106"/>
        <v>451595.25333333336</v>
      </c>
      <c r="BL295" s="373">
        <v>546049.61955555563</v>
      </c>
      <c r="BM295" s="137">
        <f t="shared" si="107"/>
        <v>546049.61955555563</v>
      </c>
      <c r="BN295" s="372">
        <v>376308.93600000005</v>
      </c>
      <c r="BO295" s="137">
        <f t="shared" si="108"/>
        <v>376308.93600000005</v>
      </c>
      <c r="BP295" s="372">
        <v>712973.97333333327</v>
      </c>
      <c r="BQ295" s="137">
        <f t="shared" si="109"/>
        <v>712973.97333333327</v>
      </c>
      <c r="BR295" s="372">
        <v>736167.1911111112</v>
      </c>
      <c r="BS295" s="137">
        <f t="shared" si="110"/>
        <v>736167.1911111112</v>
      </c>
      <c r="BT295" s="376">
        <v>1106345.4079999998</v>
      </c>
      <c r="BU295" s="137">
        <f t="shared" si="111"/>
        <v>1106345.4079999998</v>
      </c>
      <c r="BV295" s="377">
        <v>1217986.7915519997</v>
      </c>
      <c r="BW295" s="379">
        <f t="shared" si="119"/>
        <v>1217986.7915519997</v>
      </c>
      <c r="BX295" s="353"/>
      <c r="BY295" s="138"/>
      <c r="BZ295" s="355"/>
      <c r="CA295" s="352"/>
    </row>
    <row r="296" spans="1:79" x14ac:dyDescent="0.25">
      <c r="A296" s="132" t="s">
        <v>758</v>
      </c>
      <c r="B296" s="55"/>
      <c r="C296" s="55" t="s">
        <v>455</v>
      </c>
      <c r="D296" s="133" t="s">
        <v>324</v>
      </c>
      <c r="E296" s="364">
        <v>119624.33333333334</v>
      </c>
      <c r="F296" s="382">
        <f t="shared" si="112"/>
        <v>154524</v>
      </c>
      <c r="G296" s="365">
        <v>1526</v>
      </c>
      <c r="H296" s="387">
        <f t="shared" si="113"/>
        <v>2205</v>
      </c>
      <c r="I296" s="366">
        <v>1516.9471111111111</v>
      </c>
      <c r="J296" s="367">
        <v>317</v>
      </c>
      <c r="K296"/>
      <c r="L296" s="365">
        <v>79088</v>
      </c>
      <c r="M296" s="365">
        <v>28730</v>
      </c>
      <c r="N296" s="365">
        <v>21923</v>
      </c>
      <c r="O296" s="365">
        <v>14058</v>
      </c>
      <c r="P296" s="365">
        <v>7257</v>
      </c>
      <c r="Q296" s="365">
        <v>2305</v>
      </c>
      <c r="R296" s="365">
        <v>1079</v>
      </c>
      <c r="S296" s="365">
        <v>84</v>
      </c>
      <c r="T296" s="365">
        <v>154524</v>
      </c>
      <c r="U296" s="132"/>
      <c r="V296" s="385">
        <f t="shared" si="114"/>
        <v>0.51181693458621313</v>
      </c>
      <c r="W296" s="385">
        <f t="shared" si="99"/>
        <v>0.18592581087727472</v>
      </c>
      <c r="X296" s="385">
        <f t="shared" si="100"/>
        <v>0.14187440138748672</v>
      </c>
      <c r="Y296" s="385">
        <f t="shared" si="101"/>
        <v>9.0976159043255414E-2</v>
      </c>
      <c r="Z296" s="385">
        <f t="shared" si="102"/>
        <v>4.6963578473246871E-2</v>
      </c>
      <c r="AA296" s="385">
        <f t="shared" si="103"/>
        <v>1.4916776681939374E-2</v>
      </c>
      <c r="AB296" s="385">
        <f t="shared" si="104"/>
        <v>6.982734073671404E-3</v>
      </c>
      <c r="AC296" s="385">
        <f t="shared" si="105"/>
        <v>5.4360487691232427E-4</v>
      </c>
      <c r="AD296" s="135"/>
      <c r="AE296" s="368">
        <v>438</v>
      </c>
      <c r="AF296" s="368">
        <v>484</v>
      </c>
      <c r="AG296" s="368">
        <v>395</v>
      </c>
      <c r="AH296" s="368">
        <v>351</v>
      </c>
      <c r="AI296" s="368">
        <v>321</v>
      </c>
      <c r="AJ296" s="368">
        <v>43</v>
      </c>
      <c r="AK296" s="368">
        <v>30</v>
      </c>
      <c r="AL296" s="368">
        <v>3</v>
      </c>
      <c r="AM296" s="185">
        <f t="shared" si="115"/>
        <v>2065</v>
      </c>
      <c r="AN296" s="132"/>
      <c r="AO296" s="368">
        <v>-81</v>
      </c>
      <c r="AP296" s="368">
        <v>-12</v>
      </c>
      <c r="AQ296" s="368">
        <v>-17</v>
      </c>
      <c r="AR296" s="368">
        <v>-13</v>
      </c>
      <c r="AS296" s="368">
        <v>-11</v>
      </c>
      <c r="AT296" s="368">
        <v>1</v>
      </c>
      <c r="AU296" s="368">
        <v>-9</v>
      </c>
      <c r="AV296" s="368">
        <v>2</v>
      </c>
      <c r="AW296" s="369">
        <f t="shared" si="116"/>
        <v>-140</v>
      </c>
      <c r="AX296" s="388">
        <f t="shared" si="98"/>
        <v>81</v>
      </c>
      <c r="AY296" s="388">
        <f t="shared" si="98"/>
        <v>12</v>
      </c>
      <c r="AZ296" s="388">
        <f t="shared" si="98"/>
        <v>17</v>
      </c>
      <c r="BA296" s="388">
        <f t="shared" si="97"/>
        <v>13</v>
      </c>
      <c r="BB296" s="388">
        <f t="shared" si="97"/>
        <v>11</v>
      </c>
      <c r="BC296" s="388">
        <f t="shared" si="97"/>
        <v>-1</v>
      </c>
      <c r="BD296" s="388">
        <f t="shared" si="97"/>
        <v>9</v>
      </c>
      <c r="BE296" s="388">
        <f t="shared" si="97"/>
        <v>-2</v>
      </c>
      <c r="BF296" s="388">
        <f t="shared" si="97"/>
        <v>140</v>
      </c>
      <c r="BH296" s="389">
        <f t="shared" si="117"/>
        <v>1</v>
      </c>
      <c r="BI296" s="389">
        <f t="shared" si="118"/>
        <v>0</v>
      </c>
      <c r="BJ296" s="370">
        <v>1198710.3466666669</v>
      </c>
      <c r="BK296" s="137">
        <f t="shared" si="106"/>
        <v>1198710.3466666669</v>
      </c>
      <c r="BL296" s="373">
        <v>1838923.2955555553</v>
      </c>
      <c r="BM296" s="137">
        <f t="shared" si="107"/>
        <v>1838923.2955555553</v>
      </c>
      <c r="BN296" s="372">
        <v>1334297.5366666669</v>
      </c>
      <c r="BO296" s="137">
        <f t="shared" si="108"/>
        <v>1334297.5366666669</v>
      </c>
      <c r="BP296" s="372">
        <v>825003.99999999988</v>
      </c>
      <c r="BQ296" s="137">
        <f t="shared" si="109"/>
        <v>825003.99999999988</v>
      </c>
      <c r="BR296" s="372">
        <v>1811105.5111111111</v>
      </c>
      <c r="BS296" s="137">
        <f t="shared" si="110"/>
        <v>1811105.5111111111</v>
      </c>
      <c r="BT296" s="376">
        <v>1642621.5244444446</v>
      </c>
      <c r="BU296" s="137">
        <f t="shared" si="111"/>
        <v>1642621.5244444446</v>
      </c>
      <c r="BV296" s="377">
        <v>1975255.4025777774</v>
      </c>
      <c r="BW296" s="379">
        <f t="shared" si="119"/>
        <v>1975255.4025777774</v>
      </c>
      <c r="BX296" s="353"/>
      <c r="BY296" s="138"/>
      <c r="BZ296" s="355"/>
      <c r="CA296" s="352"/>
    </row>
    <row r="297" spans="1:79" x14ac:dyDescent="0.25">
      <c r="A297" s="132" t="s">
        <v>759</v>
      </c>
      <c r="B297" s="55"/>
      <c r="C297" s="55" t="s">
        <v>467</v>
      </c>
      <c r="D297" s="133" t="s">
        <v>325</v>
      </c>
      <c r="E297" s="364">
        <v>91618.111111111095</v>
      </c>
      <c r="F297" s="382">
        <f t="shared" si="112"/>
        <v>115162</v>
      </c>
      <c r="G297" s="365">
        <v>817</v>
      </c>
      <c r="H297" s="387">
        <f t="shared" si="113"/>
        <v>934</v>
      </c>
      <c r="I297" s="366">
        <v>389.74977777777781</v>
      </c>
      <c r="J297" s="367">
        <v>207</v>
      </c>
      <c r="K297"/>
      <c r="L297" s="365">
        <v>51103</v>
      </c>
      <c r="M297" s="365">
        <v>26886</v>
      </c>
      <c r="N297" s="365">
        <v>18189</v>
      </c>
      <c r="O297" s="365">
        <v>10159</v>
      </c>
      <c r="P297" s="365">
        <v>5576</v>
      </c>
      <c r="Q297" s="365">
        <v>2403</v>
      </c>
      <c r="R297" s="365">
        <v>795</v>
      </c>
      <c r="S297" s="365">
        <v>51</v>
      </c>
      <c r="T297" s="365">
        <v>115162</v>
      </c>
      <c r="U297" s="132"/>
      <c r="V297" s="385">
        <f t="shared" si="114"/>
        <v>0.44374880602976674</v>
      </c>
      <c r="W297" s="385">
        <f t="shared" si="99"/>
        <v>0.23346242684218751</v>
      </c>
      <c r="X297" s="385">
        <f t="shared" si="100"/>
        <v>0.15794272416248414</v>
      </c>
      <c r="Y297" s="385">
        <f t="shared" si="101"/>
        <v>8.8214862541463324E-2</v>
      </c>
      <c r="Z297" s="385">
        <f t="shared" si="102"/>
        <v>4.8418749240200759E-2</v>
      </c>
      <c r="AA297" s="385">
        <f t="shared" si="103"/>
        <v>2.0866257967037737E-2</v>
      </c>
      <c r="AB297" s="385">
        <f t="shared" si="104"/>
        <v>6.9033188030774044E-3</v>
      </c>
      <c r="AC297" s="385">
        <f t="shared" si="105"/>
        <v>4.4285441378232401E-4</v>
      </c>
      <c r="AD297" s="135"/>
      <c r="AE297" s="368">
        <v>241</v>
      </c>
      <c r="AF297" s="368">
        <v>307</v>
      </c>
      <c r="AG297" s="368">
        <v>171</v>
      </c>
      <c r="AH297" s="368">
        <v>35</v>
      </c>
      <c r="AI297" s="368">
        <v>-4</v>
      </c>
      <c r="AJ297" s="368">
        <v>24</v>
      </c>
      <c r="AK297" s="368">
        <v>19</v>
      </c>
      <c r="AL297" s="368">
        <v>-1</v>
      </c>
      <c r="AM297" s="185">
        <f t="shared" si="115"/>
        <v>792</v>
      </c>
      <c r="AN297" s="132"/>
      <c r="AO297" s="368">
        <v>-84</v>
      </c>
      <c r="AP297" s="368">
        <v>-18</v>
      </c>
      <c r="AQ297" s="368">
        <v>-8</v>
      </c>
      <c r="AR297" s="368">
        <v>-25</v>
      </c>
      <c r="AS297" s="368">
        <v>-3</v>
      </c>
      <c r="AT297" s="368">
        <v>-8</v>
      </c>
      <c r="AU297" s="368">
        <v>3</v>
      </c>
      <c r="AV297" s="368">
        <v>1</v>
      </c>
      <c r="AW297" s="369">
        <f t="shared" si="116"/>
        <v>-142</v>
      </c>
      <c r="AX297" s="388">
        <f t="shared" si="98"/>
        <v>84</v>
      </c>
      <c r="AY297" s="388">
        <f t="shared" si="98"/>
        <v>18</v>
      </c>
      <c r="AZ297" s="388">
        <f t="shared" si="98"/>
        <v>8</v>
      </c>
      <c r="BA297" s="388">
        <f t="shared" si="97"/>
        <v>25</v>
      </c>
      <c r="BB297" s="388">
        <f t="shared" si="97"/>
        <v>3</v>
      </c>
      <c r="BC297" s="388">
        <f t="shared" si="97"/>
        <v>8</v>
      </c>
      <c r="BD297" s="388">
        <f t="shared" si="97"/>
        <v>-3</v>
      </c>
      <c r="BE297" s="388">
        <f t="shared" si="97"/>
        <v>-1</v>
      </c>
      <c r="BF297" s="388">
        <f t="shared" si="97"/>
        <v>142</v>
      </c>
      <c r="BH297" s="389">
        <f t="shared" si="117"/>
        <v>1</v>
      </c>
      <c r="BI297" s="389">
        <f t="shared" si="118"/>
        <v>0</v>
      </c>
      <c r="BJ297" s="370">
        <v>911506</v>
      </c>
      <c r="BK297" s="137">
        <f t="shared" si="106"/>
        <v>911506</v>
      </c>
      <c r="BL297" s="373">
        <v>1095219.3400000001</v>
      </c>
      <c r="BM297" s="137">
        <f t="shared" si="107"/>
        <v>1095219.3400000001</v>
      </c>
      <c r="BN297" s="372">
        <v>576926.81888888893</v>
      </c>
      <c r="BO297" s="137">
        <f t="shared" si="108"/>
        <v>576926.81888888893</v>
      </c>
      <c r="BP297" s="372">
        <v>1261903.7333333334</v>
      </c>
      <c r="BQ297" s="137">
        <f t="shared" si="109"/>
        <v>1261903.7333333334</v>
      </c>
      <c r="BR297" s="372">
        <v>1173987.8622222221</v>
      </c>
      <c r="BS297" s="137">
        <f t="shared" si="110"/>
        <v>1173987.8622222221</v>
      </c>
      <c r="BT297" s="376">
        <v>966399.32666666666</v>
      </c>
      <c r="BU297" s="137">
        <f t="shared" si="111"/>
        <v>966399.32666666666</v>
      </c>
      <c r="BV297" s="377">
        <v>804546.58369777771</v>
      </c>
      <c r="BW297" s="379">
        <f t="shared" si="119"/>
        <v>804546.58369777771</v>
      </c>
      <c r="BX297" s="353"/>
      <c r="BY297" s="138"/>
      <c r="BZ297" s="355"/>
      <c r="CA297" s="352"/>
    </row>
    <row r="298" spans="1:79" x14ac:dyDescent="0.25">
      <c r="A298" s="132" t="s">
        <v>760</v>
      </c>
      <c r="B298" s="55"/>
      <c r="C298" s="55" t="s">
        <v>452</v>
      </c>
      <c r="D298" s="133" t="s">
        <v>326</v>
      </c>
      <c r="E298" s="364">
        <v>93356</v>
      </c>
      <c r="F298" s="382">
        <f t="shared" si="112"/>
        <v>103495</v>
      </c>
      <c r="G298" s="365">
        <v>513</v>
      </c>
      <c r="H298" s="387">
        <f t="shared" si="113"/>
        <v>662</v>
      </c>
      <c r="I298" s="366">
        <v>190.35377777777768</v>
      </c>
      <c r="J298" s="367">
        <v>113</v>
      </c>
      <c r="K298"/>
      <c r="L298" s="365">
        <v>4356</v>
      </c>
      <c r="M298" s="365">
        <v>29880</v>
      </c>
      <c r="N298" s="365">
        <v>35771</v>
      </c>
      <c r="O298" s="365">
        <v>22953</v>
      </c>
      <c r="P298" s="365">
        <v>8278</v>
      </c>
      <c r="Q298" s="365">
        <v>1799</v>
      </c>
      <c r="R298" s="365">
        <v>430</v>
      </c>
      <c r="S298" s="365">
        <v>28</v>
      </c>
      <c r="T298" s="365">
        <v>103495</v>
      </c>
      <c r="U298" s="132"/>
      <c r="V298" s="385">
        <f t="shared" si="114"/>
        <v>4.2088989806270835E-2</v>
      </c>
      <c r="W298" s="385">
        <f t="shared" si="99"/>
        <v>0.28870959949756025</v>
      </c>
      <c r="X298" s="385">
        <f t="shared" si="100"/>
        <v>0.34563022368230351</v>
      </c>
      <c r="Y298" s="385">
        <f t="shared" si="101"/>
        <v>0.22177882989516401</v>
      </c>
      <c r="Z298" s="385">
        <f t="shared" si="102"/>
        <v>7.9984540315957295E-2</v>
      </c>
      <c r="AA298" s="385">
        <f t="shared" si="103"/>
        <v>1.7382482245519106E-2</v>
      </c>
      <c r="AB298" s="385">
        <f t="shared" si="104"/>
        <v>4.1547900864776074E-3</v>
      </c>
      <c r="AC298" s="385">
        <f t="shared" si="105"/>
        <v>2.7054447074737912E-4</v>
      </c>
      <c r="AD298" s="135"/>
      <c r="AE298" s="368">
        <v>72</v>
      </c>
      <c r="AF298" s="368">
        <v>229</v>
      </c>
      <c r="AG298" s="368">
        <v>292</v>
      </c>
      <c r="AH298" s="368">
        <v>78</v>
      </c>
      <c r="AI298" s="368">
        <v>23</v>
      </c>
      <c r="AJ298" s="368">
        <v>4</v>
      </c>
      <c r="AK298" s="368">
        <v>2</v>
      </c>
      <c r="AL298" s="368">
        <v>-2</v>
      </c>
      <c r="AM298" s="185">
        <f t="shared" si="115"/>
        <v>698</v>
      </c>
      <c r="AN298" s="132"/>
      <c r="AO298" s="368">
        <v>1</v>
      </c>
      <c r="AP298" s="368">
        <v>29</v>
      </c>
      <c r="AQ298" s="368">
        <v>-9</v>
      </c>
      <c r="AR298" s="368">
        <v>9</v>
      </c>
      <c r="AS298" s="368">
        <v>0</v>
      </c>
      <c r="AT298" s="368">
        <v>5</v>
      </c>
      <c r="AU298" s="368">
        <v>1</v>
      </c>
      <c r="AV298" s="368">
        <v>0</v>
      </c>
      <c r="AW298" s="369">
        <f t="shared" si="116"/>
        <v>36</v>
      </c>
      <c r="AX298" s="388">
        <f t="shared" si="98"/>
        <v>-1</v>
      </c>
      <c r="AY298" s="388">
        <f t="shared" si="98"/>
        <v>-29</v>
      </c>
      <c r="AZ298" s="388">
        <f t="shared" si="98"/>
        <v>9</v>
      </c>
      <c r="BA298" s="388">
        <f t="shared" si="97"/>
        <v>-9</v>
      </c>
      <c r="BB298" s="388">
        <f t="shared" si="97"/>
        <v>0</v>
      </c>
      <c r="BC298" s="388">
        <f t="shared" si="97"/>
        <v>-5</v>
      </c>
      <c r="BD298" s="388">
        <f t="shared" si="97"/>
        <v>-1</v>
      </c>
      <c r="BE298" s="388">
        <f t="shared" si="97"/>
        <v>0</v>
      </c>
      <c r="BF298" s="388">
        <f t="shared" si="97"/>
        <v>-36</v>
      </c>
      <c r="BH298" s="389">
        <f t="shared" si="117"/>
        <v>1</v>
      </c>
      <c r="BI298" s="389">
        <f t="shared" si="118"/>
        <v>0</v>
      </c>
      <c r="BJ298" s="370">
        <v>643011.51333333331</v>
      </c>
      <c r="BK298" s="137">
        <f t="shared" si="106"/>
        <v>643011.51333333331</v>
      </c>
      <c r="BL298" s="373">
        <v>792165.87</v>
      </c>
      <c r="BM298" s="137">
        <f t="shared" si="107"/>
        <v>792165.87</v>
      </c>
      <c r="BN298" s="372">
        <v>1063185.9544444445</v>
      </c>
      <c r="BO298" s="137">
        <f t="shared" si="108"/>
        <v>1063185.9544444445</v>
      </c>
      <c r="BP298" s="372">
        <v>1045821.7333333333</v>
      </c>
      <c r="BQ298" s="137">
        <f t="shared" si="109"/>
        <v>1045821.7333333333</v>
      </c>
      <c r="BR298" s="372">
        <v>1032780.8400000001</v>
      </c>
      <c r="BS298" s="137">
        <f t="shared" si="110"/>
        <v>1032780.8400000001</v>
      </c>
      <c r="BT298" s="376">
        <v>1410673.8022222223</v>
      </c>
      <c r="BU298" s="137">
        <f t="shared" si="111"/>
        <v>1410673.8022222223</v>
      </c>
      <c r="BV298" s="377">
        <v>1131334.3316622225</v>
      </c>
      <c r="BW298" s="379">
        <f t="shared" si="119"/>
        <v>1131334.3316622225</v>
      </c>
      <c r="BX298" s="353"/>
      <c r="BY298" s="138"/>
      <c r="BZ298" s="355"/>
      <c r="CA298" s="352"/>
    </row>
    <row r="299" spans="1:79" x14ac:dyDescent="0.25">
      <c r="A299" s="132" t="s">
        <v>761</v>
      </c>
      <c r="B299" s="55"/>
      <c r="C299" s="55" t="s">
        <v>452</v>
      </c>
      <c r="D299" s="133" t="s">
        <v>327</v>
      </c>
      <c r="E299" s="364">
        <v>155716.44444444444</v>
      </c>
      <c r="F299" s="382">
        <f t="shared" si="112"/>
        <v>143641</v>
      </c>
      <c r="G299" s="365">
        <v>132</v>
      </c>
      <c r="H299" s="387">
        <f t="shared" si="113"/>
        <v>2038</v>
      </c>
      <c r="I299" s="366">
        <v>2038.3564444444444</v>
      </c>
      <c r="J299" s="367">
        <v>326</v>
      </c>
      <c r="K299"/>
      <c r="L299" s="365">
        <v>6604</v>
      </c>
      <c r="M299" s="365">
        <v>12376</v>
      </c>
      <c r="N299" s="365">
        <v>36400</v>
      </c>
      <c r="O299" s="365">
        <v>33126</v>
      </c>
      <c r="P299" s="365">
        <v>23118</v>
      </c>
      <c r="Q299" s="365">
        <v>15839</v>
      </c>
      <c r="R299" s="365">
        <v>13435</v>
      </c>
      <c r="S299" s="365">
        <v>2743</v>
      </c>
      <c r="T299" s="365">
        <v>143641</v>
      </c>
      <c r="U299" s="132"/>
      <c r="V299" s="385">
        <f t="shared" si="114"/>
        <v>4.5975731163108026E-2</v>
      </c>
      <c r="W299" s="385">
        <f t="shared" si="99"/>
        <v>8.6159244226926848E-2</v>
      </c>
      <c r="X299" s="385">
        <f t="shared" si="100"/>
        <v>0.25340954184390252</v>
      </c>
      <c r="Y299" s="385">
        <f t="shared" si="101"/>
        <v>0.23061660667915149</v>
      </c>
      <c r="Z299" s="385">
        <f t="shared" si="102"/>
        <v>0.16094290627327851</v>
      </c>
      <c r="AA299" s="385">
        <f t="shared" si="103"/>
        <v>0.11026795970509813</v>
      </c>
      <c r="AB299" s="385">
        <f t="shared" si="104"/>
        <v>9.3531791062440389E-2</v>
      </c>
      <c r="AC299" s="385">
        <f t="shared" si="105"/>
        <v>1.9096219046094081E-2</v>
      </c>
      <c r="AD299" s="135"/>
      <c r="AE299" s="368">
        <v>-2</v>
      </c>
      <c r="AF299" s="368">
        <v>13</v>
      </c>
      <c r="AG299" s="368">
        <v>129</v>
      </c>
      <c r="AH299" s="368">
        <v>346</v>
      </c>
      <c r="AI299" s="368">
        <v>607</v>
      </c>
      <c r="AJ299" s="368">
        <v>459</v>
      </c>
      <c r="AK299" s="368">
        <v>349</v>
      </c>
      <c r="AL299" s="368">
        <v>49</v>
      </c>
      <c r="AM299" s="185">
        <f t="shared" si="115"/>
        <v>1950</v>
      </c>
      <c r="AN299" s="132"/>
      <c r="AO299" s="368">
        <v>-1</v>
      </c>
      <c r="AP299" s="368">
        <v>-2</v>
      </c>
      <c r="AQ299" s="368">
        <v>-20</v>
      </c>
      <c r="AR299" s="368">
        <v>-21</v>
      </c>
      <c r="AS299" s="368">
        <v>-17</v>
      </c>
      <c r="AT299" s="368">
        <v>-10</v>
      </c>
      <c r="AU299" s="368">
        <v>-9</v>
      </c>
      <c r="AV299" s="368">
        <v>-8</v>
      </c>
      <c r="AW299" s="369">
        <f t="shared" si="116"/>
        <v>-88</v>
      </c>
      <c r="AX299" s="388">
        <f t="shared" si="98"/>
        <v>1</v>
      </c>
      <c r="AY299" s="388">
        <f t="shared" si="98"/>
        <v>2</v>
      </c>
      <c r="AZ299" s="388">
        <f t="shared" si="98"/>
        <v>20</v>
      </c>
      <c r="BA299" s="388">
        <f t="shared" si="97"/>
        <v>21</v>
      </c>
      <c r="BB299" s="388">
        <f t="shared" si="97"/>
        <v>17</v>
      </c>
      <c r="BC299" s="388">
        <f t="shared" si="97"/>
        <v>10</v>
      </c>
      <c r="BD299" s="388">
        <f t="shared" si="97"/>
        <v>9</v>
      </c>
      <c r="BE299" s="388">
        <f t="shared" si="97"/>
        <v>8</v>
      </c>
      <c r="BF299" s="388">
        <f t="shared" si="97"/>
        <v>88</v>
      </c>
      <c r="BH299" s="389">
        <f t="shared" si="117"/>
        <v>1</v>
      </c>
      <c r="BI299" s="389">
        <f t="shared" si="118"/>
        <v>0</v>
      </c>
      <c r="BJ299" s="370">
        <v>1081014.1333333335</v>
      </c>
      <c r="BK299" s="137">
        <f t="shared" si="106"/>
        <v>1081014.1333333335</v>
      </c>
      <c r="BL299" s="373">
        <v>1729622.18</v>
      </c>
      <c r="BM299" s="137">
        <f t="shared" si="107"/>
        <v>1729622.18</v>
      </c>
      <c r="BN299" s="372">
        <v>2392958.1155555556</v>
      </c>
      <c r="BO299" s="137">
        <f t="shared" si="108"/>
        <v>2392958.1155555556</v>
      </c>
      <c r="BP299" s="372">
        <v>1318848</v>
      </c>
      <c r="BQ299" s="137">
        <f t="shared" si="109"/>
        <v>1318848</v>
      </c>
      <c r="BR299" s="372">
        <v>2530945.868888889</v>
      </c>
      <c r="BS299" s="137">
        <f t="shared" si="110"/>
        <v>2530945.868888889</v>
      </c>
      <c r="BT299" s="376">
        <v>3904938.4111111108</v>
      </c>
      <c r="BU299" s="137">
        <f t="shared" si="111"/>
        <v>3904938.4111111108</v>
      </c>
      <c r="BV299" s="377">
        <v>3140023.5386488889</v>
      </c>
      <c r="BW299" s="379">
        <f t="shared" si="119"/>
        <v>3140023.5386488889</v>
      </c>
      <c r="BX299" s="353"/>
      <c r="BY299" s="138"/>
      <c r="BZ299" s="355"/>
      <c r="CA299" s="352"/>
    </row>
    <row r="300" spans="1:79" x14ac:dyDescent="0.25">
      <c r="A300" s="132" t="s">
        <v>762</v>
      </c>
      <c r="B300" s="55"/>
      <c r="C300" s="55" t="s">
        <v>437</v>
      </c>
      <c r="D300" s="133" t="s">
        <v>328</v>
      </c>
      <c r="E300" s="364">
        <v>81503.999999999985</v>
      </c>
      <c r="F300" s="382">
        <f t="shared" si="112"/>
        <v>92539</v>
      </c>
      <c r="G300" s="365">
        <v>585</v>
      </c>
      <c r="H300" s="387">
        <f t="shared" si="113"/>
        <v>560</v>
      </c>
      <c r="I300" s="366">
        <v>194.98400000000004</v>
      </c>
      <c r="J300" s="367">
        <v>78</v>
      </c>
      <c r="K300"/>
      <c r="L300" s="365">
        <v>26740</v>
      </c>
      <c r="M300" s="365">
        <v>20380</v>
      </c>
      <c r="N300" s="365">
        <v>19225</v>
      </c>
      <c r="O300" s="365">
        <v>11715</v>
      </c>
      <c r="P300" s="365">
        <v>7193</v>
      </c>
      <c r="Q300" s="365">
        <v>4450</v>
      </c>
      <c r="R300" s="365">
        <v>2628</v>
      </c>
      <c r="S300" s="365">
        <v>208</v>
      </c>
      <c r="T300" s="365">
        <v>92539</v>
      </c>
      <c r="U300" s="132"/>
      <c r="V300" s="385">
        <f t="shared" si="114"/>
        <v>0.28895924961367642</v>
      </c>
      <c r="W300" s="385">
        <f t="shared" si="99"/>
        <v>0.22023146997482143</v>
      </c>
      <c r="X300" s="385">
        <f t="shared" si="100"/>
        <v>0.20775024584229351</v>
      </c>
      <c r="Y300" s="385">
        <f t="shared" si="101"/>
        <v>0.12659527334421164</v>
      </c>
      <c r="Z300" s="385">
        <f t="shared" si="102"/>
        <v>7.7729389770799337E-2</v>
      </c>
      <c r="AA300" s="385">
        <f t="shared" si="103"/>
        <v>4.8087833237878082E-2</v>
      </c>
      <c r="AB300" s="385">
        <f t="shared" si="104"/>
        <v>2.8398837246998564E-2</v>
      </c>
      <c r="AC300" s="385">
        <f t="shared" si="105"/>
        <v>2.2477009693210432E-3</v>
      </c>
      <c r="AD300" s="135"/>
      <c r="AE300" s="368">
        <v>153</v>
      </c>
      <c r="AF300" s="368">
        <v>100</v>
      </c>
      <c r="AG300" s="368">
        <v>21</v>
      </c>
      <c r="AH300" s="368">
        <v>62</v>
      </c>
      <c r="AI300" s="368">
        <v>109</v>
      </c>
      <c r="AJ300" s="368">
        <v>8</v>
      </c>
      <c r="AK300" s="368">
        <v>23</v>
      </c>
      <c r="AL300" s="368">
        <v>3</v>
      </c>
      <c r="AM300" s="185">
        <f t="shared" si="115"/>
        <v>479</v>
      </c>
      <c r="AN300" s="132"/>
      <c r="AO300" s="368">
        <v>-26</v>
      </c>
      <c r="AP300" s="368">
        <v>-20</v>
      </c>
      <c r="AQ300" s="368">
        <v>-2</v>
      </c>
      <c r="AR300" s="368">
        <v>-18</v>
      </c>
      <c r="AS300" s="368">
        <v>-11</v>
      </c>
      <c r="AT300" s="368">
        <v>-6</v>
      </c>
      <c r="AU300" s="368">
        <v>2</v>
      </c>
      <c r="AV300" s="368">
        <v>0</v>
      </c>
      <c r="AW300" s="369">
        <f t="shared" si="116"/>
        <v>-81</v>
      </c>
      <c r="AX300" s="388">
        <f t="shared" si="98"/>
        <v>26</v>
      </c>
      <c r="AY300" s="388">
        <f t="shared" si="98"/>
        <v>20</v>
      </c>
      <c r="AZ300" s="388">
        <f t="shared" si="98"/>
        <v>2</v>
      </c>
      <c r="BA300" s="388">
        <f t="shared" si="97"/>
        <v>18</v>
      </c>
      <c r="BB300" s="388">
        <f t="shared" si="97"/>
        <v>11</v>
      </c>
      <c r="BC300" s="388">
        <f t="shared" si="97"/>
        <v>6</v>
      </c>
      <c r="BD300" s="388">
        <f t="shared" si="97"/>
        <v>-2</v>
      </c>
      <c r="BE300" s="388">
        <f t="shared" si="97"/>
        <v>0</v>
      </c>
      <c r="BF300" s="388">
        <f t="shared" si="97"/>
        <v>81</v>
      </c>
      <c r="BH300" s="389">
        <f t="shared" si="117"/>
        <v>1</v>
      </c>
      <c r="BI300" s="389">
        <f t="shared" si="118"/>
        <v>0</v>
      </c>
      <c r="BJ300" s="370">
        <v>670516.60666666657</v>
      </c>
      <c r="BK300" s="137">
        <f t="shared" si="106"/>
        <v>670516.60666666657</v>
      </c>
      <c r="BL300" s="373">
        <v>1027541.0511111111</v>
      </c>
      <c r="BM300" s="137">
        <f t="shared" si="107"/>
        <v>1027541.0511111111</v>
      </c>
      <c r="BN300" s="372">
        <v>883469.41555555549</v>
      </c>
      <c r="BO300" s="137">
        <f t="shared" si="108"/>
        <v>883469.41555555549</v>
      </c>
      <c r="BP300" s="372">
        <v>1296816.8</v>
      </c>
      <c r="BQ300" s="137">
        <f t="shared" si="109"/>
        <v>1296816.8</v>
      </c>
      <c r="BR300" s="372">
        <v>606098.08666666679</v>
      </c>
      <c r="BS300" s="137">
        <f t="shared" si="110"/>
        <v>606098.08666666679</v>
      </c>
      <c r="BT300" s="376">
        <v>1025473.6488888889</v>
      </c>
      <c r="BU300" s="137">
        <f t="shared" si="111"/>
        <v>1025473.6488888889</v>
      </c>
      <c r="BV300" s="377">
        <v>722446.41683555569</v>
      </c>
      <c r="BW300" s="379">
        <f t="shared" si="119"/>
        <v>722446.41683555569</v>
      </c>
      <c r="BX300" s="353"/>
      <c r="BY300" s="138"/>
      <c r="BZ300" s="355"/>
      <c r="CA300" s="352"/>
    </row>
    <row r="301" spans="1:79" x14ac:dyDescent="0.25">
      <c r="A301" s="132" t="s">
        <v>763</v>
      </c>
      <c r="B301" s="55" t="s">
        <v>654</v>
      </c>
      <c r="C301" s="55" t="s">
        <v>467</v>
      </c>
      <c r="D301" s="133" t="s">
        <v>329</v>
      </c>
      <c r="E301" s="364">
        <v>62321.888888888891</v>
      </c>
      <c r="F301" s="382">
        <f t="shared" si="112"/>
        <v>62921</v>
      </c>
      <c r="G301" s="365">
        <v>538</v>
      </c>
      <c r="H301" s="387">
        <f t="shared" si="113"/>
        <v>897</v>
      </c>
      <c r="I301" s="366">
        <v>676.04577777777786</v>
      </c>
      <c r="J301" s="367">
        <v>312</v>
      </c>
      <c r="K301"/>
      <c r="L301" s="365">
        <v>4761</v>
      </c>
      <c r="M301" s="365">
        <v>11773</v>
      </c>
      <c r="N301" s="365">
        <v>17078</v>
      </c>
      <c r="O301" s="365">
        <v>12590</v>
      </c>
      <c r="P301" s="365">
        <v>7282</v>
      </c>
      <c r="Q301" s="365">
        <v>4972</v>
      </c>
      <c r="R301" s="365">
        <v>4039</v>
      </c>
      <c r="S301" s="365">
        <v>426</v>
      </c>
      <c r="T301" s="365">
        <v>62921</v>
      </c>
      <c r="U301" s="132"/>
      <c r="V301" s="385">
        <f t="shared" si="114"/>
        <v>7.566631172422561E-2</v>
      </c>
      <c r="W301" s="385">
        <f t="shared" si="99"/>
        <v>0.187107642917309</v>
      </c>
      <c r="X301" s="385">
        <f t="shared" si="100"/>
        <v>0.27141971678771792</v>
      </c>
      <c r="Y301" s="385">
        <f t="shared" si="101"/>
        <v>0.20009217908170562</v>
      </c>
      <c r="Z301" s="385">
        <f t="shared" si="102"/>
        <v>0.11573242637593173</v>
      </c>
      <c r="AA301" s="385">
        <f t="shared" si="103"/>
        <v>7.9019723144895984E-2</v>
      </c>
      <c r="AB301" s="385">
        <f t="shared" si="104"/>
        <v>6.4191605346386738E-2</v>
      </c>
      <c r="AC301" s="385">
        <f t="shared" si="105"/>
        <v>6.7703946218273707E-3</v>
      </c>
      <c r="AD301" s="135"/>
      <c r="AE301" s="368">
        <v>26</v>
      </c>
      <c r="AF301" s="368">
        <v>246</v>
      </c>
      <c r="AG301" s="368">
        <v>288</v>
      </c>
      <c r="AH301" s="368">
        <v>85</v>
      </c>
      <c r="AI301" s="368">
        <v>116</v>
      </c>
      <c r="AJ301" s="368">
        <v>80</v>
      </c>
      <c r="AK301" s="368">
        <v>70</v>
      </c>
      <c r="AL301" s="368">
        <v>2</v>
      </c>
      <c r="AM301" s="185">
        <f t="shared" si="115"/>
        <v>913</v>
      </c>
      <c r="AN301" s="132"/>
      <c r="AO301" s="368">
        <v>11</v>
      </c>
      <c r="AP301" s="368">
        <v>1</v>
      </c>
      <c r="AQ301" s="368">
        <v>17</v>
      </c>
      <c r="AR301" s="368">
        <v>4</v>
      </c>
      <c r="AS301" s="368">
        <v>-4</v>
      </c>
      <c r="AT301" s="368">
        <v>-12</v>
      </c>
      <c r="AU301" s="368">
        <v>2</v>
      </c>
      <c r="AV301" s="368">
        <v>-3</v>
      </c>
      <c r="AW301" s="369">
        <f t="shared" si="116"/>
        <v>16</v>
      </c>
      <c r="AX301" s="388">
        <f t="shared" si="98"/>
        <v>-11</v>
      </c>
      <c r="AY301" s="388">
        <f t="shared" si="98"/>
        <v>-1</v>
      </c>
      <c r="AZ301" s="388">
        <f t="shared" si="98"/>
        <v>-17</v>
      </c>
      <c r="BA301" s="388">
        <f t="shared" si="97"/>
        <v>-4</v>
      </c>
      <c r="BB301" s="388">
        <f t="shared" si="97"/>
        <v>4</v>
      </c>
      <c r="BC301" s="388">
        <f t="shared" si="97"/>
        <v>12</v>
      </c>
      <c r="BD301" s="388">
        <f t="shared" si="97"/>
        <v>-2</v>
      </c>
      <c r="BE301" s="388">
        <f t="shared" si="97"/>
        <v>3</v>
      </c>
      <c r="BF301" s="388">
        <f t="shared" si="97"/>
        <v>-16</v>
      </c>
      <c r="BH301" s="389">
        <f t="shared" si="117"/>
        <v>0.8</v>
      </c>
      <c r="BI301" s="389">
        <f t="shared" si="118"/>
        <v>0.19999999999999996</v>
      </c>
      <c r="BJ301" s="370">
        <v>292449.50400000002</v>
      </c>
      <c r="BK301" s="137">
        <f t="shared" si="106"/>
        <v>292449.50400000002</v>
      </c>
      <c r="BL301" s="373">
        <v>525479.69333333336</v>
      </c>
      <c r="BM301" s="137">
        <f t="shared" si="107"/>
        <v>525479.69333333336</v>
      </c>
      <c r="BN301" s="372">
        <v>191404.96888888892</v>
      </c>
      <c r="BO301" s="137">
        <f t="shared" si="108"/>
        <v>191404.96888888892</v>
      </c>
      <c r="BP301" s="372">
        <v>212430.61333333334</v>
      </c>
      <c r="BQ301" s="137">
        <f t="shared" si="109"/>
        <v>212430.61333333334</v>
      </c>
      <c r="BR301" s="372">
        <v>401122.76622222224</v>
      </c>
      <c r="BS301" s="137">
        <f t="shared" si="110"/>
        <v>401122.76622222224</v>
      </c>
      <c r="BT301" s="376">
        <v>634676.53511111112</v>
      </c>
      <c r="BU301" s="137">
        <f t="shared" si="111"/>
        <v>634676.53511111112</v>
      </c>
      <c r="BV301" s="377">
        <v>498722.78764088894</v>
      </c>
      <c r="BW301" s="379">
        <f t="shared" si="119"/>
        <v>498722.78764088894</v>
      </c>
      <c r="BX301" s="353"/>
      <c r="BY301" s="138"/>
      <c r="BZ301" s="355"/>
      <c r="CA301" s="352"/>
    </row>
    <row r="302" spans="1:79" x14ac:dyDescent="0.25">
      <c r="A302" s="132" t="s">
        <v>764</v>
      </c>
      <c r="B302" s="55" t="s">
        <v>491</v>
      </c>
      <c r="C302" s="55" t="s">
        <v>450</v>
      </c>
      <c r="D302" s="133" t="s">
        <v>330</v>
      </c>
      <c r="E302" s="364">
        <v>39167.888888888891</v>
      </c>
      <c r="F302" s="382">
        <f t="shared" si="112"/>
        <v>39276</v>
      </c>
      <c r="G302" s="365">
        <v>302</v>
      </c>
      <c r="H302" s="387">
        <f t="shared" si="113"/>
        <v>293</v>
      </c>
      <c r="I302" s="366">
        <v>85.439555555555529</v>
      </c>
      <c r="J302" s="367">
        <v>82</v>
      </c>
      <c r="K302"/>
      <c r="L302" s="365">
        <v>440</v>
      </c>
      <c r="M302" s="365">
        <v>4129</v>
      </c>
      <c r="N302" s="365">
        <v>14364</v>
      </c>
      <c r="O302" s="365">
        <v>12604</v>
      </c>
      <c r="P302" s="365">
        <v>3595</v>
      </c>
      <c r="Q302" s="365">
        <v>2170</v>
      </c>
      <c r="R302" s="365">
        <v>1896</v>
      </c>
      <c r="S302" s="365">
        <v>78</v>
      </c>
      <c r="T302" s="365">
        <v>39276</v>
      </c>
      <c r="U302" s="132"/>
      <c r="V302" s="385">
        <f t="shared" si="114"/>
        <v>1.1202770139525409E-2</v>
      </c>
      <c r="W302" s="385">
        <f t="shared" si="99"/>
        <v>0.10512781342295549</v>
      </c>
      <c r="X302" s="385">
        <f t="shared" si="100"/>
        <v>0.36571952337305225</v>
      </c>
      <c r="Y302" s="385">
        <f t="shared" si="101"/>
        <v>0.32090844281495062</v>
      </c>
      <c r="Z302" s="385">
        <f t="shared" si="102"/>
        <v>9.1531724208167839E-2</v>
      </c>
      <c r="AA302" s="385">
        <f t="shared" si="103"/>
        <v>5.5250025460841228E-2</v>
      </c>
      <c r="AB302" s="385">
        <f t="shared" si="104"/>
        <v>4.8273754964864038E-2</v>
      </c>
      <c r="AC302" s="385">
        <f t="shared" si="105"/>
        <v>1.9859456156431409E-3</v>
      </c>
      <c r="AD302" s="135"/>
      <c r="AE302" s="368">
        <v>50</v>
      </c>
      <c r="AF302" s="368">
        <v>74</v>
      </c>
      <c r="AG302" s="368">
        <v>154</v>
      </c>
      <c r="AH302" s="368">
        <v>137</v>
      </c>
      <c r="AI302" s="368">
        <v>-45</v>
      </c>
      <c r="AJ302" s="368">
        <v>8</v>
      </c>
      <c r="AK302" s="368">
        <v>6</v>
      </c>
      <c r="AL302" s="368">
        <v>-1</v>
      </c>
      <c r="AM302" s="185">
        <f t="shared" si="115"/>
        <v>383</v>
      </c>
      <c r="AN302" s="132"/>
      <c r="AO302" s="368">
        <v>9</v>
      </c>
      <c r="AP302" s="368">
        <v>10</v>
      </c>
      <c r="AQ302" s="368">
        <v>29</v>
      </c>
      <c r="AR302" s="368">
        <v>31</v>
      </c>
      <c r="AS302" s="368">
        <v>2</v>
      </c>
      <c r="AT302" s="368">
        <v>2</v>
      </c>
      <c r="AU302" s="368">
        <v>8</v>
      </c>
      <c r="AV302" s="368">
        <v>-1</v>
      </c>
      <c r="AW302" s="369">
        <f t="shared" si="116"/>
        <v>90</v>
      </c>
      <c r="AX302" s="388">
        <f t="shared" si="98"/>
        <v>-9</v>
      </c>
      <c r="AY302" s="388">
        <f t="shared" si="98"/>
        <v>-10</v>
      </c>
      <c r="AZ302" s="388">
        <f t="shared" si="98"/>
        <v>-29</v>
      </c>
      <c r="BA302" s="388">
        <f t="shared" si="97"/>
        <v>-31</v>
      </c>
      <c r="BB302" s="388">
        <f t="shared" si="97"/>
        <v>-2</v>
      </c>
      <c r="BC302" s="388">
        <f t="shared" si="97"/>
        <v>-2</v>
      </c>
      <c r="BD302" s="388">
        <f t="shared" si="97"/>
        <v>-8</v>
      </c>
      <c r="BE302" s="388">
        <f t="shared" si="97"/>
        <v>1</v>
      </c>
      <c r="BF302" s="388">
        <f t="shared" si="97"/>
        <v>-90</v>
      </c>
      <c r="BH302" s="389">
        <f t="shared" si="117"/>
        <v>0.8</v>
      </c>
      <c r="BI302" s="389">
        <f t="shared" si="118"/>
        <v>0.19999999999999996</v>
      </c>
      <c r="BJ302" s="370">
        <v>419612.58666666673</v>
      </c>
      <c r="BK302" s="137">
        <f t="shared" si="106"/>
        <v>419612.58666666673</v>
      </c>
      <c r="BL302" s="373">
        <v>1096748.1715555559</v>
      </c>
      <c r="BM302" s="137">
        <f t="shared" si="107"/>
        <v>1096748.1715555559</v>
      </c>
      <c r="BN302" s="372">
        <v>531769.49244444445</v>
      </c>
      <c r="BO302" s="137">
        <f t="shared" si="108"/>
        <v>531769.49244444445</v>
      </c>
      <c r="BP302" s="372">
        <v>683324.15999999992</v>
      </c>
      <c r="BQ302" s="137">
        <f t="shared" si="109"/>
        <v>683324.15999999992</v>
      </c>
      <c r="BR302" s="372">
        <v>548477.90044444439</v>
      </c>
      <c r="BS302" s="137">
        <f t="shared" si="110"/>
        <v>548477.90044444439</v>
      </c>
      <c r="BT302" s="376">
        <v>229470.62755555558</v>
      </c>
      <c r="BU302" s="137">
        <f t="shared" si="111"/>
        <v>229470.62755555558</v>
      </c>
      <c r="BV302" s="377">
        <v>105277.83441066668</v>
      </c>
      <c r="BW302" s="379">
        <f t="shared" si="119"/>
        <v>105277.83441066668</v>
      </c>
      <c r="BX302" s="353"/>
      <c r="BY302" s="138"/>
      <c r="BZ302" s="355"/>
      <c r="CA302" s="352"/>
    </row>
    <row r="303" spans="1:79" x14ac:dyDescent="0.25">
      <c r="A303" s="132" t="s">
        <v>765</v>
      </c>
      <c r="B303" s="55" t="s">
        <v>449</v>
      </c>
      <c r="C303" s="55" t="s">
        <v>450</v>
      </c>
      <c r="D303" s="133" t="s">
        <v>331</v>
      </c>
      <c r="E303" s="364">
        <v>46102.666666666664</v>
      </c>
      <c r="F303" s="382">
        <f t="shared" si="112"/>
        <v>56066</v>
      </c>
      <c r="G303" s="365">
        <v>470</v>
      </c>
      <c r="H303" s="387">
        <f t="shared" si="113"/>
        <v>279</v>
      </c>
      <c r="I303" s="366">
        <v>52.478222222222257</v>
      </c>
      <c r="J303" s="367">
        <v>59</v>
      </c>
      <c r="K303"/>
      <c r="L303" s="365">
        <v>19011</v>
      </c>
      <c r="M303" s="365">
        <v>15316</v>
      </c>
      <c r="N303" s="365">
        <v>10540</v>
      </c>
      <c r="O303" s="365">
        <v>6460</v>
      </c>
      <c r="P303" s="365">
        <v>3102</v>
      </c>
      <c r="Q303" s="365">
        <v>1011</v>
      </c>
      <c r="R303" s="365">
        <v>583</v>
      </c>
      <c r="S303" s="365">
        <v>43</v>
      </c>
      <c r="T303" s="365">
        <v>56066</v>
      </c>
      <c r="U303" s="132"/>
      <c r="V303" s="385">
        <f>L303/T303</f>
        <v>0.33908250989904754</v>
      </c>
      <c r="W303" s="385">
        <f t="shared" si="99"/>
        <v>0.27317804016694608</v>
      </c>
      <c r="X303" s="385">
        <f t="shared" si="100"/>
        <v>0.18799272286234081</v>
      </c>
      <c r="Y303" s="385">
        <f t="shared" si="101"/>
        <v>0.11522134627046694</v>
      </c>
      <c r="Z303" s="385">
        <f t="shared" si="102"/>
        <v>5.532764955588057E-2</v>
      </c>
      <c r="AA303" s="385">
        <f t="shared" si="103"/>
        <v>1.8032319052545216E-2</v>
      </c>
      <c r="AB303" s="385">
        <f t="shared" si="104"/>
        <v>1.0398458959083937E-2</v>
      </c>
      <c r="AC303" s="385">
        <f t="shared" si="105"/>
        <v>7.6695323368886667E-4</v>
      </c>
      <c r="AD303" s="135"/>
      <c r="AE303" s="368">
        <v>102</v>
      </c>
      <c r="AF303" s="368">
        <v>66</v>
      </c>
      <c r="AG303" s="368">
        <v>23</v>
      </c>
      <c r="AH303" s="368">
        <v>35</v>
      </c>
      <c r="AI303" s="368">
        <v>21</v>
      </c>
      <c r="AJ303" s="368">
        <v>8</v>
      </c>
      <c r="AK303" s="368">
        <v>6</v>
      </c>
      <c r="AL303" s="368">
        <v>0</v>
      </c>
      <c r="AM303" s="185">
        <f t="shared" si="115"/>
        <v>261</v>
      </c>
      <c r="AN303" s="132"/>
      <c r="AO303" s="368">
        <v>-10</v>
      </c>
      <c r="AP303" s="368">
        <v>2</v>
      </c>
      <c r="AQ303" s="368">
        <v>-4</v>
      </c>
      <c r="AR303" s="368">
        <v>-4</v>
      </c>
      <c r="AS303" s="368">
        <v>-3</v>
      </c>
      <c r="AT303" s="368">
        <v>1</v>
      </c>
      <c r="AU303" s="368">
        <v>0</v>
      </c>
      <c r="AV303" s="368">
        <v>0</v>
      </c>
      <c r="AW303" s="369">
        <f t="shared" si="116"/>
        <v>-18</v>
      </c>
      <c r="AX303" s="388">
        <f t="shared" si="98"/>
        <v>10</v>
      </c>
      <c r="AY303" s="388">
        <f t="shared" si="98"/>
        <v>-2</v>
      </c>
      <c r="AZ303" s="388">
        <f t="shared" si="98"/>
        <v>4</v>
      </c>
      <c r="BA303" s="388">
        <f t="shared" si="97"/>
        <v>4</v>
      </c>
      <c r="BB303" s="388">
        <f t="shared" si="97"/>
        <v>3</v>
      </c>
      <c r="BC303" s="388">
        <f t="shared" si="97"/>
        <v>-1</v>
      </c>
      <c r="BD303" s="388">
        <f t="shared" ref="BD303:BF331" si="120">AU303*$AW$3</f>
        <v>0</v>
      </c>
      <c r="BE303" s="388">
        <f t="shared" si="120"/>
        <v>0</v>
      </c>
      <c r="BF303" s="388">
        <f t="shared" si="120"/>
        <v>18</v>
      </c>
      <c r="BH303" s="389">
        <f t="shared" si="117"/>
        <v>0.8</v>
      </c>
      <c r="BI303" s="389">
        <f t="shared" si="118"/>
        <v>0.19999999999999996</v>
      </c>
      <c r="BJ303" s="370">
        <v>200851.14666666667</v>
      </c>
      <c r="BK303" s="137">
        <f t="shared" si="106"/>
        <v>200851.14666666667</v>
      </c>
      <c r="BL303" s="373">
        <v>330020.14400000003</v>
      </c>
      <c r="BM303" s="137">
        <f t="shared" si="107"/>
        <v>330020.14400000003</v>
      </c>
      <c r="BN303" s="372">
        <v>238409.78666666668</v>
      </c>
      <c r="BO303" s="137">
        <f t="shared" si="108"/>
        <v>238409.78666666668</v>
      </c>
      <c r="BP303" s="372">
        <v>435185.91999999993</v>
      </c>
      <c r="BQ303" s="137">
        <f t="shared" si="109"/>
        <v>435185.91999999993</v>
      </c>
      <c r="BR303" s="372">
        <v>327334.73955555563</v>
      </c>
      <c r="BS303" s="137">
        <f t="shared" si="110"/>
        <v>327334.73955555563</v>
      </c>
      <c r="BT303" s="376">
        <v>168270.50488888889</v>
      </c>
      <c r="BU303" s="137">
        <f t="shared" si="111"/>
        <v>168270.50488888889</v>
      </c>
      <c r="BV303" s="377">
        <v>55916.88234666668</v>
      </c>
      <c r="BW303" s="379">
        <f t="shared" si="119"/>
        <v>55916.88234666668</v>
      </c>
      <c r="BX303" s="353"/>
      <c r="BY303" s="138"/>
      <c r="BZ303" s="355"/>
      <c r="CA303" s="352"/>
    </row>
    <row r="304" spans="1:79" x14ac:dyDescent="0.25">
      <c r="A304" s="132" t="s">
        <v>766</v>
      </c>
      <c r="B304" s="55" t="s">
        <v>559</v>
      </c>
      <c r="C304" s="55" t="s">
        <v>434</v>
      </c>
      <c r="D304" s="133" t="s">
        <v>332</v>
      </c>
      <c r="E304" s="364">
        <v>62445.444444444445</v>
      </c>
      <c r="F304" s="382">
        <f t="shared" si="112"/>
        <v>52885</v>
      </c>
      <c r="G304" s="365">
        <v>538</v>
      </c>
      <c r="H304" s="387">
        <f t="shared" si="113"/>
        <v>278</v>
      </c>
      <c r="I304" s="366">
        <v>77.218222222222209</v>
      </c>
      <c r="J304" s="367">
        <v>66</v>
      </c>
      <c r="K304"/>
      <c r="L304" s="365">
        <v>956</v>
      </c>
      <c r="M304" s="365">
        <v>3275</v>
      </c>
      <c r="N304" s="365">
        <v>9842</v>
      </c>
      <c r="O304" s="365">
        <v>12414</v>
      </c>
      <c r="P304" s="365">
        <v>9309</v>
      </c>
      <c r="Q304" s="365">
        <v>6793</v>
      </c>
      <c r="R304" s="365">
        <v>8247</v>
      </c>
      <c r="S304" s="365">
        <v>2049</v>
      </c>
      <c r="T304" s="365">
        <v>52885</v>
      </c>
      <c r="U304" s="132"/>
      <c r="V304" s="385">
        <f>L304/T304</f>
        <v>1.8076959440294981E-2</v>
      </c>
      <c r="W304" s="385">
        <f t="shared" si="99"/>
        <v>6.192682235038291E-2</v>
      </c>
      <c r="X304" s="385">
        <f t="shared" si="100"/>
        <v>0.18610191925876904</v>
      </c>
      <c r="Y304" s="385">
        <f t="shared" si="101"/>
        <v>0.23473574737638273</v>
      </c>
      <c r="Z304" s="385">
        <f t="shared" si="102"/>
        <v>0.17602344710220288</v>
      </c>
      <c r="AA304" s="385">
        <f t="shared" si="103"/>
        <v>0.12844852037439727</v>
      </c>
      <c r="AB304" s="385">
        <f t="shared" si="104"/>
        <v>0.15594213860262834</v>
      </c>
      <c r="AC304" s="385">
        <f t="shared" si="105"/>
        <v>3.8744445494941854E-2</v>
      </c>
      <c r="AD304" s="135"/>
      <c r="AE304" s="368">
        <v>1</v>
      </c>
      <c r="AF304" s="368">
        <v>-12</v>
      </c>
      <c r="AG304" s="368">
        <v>122</v>
      </c>
      <c r="AH304" s="368">
        <v>49</v>
      </c>
      <c r="AI304" s="368">
        <v>22</v>
      </c>
      <c r="AJ304" s="368">
        <v>19</v>
      </c>
      <c r="AK304" s="368">
        <v>59</v>
      </c>
      <c r="AL304" s="368">
        <v>12</v>
      </c>
      <c r="AM304" s="185">
        <f t="shared" si="115"/>
        <v>272</v>
      </c>
      <c r="AN304" s="132"/>
      <c r="AO304" s="368">
        <v>0</v>
      </c>
      <c r="AP304" s="368">
        <v>-30</v>
      </c>
      <c r="AQ304" s="368">
        <v>9</v>
      </c>
      <c r="AR304" s="368">
        <v>11</v>
      </c>
      <c r="AS304" s="368">
        <v>0</v>
      </c>
      <c r="AT304" s="368">
        <v>4</v>
      </c>
      <c r="AU304" s="368">
        <v>9</v>
      </c>
      <c r="AV304" s="368">
        <v>-9</v>
      </c>
      <c r="AW304" s="369">
        <f t="shared" si="116"/>
        <v>-6</v>
      </c>
      <c r="AX304" s="388">
        <f t="shared" si="98"/>
        <v>0</v>
      </c>
      <c r="AY304" s="388">
        <f t="shared" si="98"/>
        <v>30</v>
      </c>
      <c r="AZ304" s="388">
        <f t="shared" si="98"/>
        <v>-9</v>
      </c>
      <c r="BA304" s="388">
        <f t="shared" si="98"/>
        <v>-11</v>
      </c>
      <c r="BB304" s="388">
        <f t="shared" si="98"/>
        <v>0</v>
      </c>
      <c r="BC304" s="388">
        <f t="shared" si="98"/>
        <v>-4</v>
      </c>
      <c r="BD304" s="388">
        <f t="shared" si="120"/>
        <v>-9</v>
      </c>
      <c r="BE304" s="388">
        <f t="shared" si="120"/>
        <v>9</v>
      </c>
      <c r="BF304" s="388">
        <f t="shared" si="120"/>
        <v>6</v>
      </c>
      <c r="BH304" s="389">
        <f t="shared" si="117"/>
        <v>0.8</v>
      </c>
      <c r="BI304" s="389">
        <f t="shared" si="118"/>
        <v>0.19999999999999996</v>
      </c>
      <c r="BJ304" s="370">
        <v>311255.31200000003</v>
      </c>
      <c r="BK304" s="137">
        <f t="shared" si="106"/>
        <v>311255.31200000003</v>
      </c>
      <c r="BL304" s="373">
        <v>336507.48800000001</v>
      </c>
      <c r="BM304" s="137">
        <f t="shared" si="107"/>
        <v>336507.48800000001</v>
      </c>
      <c r="BN304" s="372">
        <v>357219.97244444449</v>
      </c>
      <c r="BO304" s="137">
        <f t="shared" si="108"/>
        <v>357219.97244444449</v>
      </c>
      <c r="BP304" s="372">
        <v>377921.17333333334</v>
      </c>
      <c r="BQ304" s="137">
        <f t="shared" si="109"/>
        <v>377921.17333333334</v>
      </c>
      <c r="BR304" s="372">
        <v>279454.39466666663</v>
      </c>
      <c r="BS304" s="137">
        <f t="shared" si="110"/>
        <v>279454.39466666663</v>
      </c>
      <c r="BT304" s="376">
        <v>567163.15911111119</v>
      </c>
      <c r="BU304" s="137">
        <f t="shared" si="111"/>
        <v>567163.15911111119</v>
      </c>
      <c r="BV304" s="377">
        <v>267289.2882346668</v>
      </c>
      <c r="BW304" s="379">
        <f t="shared" si="119"/>
        <v>267289.2882346668</v>
      </c>
      <c r="BX304" s="353"/>
      <c r="BY304" s="138"/>
      <c r="BZ304" s="355"/>
      <c r="CA304" s="352"/>
    </row>
    <row r="305" spans="1:79" x14ac:dyDescent="0.25">
      <c r="A305" s="132" t="s">
        <v>767</v>
      </c>
      <c r="B305" s="55" t="s">
        <v>555</v>
      </c>
      <c r="C305" s="55" t="s">
        <v>434</v>
      </c>
      <c r="D305" s="133" t="s">
        <v>333</v>
      </c>
      <c r="E305" s="364">
        <v>73871.444444444453</v>
      </c>
      <c r="F305" s="382">
        <f t="shared" si="112"/>
        <v>68676</v>
      </c>
      <c r="G305" s="365">
        <v>442</v>
      </c>
      <c r="H305" s="387">
        <f t="shared" si="113"/>
        <v>522</v>
      </c>
      <c r="I305" s="366">
        <v>234.95866666666666</v>
      </c>
      <c r="J305" s="367">
        <v>118</v>
      </c>
      <c r="K305"/>
      <c r="L305" s="365">
        <v>4009</v>
      </c>
      <c r="M305" s="365">
        <v>7818</v>
      </c>
      <c r="N305" s="365">
        <v>16708</v>
      </c>
      <c r="O305" s="365">
        <v>14144</v>
      </c>
      <c r="P305" s="365">
        <v>10913</v>
      </c>
      <c r="Q305" s="365">
        <v>7457</v>
      </c>
      <c r="R305" s="365">
        <v>6732</v>
      </c>
      <c r="S305" s="365">
        <v>895</v>
      </c>
      <c r="T305" s="365">
        <v>68676</v>
      </c>
      <c r="U305" s="132"/>
      <c r="V305" s="385">
        <f t="shared" si="114"/>
        <v>5.8375560603413125E-2</v>
      </c>
      <c r="W305" s="385">
        <f t="shared" si="99"/>
        <v>0.11383889568408177</v>
      </c>
      <c r="X305" s="385">
        <f t="shared" si="100"/>
        <v>0.24328732017007398</v>
      </c>
      <c r="Y305" s="385">
        <f t="shared" si="101"/>
        <v>0.20595258896848972</v>
      </c>
      <c r="Z305" s="385">
        <f t="shared" si="102"/>
        <v>0.15890558564855262</v>
      </c>
      <c r="AA305" s="385">
        <f t="shared" si="103"/>
        <v>0.10858232861552798</v>
      </c>
      <c r="AB305" s="385">
        <f t="shared" si="104"/>
        <v>9.8025511095579249E-2</v>
      </c>
      <c r="AC305" s="385">
        <f t="shared" si="105"/>
        <v>1.3032209214281554E-2</v>
      </c>
      <c r="AD305" s="135"/>
      <c r="AE305" s="368">
        <v>3</v>
      </c>
      <c r="AF305" s="368">
        <v>91</v>
      </c>
      <c r="AG305" s="368">
        <v>106</v>
      </c>
      <c r="AH305" s="368">
        <v>56</v>
      </c>
      <c r="AI305" s="368">
        <v>93</v>
      </c>
      <c r="AJ305" s="368">
        <v>52</v>
      </c>
      <c r="AK305" s="368">
        <v>23</v>
      </c>
      <c r="AL305" s="368">
        <v>3</v>
      </c>
      <c r="AM305" s="185">
        <f t="shared" si="115"/>
        <v>427</v>
      </c>
      <c r="AN305" s="132"/>
      <c r="AO305" s="368">
        <v>-73</v>
      </c>
      <c r="AP305" s="368">
        <v>-15</v>
      </c>
      <c r="AQ305" s="368">
        <v>9</v>
      </c>
      <c r="AR305" s="368">
        <v>-2</v>
      </c>
      <c r="AS305" s="368">
        <v>-12</v>
      </c>
      <c r="AT305" s="368">
        <v>3</v>
      </c>
      <c r="AU305" s="368">
        <v>-1</v>
      </c>
      <c r="AV305" s="368">
        <v>-4</v>
      </c>
      <c r="AW305" s="369">
        <f t="shared" si="116"/>
        <v>-95</v>
      </c>
      <c r="AX305" s="388">
        <f t="shared" si="98"/>
        <v>73</v>
      </c>
      <c r="AY305" s="388">
        <f t="shared" si="98"/>
        <v>15</v>
      </c>
      <c r="AZ305" s="388">
        <f t="shared" si="98"/>
        <v>-9</v>
      </c>
      <c r="BA305" s="388">
        <f t="shared" si="98"/>
        <v>2</v>
      </c>
      <c r="BB305" s="388">
        <f t="shared" si="98"/>
        <v>12</v>
      </c>
      <c r="BC305" s="388">
        <f t="shared" si="98"/>
        <v>-3</v>
      </c>
      <c r="BD305" s="388">
        <f t="shared" si="120"/>
        <v>1</v>
      </c>
      <c r="BE305" s="388">
        <f t="shared" si="120"/>
        <v>4</v>
      </c>
      <c r="BF305" s="388">
        <f t="shared" si="120"/>
        <v>95</v>
      </c>
      <c r="BH305" s="389">
        <f t="shared" si="117"/>
        <v>0.8</v>
      </c>
      <c r="BI305" s="389">
        <f t="shared" si="118"/>
        <v>0.19999999999999996</v>
      </c>
      <c r="BJ305" s="370">
        <v>522340.91200000013</v>
      </c>
      <c r="BK305" s="137">
        <f t="shared" si="106"/>
        <v>522340.91200000013</v>
      </c>
      <c r="BL305" s="373">
        <v>908878.19911111111</v>
      </c>
      <c r="BM305" s="137">
        <f t="shared" si="107"/>
        <v>908878.19911111111</v>
      </c>
      <c r="BN305" s="372">
        <v>1058835.122666667</v>
      </c>
      <c r="BO305" s="137">
        <f t="shared" si="108"/>
        <v>1058835.122666667</v>
      </c>
      <c r="BP305" s="372">
        <v>798144.7466666667</v>
      </c>
      <c r="BQ305" s="137">
        <f t="shared" si="109"/>
        <v>798144.7466666667</v>
      </c>
      <c r="BR305" s="372">
        <v>1042245.9982222222</v>
      </c>
      <c r="BS305" s="137">
        <f t="shared" si="110"/>
        <v>1042245.9982222222</v>
      </c>
      <c r="BT305" s="376">
        <v>749536.74133333331</v>
      </c>
      <c r="BU305" s="137">
        <f t="shared" si="111"/>
        <v>749536.74133333331</v>
      </c>
      <c r="BV305" s="377">
        <v>446792.02170311101</v>
      </c>
      <c r="BW305" s="379">
        <f t="shared" si="119"/>
        <v>446792.02170311101</v>
      </c>
      <c r="BX305" s="353"/>
      <c r="BY305" s="138"/>
      <c r="BZ305" s="355"/>
      <c r="CA305" s="352"/>
    </row>
    <row r="306" spans="1:79" x14ac:dyDescent="0.25">
      <c r="A306" s="132" t="s">
        <v>768</v>
      </c>
      <c r="B306" s="55" t="s">
        <v>524</v>
      </c>
      <c r="C306" s="55" t="s">
        <v>440</v>
      </c>
      <c r="D306" s="133" t="s">
        <v>334</v>
      </c>
      <c r="E306" s="364">
        <v>28916.222222222223</v>
      </c>
      <c r="F306" s="382">
        <f t="shared" si="112"/>
        <v>34772</v>
      </c>
      <c r="G306" s="365">
        <v>278</v>
      </c>
      <c r="H306" s="387">
        <f t="shared" si="113"/>
        <v>283</v>
      </c>
      <c r="I306" s="366">
        <v>132.44622222222219</v>
      </c>
      <c r="J306" s="367">
        <v>62</v>
      </c>
      <c r="K306"/>
      <c r="L306" s="365">
        <v>10599</v>
      </c>
      <c r="M306" s="365">
        <v>10123</v>
      </c>
      <c r="N306" s="365">
        <v>6975</v>
      </c>
      <c r="O306" s="365">
        <v>3639</v>
      </c>
      <c r="P306" s="365">
        <v>2121</v>
      </c>
      <c r="Q306" s="365">
        <v>793</v>
      </c>
      <c r="R306" s="365">
        <v>483</v>
      </c>
      <c r="S306" s="365">
        <v>39</v>
      </c>
      <c r="T306" s="365">
        <v>34772</v>
      </c>
      <c r="U306" s="132"/>
      <c r="V306" s="385">
        <f t="shared" si="114"/>
        <v>0.30481421833659267</v>
      </c>
      <c r="W306" s="385">
        <f t="shared" si="99"/>
        <v>0.29112504313815712</v>
      </c>
      <c r="X306" s="385">
        <f t="shared" si="100"/>
        <v>0.20059243069136087</v>
      </c>
      <c r="Y306" s="385">
        <f t="shared" si="101"/>
        <v>0.10465316921661107</v>
      </c>
      <c r="Z306" s="385">
        <f t="shared" si="102"/>
        <v>6.0997354193028874E-2</v>
      </c>
      <c r="AA306" s="385">
        <f t="shared" si="103"/>
        <v>2.2805705740250776E-2</v>
      </c>
      <c r="AB306" s="385">
        <f t="shared" si="104"/>
        <v>1.3890486598412516E-2</v>
      </c>
      <c r="AC306" s="385">
        <f t="shared" si="105"/>
        <v>1.1215920855861038E-3</v>
      </c>
      <c r="AD306" s="135"/>
      <c r="AE306" s="368">
        <v>75</v>
      </c>
      <c r="AF306" s="368">
        <v>107</v>
      </c>
      <c r="AG306" s="368">
        <v>61</v>
      </c>
      <c r="AH306" s="368">
        <v>22</v>
      </c>
      <c r="AI306" s="368">
        <v>8</v>
      </c>
      <c r="AJ306" s="368">
        <v>7</v>
      </c>
      <c r="AK306" s="368">
        <v>11</v>
      </c>
      <c r="AL306" s="368">
        <v>-1</v>
      </c>
      <c r="AM306" s="185">
        <f t="shared" si="115"/>
        <v>290</v>
      </c>
      <c r="AN306" s="132"/>
      <c r="AO306" s="368">
        <v>-2</v>
      </c>
      <c r="AP306" s="368">
        <v>17</v>
      </c>
      <c r="AQ306" s="368">
        <v>7</v>
      </c>
      <c r="AR306" s="368">
        <v>-2</v>
      </c>
      <c r="AS306" s="368">
        <v>-6</v>
      </c>
      <c r="AT306" s="368">
        <v>-2</v>
      </c>
      <c r="AU306" s="368">
        <v>-5</v>
      </c>
      <c r="AV306" s="368">
        <v>0</v>
      </c>
      <c r="AW306" s="369">
        <f t="shared" si="116"/>
        <v>7</v>
      </c>
      <c r="AX306" s="388">
        <f t="shared" si="98"/>
        <v>2</v>
      </c>
      <c r="AY306" s="388">
        <f t="shared" si="98"/>
        <v>-17</v>
      </c>
      <c r="AZ306" s="388">
        <f t="shared" si="98"/>
        <v>-7</v>
      </c>
      <c r="BA306" s="388">
        <f t="shared" si="98"/>
        <v>2</v>
      </c>
      <c r="BB306" s="388">
        <f t="shared" si="98"/>
        <v>6</v>
      </c>
      <c r="BC306" s="388">
        <f t="shared" si="98"/>
        <v>2</v>
      </c>
      <c r="BD306" s="388">
        <f t="shared" si="120"/>
        <v>5</v>
      </c>
      <c r="BE306" s="388">
        <f t="shared" si="120"/>
        <v>0</v>
      </c>
      <c r="BF306" s="388">
        <f t="shared" si="120"/>
        <v>-7</v>
      </c>
      <c r="BH306" s="389">
        <f t="shared" si="117"/>
        <v>0.8</v>
      </c>
      <c r="BI306" s="389">
        <f t="shared" si="118"/>
        <v>0.19999999999999996</v>
      </c>
      <c r="BJ306" s="370">
        <v>244987.22666666668</v>
      </c>
      <c r="BK306" s="137">
        <f t="shared" si="106"/>
        <v>244987.22666666668</v>
      </c>
      <c r="BL306" s="373">
        <v>215618.35911111115</v>
      </c>
      <c r="BM306" s="137">
        <f t="shared" si="107"/>
        <v>215618.35911111115</v>
      </c>
      <c r="BN306" s="372">
        <v>154152.80888888889</v>
      </c>
      <c r="BO306" s="137">
        <f t="shared" si="108"/>
        <v>154152.80888888889</v>
      </c>
      <c r="BP306" s="372">
        <v>233425.6</v>
      </c>
      <c r="BQ306" s="137">
        <f t="shared" si="109"/>
        <v>233425.6</v>
      </c>
      <c r="BR306" s="372">
        <v>152800.06222222222</v>
      </c>
      <c r="BS306" s="137">
        <f t="shared" si="110"/>
        <v>152800.06222222222</v>
      </c>
      <c r="BT306" s="376">
        <v>456382.20444444451</v>
      </c>
      <c r="BU306" s="137">
        <f t="shared" si="111"/>
        <v>456382.20444444451</v>
      </c>
      <c r="BV306" s="377">
        <v>302084.40590222209</v>
      </c>
      <c r="BW306" s="379">
        <f t="shared" si="119"/>
        <v>302084.40590222209</v>
      </c>
      <c r="BX306" s="353"/>
      <c r="BY306" s="138"/>
      <c r="BZ306" s="355"/>
      <c r="CA306" s="352"/>
    </row>
    <row r="307" spans="1:79" x14ac:dyDescent="0.25">
      <c r="A307" s="132" t="s">
        <v>769</v>
      </c>
      <c r="B307" s="55" t="s">
        <v>491</v>
      </c>
      <c r="C307" s="55" t="s">
        <v>450</v>
      </c>
      <c r="D307" s="149" t="s">
        <v>335</v>
      </c>
      <c r="E307" s="364">
        <v>50561.222222222226</v>
      </c>
      <c r="F307" s="382">
        <f t="shared" si="112"/>
        <v>47991</v>
      </c>
      <c r="G307" s="365">
        <v>262</v>
      </c>
      <c r="H307" s="387">
        <f t="shared" si="113"/>
        <v>337</v>
      </c>
      <c r="I307" s="366">
        <v>156.86622222222218</v>
      </c>
      <c r="J307" s="367">
        <v>5</v>
      </c>
      <c r="L307" s="365">
        <v>908</v>
      </c>
      <c r="M307" s="365">
        <v>5184</v>
      </c>
      <c r="N307" s="365">
        <v>15503</v>
      </c>
      <c r="O307" s="365">
        <v>12139</v>
      </c>
      <c r="P307" s="365">
        <v>5321</v>
      </c>
      <c r="Q307" s="365">
        <v>4404</v>
      </c>
      <c r="R307" s="365">
        <v>3853</v>
      </c>
      <c r="S307" s="365">
        <v>679</v>
      </c>
      <c r="T307" s="365">
        <v>47991</v>
      </c>
      <c r="U307" s="132"/>
      <c r="V307" s="385">
        <f t="shared" si="114"/>
        <v>1.8920214206830446E-2</v>
      </c>
      <c r="W307" s="385">
        <f t="shared" si="99"/>
        <v>0.10802025379758705</v>
      </c>
      <c r="X307" s="385">
        <f t="shared" si="100"/>
        <v>0.32303973661728241</v>
      </c>
      <c r="Y307" s="385">
        <f t="shared" si="101"/>
        <v>0.25294326019461982</v>
      </c>
      <c r="Z307" s="385">
        <f t="shared" si="102"/>
        <v>0.11087495572086432</v>
      </c>
      <c r="AA307" s="385">
        <f t="shared" si="103"/>
        <v>9.1767206351190844E-2</v>
      </c>
      <c r="AB307" s="385">
        <f t="shared" si="104"/>
        <v>8.0285886937134052E-2</v>
      </c>
      <c r="AC307" s="385">
        <f t="shared" si="105"/>
        <v>1.414848617449105E-2</v>
      </c>
      <c r="AD307" s="135"/>
      <c r="AE307" s="368">
        <v>15</v>
      </c>
      <c r="AF307" s="368">
        <v>77</v>
      </c>
      <c r="AG307" s="368">
        <v>74</v>
      </c>
      <c r="AH307" s="368">
        <v>139</v>
      </c>
      <c r="AI307" s="368">
        <v>30</v>
      </c>
      <c r="AJ307" s="368">
        <v>25</v>
      </c>
      <c r="AK307" s="368">
        <v>26</v>
      </c>
      <c r="AL307" s="368">
        <v>16</v>
      </c>
      <c r="AM307" s="185">
        <f t="shared" si="115"/>
        <v>402</v>
      </c>
      <c r="AN307" s="132"/>
      <c r="AO307" s="368">
        <v>1</v>
      </c>
      <c r="AP307" s="368">
        <v>16</v>
      </c>
      <c r="AQ307" s="368">
        <v>23</v>
      </c>
      <c r="AR307" s="368">
        <v>9</v>
      </c>
      <c r="AS307" s="368">
        <v>1</v>
      </c>
      <c r="AT307" s="368">
        <v>20</v>
      </c>
      <c r="AU307" s="368">
        <v>-3</v>
      </c>
      <c r="AV307" s="368">
        <v>-2</v>
      </c>
      <c r="AW307" s="369">
        <f t="shared" si="116"/>
        <v>65</v>
      </c>
      <c r="AX307" s="388">
        <f t="shared" si="98"/>
        <v>-1</v>
      </c>
      <c r="AY307" s="388">
        <f t="shared" si="98"/>
        <v>-16</v>
      </c>
      <c r="AZ307" s="388">
        <f t="shared" si="98"/>
        <v>-23</v>
      </c>
      <c r="BA307" s="388">
        <f t="shared" si="98"/>
        <v>-9</v>
      </c>
      <c r="BB307" s="388">
        <f t="shared" si="98"/>
        <v>-1</v>
      </c>
      <c r="BC307" s="388">
        <f t="shared" si="98"/>
        <v>-20</v>
      </c>
      <c r="BD307" s="388">
        <f t="shared" si="120"/>
        <v>3</v>
      </c>
      <c r="BE307" s="388">
        <f t="shared" si="120"/>
        <v>2</v>
      </c>
      <c r="BF307" s="388">
        <f t="shared" si="120"/>
        <v>-65</v>
      </c>
      <c r="BG307" s="55"/>
      <c r="BH307" s="389">
        <f t="shared" si="117"/>
        <v>0.8</v>
      </c>
      <c r="BI307" s="389">
        <f t="shared" si="118"/>
        <v>0.19999999999999996</v>
      </c>
      <c r="BJ307" s="370">
        <v>221831.77599999998</v>
      </c>
      <c r="BK307" s="137">
        <f t="shared" si="106"/>
        <v>221831.77599999998</v>
      </c>
      <c r="BL307" s="373">
        <v>424527.33777777781</v>
      </c>
      <c r="BM307" s="137">
        <f t="shared" si="107"/>
        <v>424527.33777777781</v>
      </c>
      <c r="BN307" s="372">
        <v>420731.94133333332</v>
      </c>
      <c r="BO307" s="137">
        <f t="shared" si="108"/>
        <v>420731.94133333332</v>
      </c>
      <c r="BP307" s="372">
        <v>293676.37333333335</v>
      </c>
      <c r="BQ307" s="137">
        <f t="shared" si="109"/>
        <v>293676.37333333335</v>
      </c>
      <c r="BR307" s="372">
        <v>365646.60444444447</v>
      </c>
      <c r="BS307" s="137">
        <f t="shared" si="110"/>
        <v>365646.60444444447</v>
      </c>
      <c r="BT307" s="376">
        <v>516769.26933333336</v>
      </c>
      <c r="BU307" s="137">
        <f t="shared" si="111"/>
        <v>516769.26933333336</v>
      </c>
      <c r="BV307" s="377">
        <v>445567.89073066658</v>
      </c>
      <c r="BW307" s="379">
        <f t="shared" si="119"/>
        <v>445567.89073066658</v>
      </c>
      <c r="BX307" s="353"/>
      <c r="BY307" s="138"/>
      <c r="BZ307" s="355"/>
      <c r="CA307" s="352"/>
    </row>
    <row r="308" spans="1:79" x14ac:dyDescent="0.25">
      <c r="A308" s="132" t="s">
        <v>770</v>
      </c>
      <c r="B308" s="55"/>
      <c r="C308" s="55" t="s">
        <v>434</v>
      </c>
      <c r="D308" s="133" t="s">
        <v>336</v>
      </c>
      <c r="E308" s="364">
        <v>71539.111111111109</v>
      </c>
      <c r="F308" s="382">
        <f t="shared" si="112"/>
        <v>67709</v>
      </c>
      <c r="G308" s="365">
        <v>197</v>
      </c>
      <c r="H308" s="387">
        <f t="shared" si="113"/>
        <v>495</v>
      </c>
      <c r="I308" s="366">
        <v>250.06577777777784</v>
      </c>
      <c r="J308" s="367">
        <v>19</v>
      </c>
      <c r="K308"/>
      <c r="L308" s="365">
        <v>2488</v>
      </c>
      <c r="M308" s="365">
        <v>6488</v>
      </c>
      <c r="N308" s="365">
        <v>19332</v>
      </c>
      <c r="O308" s="365">
        <v>17164</v>
      </c>
      <c r="P308" s="365">
        <v>10325</v>
      </c>
      <c r="Q308" s="365">
        <v>6710</v>
      </c>
      <c r="R308" s="365">
        <v>4491</v>
      </c>
      <c r="S308" s="365">
        <v>711</v>
      </c>
      <c r="T308" s="365">
        <v>67709</v>
      </c>
      <c r="U308" s="132"/>
      <c r="V308" s="385">
        <f t="shared" si="114"/>
        <v>3.6745484352154072E-2</v>
      </c>
      <c r="W308" s="385">
        <f t="shared" si="99"/>
        <v>9.5821825754331028E-2</v>
      </c>
      <c r="X308" s="385">
        <f t="shared" si="100"/>
        <v>0.28551595799672125</v>
      </c>
      <c r="Y308" s="385">
        <f t="shared" si="101"/>
        <v>0.25349658095674132</v>
      </c>
      <c r="Z308" s="385">
        <f t="shared" si="102"/>
        <v>0.15249080624436928</v>
      </c>
      <c r="AA308" s="385">
        <f t="shared" si="103"/>
        <v>9.9100562702151854E-2</v>
      </c>
      <c r="AB308" s="385">
        <f t="shared" si="104"/>
        <v>6.6327962309294192E-2</v>
      </c>
      <c r="AC308" s="385">
        <f t="shared" si="105"/>
        <v>1.0500819684236955E-2</v>
      </c>
      <c r="AD308" s="135"/>
      <c r="AE308" s="368">
        <v>38</v>
      </c>
      <c r="AF308" s="368">
        <v>34</v>
      </c>
      <c r="AG308" s="368">
        <v>59</v>
      </c>
      <c r="AH308" s="368">
        <v>110</v>
      </c>
      <c r="AI308" s="368">
        <v>44</v>
      </c>
      <c r="AJ308" s="368">
        <v>40</v>
      </c>
      <c r="AK308" s="368">
        <v>25</v>
      </c>
      <c r="AL308" s="368">
        <v>4</v>
      </c>
      <c r="AM308" s="185">
        <f t="shared" si="115"/>
        <v>354</v>
      </c>
      <c r="AN308" s="132"/>
      <c r="AO308" s="368">
        <v>-6</v>
      </c>
      <c r="AP308" s="368">
        <v>-5</v>
      </c>
      <c r="AQ308" s="368">
        <v>-41</v>
      </c>
      <c r="AR308" s="368">
        <v>-29</v>
      </c>
      <c r="AS308" s="368">
        <v>-23</v>
      </c>
      <c r="AT308" s="368">
        <v>-15</v>
      </c>
      <c r="AU308" s="368">
        <v>-19</v>
      </c>
      <c r="AV308" s="368">
        <v>-3</v>
      </c>
      <c r="AW308" s="369">
        <f t="shared" si="116"/>
        <v>-141</v>
      </c>
      <c r="AX308" s="388">
        <f t="shared" si="98"/>
        <v>6</v>
      </c>
      <c r="AY308" s="388">
        <f>AP308*$AW$3</f>
        <v>5</v>
      </c>
      <c r="AZ308" s="388">
        <f t="shared" si="98"/>
        <v>41</v>
      </c>
      <c r="BA308" s="388">
        <f t="shared" si="98"/>
        <v>29</v>
      </c>
      <c r="BB308" s="388">
        <f t="shared" si="98"/>
        <v>23</v>
      </c>
      <c r="BC308" s="388">
        <f t="shared" si="98"/>
        <v>15</v>
      </c>
      <c r="BD308" s="388">
        <f t="shared" si="120"/>
        <v>19</v>
      </c>
      <c r="BE308" s="388">
        <f t="shared" si="120"/>
        <v>3</v>
      </c>
      <c r="BF308" s="388">
        <f t="shared" si="120"/>
        <v>141</v>
      </c>
      <c r="BH308" s="389">
        <f t="shared" si="117"/>
        <v>1</v>
      </c>
      <c r="BI308" s="389">
        <f t="shared" si="118"/>
        <v>0</v>
      </c>
      <c r="BJ308" s="370">
        <v>401862.20666666667</v>
      </c>
      <c r="BK308" s="137">
        <f t="shared" si="106"/>
        <v>401862.20666666667</v>
      </c>
      <c r="BL308" s="373">
        <v>519170.7111111111</v>
      </c>
      <c r="BM308" s="137">
        <f t="shared" si="107"/>
        <v>519170.7111111111</v>
      </c>
      <c r="BN308" s="372">
        <v>576714.27555555559</v>
      </c>
      <c r="BO308" s="137">
        <f t="shared" si="108"/>
        <v>576714.27555555559</v>
      </c>
      <c r="BP308" s="372">
        <v>763855.06666666653</v>
      </c>
      <c r="BQ308" s="137">
        <f t="shared" si="109"/>
        <v>763855.06666666653</v>
      </c>
      <c r="BR308" s="372">
        <v>800653.32444444438</v>
      </c>
      <c r="BS308" s="137">
        <f t="shared" si="110"/>
        <v>800653.32444444438</v>
      </c>
      <c r="BT308" s="376">
        <v>891877.14</v>
      </c>
      <c r="BU308" s="137">
        <f t="shared" si="111"/>
        <v>891877.14</v>
      </c>
      <c r="BV308" s="377">
        <v>593650.33848888893</v>
      </c>
      <c r="BW308" s="379">
        <f t="shared" si="119"/>
        <v>593650.33848888893</v>
      </c>
      <c r="BX308" s="353"/>
      <c r="BY308" s="138"/>
      <c r="BZ308" s="355"/>
      <c r="CA308" s="352"/>
    </row>
    <row r="309" spans="1:79" x14ac:dyDescent="0.25">
      <c r="A309" s="132" t="s">
        <v>771</v>
      </c>
      <c r="B309" s="55" t="s">
        <v>546</v>
      </c>
      <c r="C309" s="55" t="s">
        <v>463</v>
      </c>
      <c r="D309" s="133" t="s">
        <v>337</v>
      </c>
      <c r="E309" s="364">
        <v>24423.888888888891</v>
      </c>
      <c r="F309" s="382">
        <f t="shared" si="112"/>
        <v>25542</v>
      </c>
      <c r="G309" s="365">
        <v>128</v>
      </c>
      <c r="H309" s="387">
        <f t="shared" si="113"/>
        <v>132</v>
      </c>
      <c r="I309" s="366">
        <v>24.526666666666671</v>
      </c>
      <c r="J309" s="367">
        <v>24</v>
      </c>
      <c r="K309"/>
      <c r="L309" s="365">
        <v>3470</v>
      </c>
      <c r="M309" s="365">
        <v>6399</v>
      </c>
      <c r="N309" s="365">
        <v>5326</v>
      </c>
      <c r="O309" s="365">
        <v>4130</v>
      </c>
      <c r="P309" s="365">
        <v>3360</v>
      </c>
      <c r="Q309" s="365">
        <v>1760</v>
      </c>
      <c r="R309" s="365">
        <v>1015</v>
      </c>
      <c r="S309" s="365">
        <v>82</v>
      </c>
      <c r="T309" s="365">
        <v>25542</v>
      </c>
      <c r="U309" s="132"/>
      <c r="V309" s="385">
        <f t="shared" si="114"/>
        <v>0.13585467073839166</v>
      </c>
      <c r="W309" s="385">
        <f t="shared" si="99"/>
        <v>0.25052854122621565</v>
      </c>
      <c r="X309" s="385">
        <f t="shared" si="100"/>
        <v>0.20851930154255735</v>
      </c>
      <c r="Y309" s="385">
        <f t="shared" si="101"/>
        <v>0.16169446402004542</v>
      </c>
      <c r="Z309" s="385">
        <f t="shared" si="102"/>
        <v>0.13154803852478272</v>
      </c>
      <c r="AA309" s="385">
        <f t="shared" si="103"/>
        <v>6.890611541774333E-2</v>
      </c>
      <c r="AB309" s="385">
        <f t="shared" si="104"/>
        <v>3.9738469971028111E-2</v>
      </c>
      <c r="AC309" s="385">
        <f t="shared" si="105"/>
        <v>3.2103985592357685E-3</v>
      </c>
      <c r="AD309" s="135"/>
      <c r="AE309" s="368">
        <v>30</v>
      </c>
      <c r="AF309" s="368">
        <v>18</v>
      </c>
      <c r="AG309" s="368">
        <v>43</v>
      </c>
      <c r="AH309" s="368">
        <v>16</v>
      </c>
      <c r="AI309" s="368">
        <v>30</v>
      </c>
      <c r="AJ309" s="368">
        <v>0</v>
      </c>
      <c r="AK309" s="368">
        <v>2</v>
      </c>
      <c r="AL309" s="368">
        <v>0</v>
      </c>
      <c r="AM309" s="185">
        <f t="shared" si="115"/>
        <v>139</v>
      </c>
      <c r="AN309" s="132"/>
      <c r="AO309" s="368">
        <v>1</v>
      </c>
      <c r="AP309" s="368">
        <v>4</v>
      </c>
      <c r="AQ309" s="368">
        <v>10</v>
      </c>
      <c r="AR309" s="368">
        <v>-7</v>
      </c>
      <c r="AS309" s="368">
        <v>-5</v>
      </c>
      <c r="AT309" s="368">
        <v>1</v>
      </c>
      <c r="AU309" s="368">
        <v>3</v>
      </c>
      <c r="AV309" s="368">
        <v>0</v>
      </c>
      <c r="AW309" s="369">
        <f t="shared" si="116"/>
        <v>7</v>
      </c>
      <c r="AX309" s="388">
        <f t="shared" si="98"/>
        <v>-1</v>
      </c>
      <c r="AY309" s="388">
        <f t="shared" si="98"/>
        <v>-4</v>
      </c>
      <c r="AZ309" s="388">
        <f t="shared" si="98"/>
        <v>-10</v>
      </c>
      <c r="BA309" s="388">
        <f t="shared" si="98"/>
        <v>7</v>
      </c>
      <c r="BB309" s="388">
        <f t="shared" si="98"/>
        <v>5</v>
      </c>
      <c r="BC309" s="388">
        <f t="shared" si="98"/>
        <v>-1</v>
      </c>
      <c r="BD309" s="388">
        <f t="shared" si="120"/>
        <v>-3</v>
      </c>
      <c r="BE309" s="388">
        <f t="shared" si="120"/>
        <v>0</v>
      </c>
      <c r="BF309" s="388">
        <f t="shared" si="120"/>
        <v>-7</v>
      </c>
      <c r="BH309" s="389">
        <f t="shared" si="117"/>
        <v>0.8</v>
      </c>
      <c r="BI309" s="389">
        <f t="shared" si="118"/>
        <v>0.19999999999999996</v>
      </c>
      <c r="BJ309" s="370">
        <v>323920.44800000009</v>
      </c>
      <c r="BK309" s="137">
        <f t="shared" si="106"/>
        <v>323920.44800000009</v>
      </c>
      <c r="BL309" s="373">
        <v>568621.72799999989</v>
      </c>
      <c r="BM309" s="137">
        <f t="shared" si="107"/>
        <v>568621.72799999989</v>
      </c>
      <c r="BN309" s="372">
        <v>133254.66755555556</v>
      </c>
      <c r="BO309" s="137">
        <f t="shared" si="108"/>
        <v>133254.66755555556</v>
      </c>
      <c r="BP309" s="372">
        <v>222996.90666666671</v>
      </c>
      <c r="BQ309" s="137">
        <f t="shared" si="109"/>
        <v>222996.90666666671</v>
      </c>
      <c r="BR309" s="372">
        <v>248974.79466666674</v>
      </c>
      <c r="BS309" s="137">
        <f t="shared" si="110"/>
        <v>248974.79466666674</v>
      </c>
      <c r="BT309" s="376">
        <v>247526.64533333338</v>
      </c>
      <c r="BU309" s="137">
        <f t="shared" si="111"/>
        <v>247526.64533333338</v>
      </c>
      <c r="BV309" s="377">
        <v>108515.79950933336</v>
      </c>
      <c r="BW309" s="379">
        <f t="shared" si="119"/>
        <v>108515.79950933336</v>
      </c>
      <c r="BX309" s="353"/>
      <c r="BY309" s="138"/>
      <c r="BZ309" s="355"/>
      <c r="CA309" s="352"/>
    </row>
    <row r="310" spans="1:79" x14ac:dyDescent="0.25">
      <c r="A310" s="132" t="s">
        <v>772</v>
      </c>
      <c r="B310" s="55" t="s">
        <v>519</v>
      </c>
      <c r="C310" s="55" t="s">
        <v>463</v>
      </c>
      <c r="D310" s="133" t="s">
        <v>338</v>
      </c>
      <c r="E310" s="364">
        <v>50411.333333333328</v>
      </c>
      <c r="F310" s="382">
        <f t="shared" si="112"/>
        <v>50821</v>
      </c>
      <c r="G310" s="365">
        <v>414</v>
      </c>
      <c r="H310" s="387">
        <f t="shared" si="113"/>
        <v>389</v>
      </c>
      <c r="I310" s="366">
        <v>226.02133333333336</v>
      </c>
      <c r="J310" s="367">
        <v>76</v>
      </c>
      <c r="K310"/>
      <c r="L310" s="365">
        <v>5502</v>
      </c>
      <c r="M310" s="365">
        <v>8731</v>
      </c>
      <c r="N310" s="365">
        <v>11831</v>
      </c>
      <c r="O310" s="365">
        <v>10113</v>
      </c>
      <c r="P310" s="365">
        <v>7516</v>
      </c>
      <c r="Q310" s="365">
        <v>4492</v>
      </c>
      <c r="R310" s="365">
        <v>2363</v>
      </c>
      <c r="S310" s="365">
        <v>273</v>
      </c>
      <c r="T310" s="365">
        <v>50821</v>
      </c>
      <c r="U310" s="132"/>
      <c r="V310" s="385">
        <f t="shared" si="114"/>
        <v>0.10826233250034435</v>
      </c>
      <c r="W310" s="385">
        <f t="shared" si="99"/>
        <v>0.17179905944393065</v>
      </c>
      <c r="X310" s="385">
        <f t="shared" si="100"/>
        <v>0.23279746561460812</v>
      </c>
      <c r="Y310" s="385">
        <f t="shared" si="101"/>
        <v>0.198992542452923</v>
      </c>
      <c r="Z310" s="385">
        <f t="shared" si="102"/>
        <v>0.14789161960606836</v>
      </c>
      <c r="AA310" s="385">
        <f t="shared" si="103"/>
        <v>8.8388658231833298E-2</v>
      </c>
      <c r="AB310" s="385">
        <f t="shared" si="104"/>
        <v>4.6496527026229313E-2</v>
      </c>
      <c r="AC310" s="385">
        <f t="shared" si="105"/>
        <v>5.3717951240628871E-3</v>
      </c>
      <c r="AD310" s="135"/>
      <c r="AE310" s="368">
        <v>9</v>
      </c>
      <c r="AF310" s="368">
        <v>48</v>
      </c>
      <c r="AG310" s="368">
        <v>83</v>
      </c>
      <c r="AH310" s="368">
        <v>154</v>
      </c>
      <c r="AI310" s="368">
        <v>82</v>
      </c>
      <c r="AJ310" s="368">
        <v>65</v>
      </c>
      <c r="AK310" s="368">
        <v>25</v>
      </c>
      <c r="AL310" s="368">
        <v>1</v>
      </c>
      <c r="AM310" s="185">
        <f t="shared" si="115"/>
        <v>467</v>
      </c>
      <c r="AN310" s="132"/>
      <c r="AO310" s="368">
        <v>13</v>
      </c>
      <c r="AP310" s="368">
        <v>4</v>
      </c>
      <c r="AQ310" s="368">
        <v>12</v>
      </c>
      <c r="AR310" s="368">
        <v>17</v>
      </c>
      <c r="AS310" s="368">
        <v>20</v>
      </c>
      <c r="AT310" s="368">
        <v>12</v>
      </c>
      <c r="AU310" s="368">
        <v>0</v>
      </c>
      <c r="AV310" s="368">
        <v>0</v>
      </c>
      <c r="AW310" s="369">
        <f t="shared" si="116"/>
        <v>78</v>
      </c>
      <c r="AX310" s="388">
        <f t="shared" si="98"/>
        <v>-13</v>
      </c>
      <c r="AY310" s="388">
        <f t="shared" si="98"/>
        <v>-4</v>
      </c>
      <c r="AZ310" s="388">
        <f t="shared" si="98"/>
        <v>-12</v>
      </c>
      <c r="BA310" s="388">
        <f t="shared" si="98"/>
        <v>-17</v>
      </c>
      <c r="BB310" s="388">
        <f t="shared" si="98"/>
        <v>-20</v>
      </c>
      <c r="BC310" s="388">
        <f t="shared" si="98"/>
        <v>-12</v>
      </c>
      <c r="BD310" s="388">
        <f t="shared" si="120"/>
        <v>0</v>
      </c>
      <c r="BE310" s="388">
        <f t="shared" si="120"/>
        <v>0</v>
      </c>
      <c r="BF310" s="388">
        <f t="shared" si="120"/>
        <v>-78</v>
      </c>
      <c r="BH310" s="389">
        <f t="shared" si="117"/>
        <v>0.8</v>
      </c>
      <c r="BI310" s="389">
        <f t="shared" si="118"/>
        <v>0.19999999999999996</v>
      </c>
      <c r="BJ310" s="370">
        <v>352832.77866666671</v>
      </c>
      <c r="BK310" s="137">
        <f t="shared" si="106"/>
        <v>352832.77866666671</v>
      </c>
      <c r="BL310" s="373">
        <v>277584.51199999999</v>
      </c>
      <c r="BM310" s="137">
        <f t="shared" si="107"/>
        <v>277584.51199999999</v>
      </c>
      <c r="BN310" s="372">
        <v>326397.39555555559</v>
      </c>
      <c r="BO310" s="137">
        <f t="shared" si="108"/>
        <v>326397.39555555559</v>
      </c>
      <c r="BP310" s="372">
        <v>528151.2533333333</v>
      </c>
      <c r="BQ310" s="137">
        <f t="shared" si="109"/>
        <v>528151.2533333333</v>
      </c>
      <c r="BR310" s="372">
        <v>452325.23199999996</v>
      </c>
      <c r="BS310" s="137">
        <f t="shared" si="110"/>
        <v>452325.23199999996</v>
      </c>
      <c r="BT310" s="376">
        <v>346505.82400000002</v>
      </c>
      <c r="BU310" s="137">
        <f t="shared" si="111"/>
        <v>346505.82400000002</v>
      </c>
      <c r="BV310" s="377">
        <v>293787.11230577779</v>
      </c>
      <c r="BW310" s="379">
        <f t="shared" si="119"/>
        <v>293787.11230577779</v>
      </c>
      <c r="BX310" s="353"/>
      <c r="BY310" s="138"/>
      <c r="BZ310" s="355"/>
      <c r="CA310" s="352"/>
    </row>
    <row r="311" spans="1:79" x14ac:dyDescent="0.25">
      <c r="A311" s="132" t="s">
        <v>773</v>
      </c>
      <c r="B311" s="55" t="s">
        <v>494</v>
      </c>
      <c r="C311" s="55" t="s">
        <v>437</v>
      </c>
      <c r="D311" s="133" t="s">
        <v>339</v>
      </c>
      <c r="E311" s="364">
        <v>43773.666666666672</v>
      </c>
      <c r="F311" s="382">
        <f t="shared" si="112"/>
        <v>49291</v>
      </c>
      <c r="G311" s="365">
        <v>604</v>
      </c>
      <c r="H311" s="387">
        <f t="shared" si="113"/>
        <v>420</v>
      </c>
      <c r="I311" s="366">
        <v>196.34977777777777</v>
      </c>
      <c r="J311" s="367">
        <v>104</v>
      </c>
      <c r="K311"/>
      <c r="L311" s="365">
        <v>14566</v>
      </c>
      <c r="M311" s="365">
        <v>8920</v>
      </c>
      <c r="N311" s="365">
        <v>9798</v>
      </c>
      <c r="O311" s="365">
        <v>7040</v>
      </c>
      <c r="P311" s="365">
        <v>4821</v>
      </c>
      <c r="Q311" s="365">
        <v>2475</v>
      </c>
      <c r="R311" s="365">
        <v>1576</v>
      </c>
      <c r="S311" s="365">
        <v>95</v>
      </c>
      <c r="T311" s="365">
        <v>49291</v>
      </c>
      <c r="U311" s="132"/>
      <c r="V311" s="385">
        <f t="shared" si="114"/>
        <v>0.29551033657259945</v>
      </c>
      <c r="W311" s="385">
        <f t="shared" si="99"/>
        <v>0.18096609928790244</v>
      </c>
      <c r="X311" s="385">
        <f t="shared" si="100"/>
        <v>0.19877868170659957</v>
      </c>
      <c r="Y311" s="385">
        <f t="shared" si="101"/>
        <v>0.14282526221825487</v>
      </c>
      <c r="Z311" s="385">
        <f t="shared" si="102"/>
        <v>9.7806901868495263E-2</v>
      </c>
      <c r="AA311" s="385">
        <f t="shared" si="103"/>
        <v>5.0212006248605223E-2</v>
      </c>
      <c r="AB311" s="385">
        <f t="shared" si="104"/>
        <v>3.1973382564768414E-2</v>
      </c>
      <c r="AC311" s="385">
        <f t="shared" si="105"/>
        <v>1.927329532774746E-3</v>
      </c>
      <c r="AD311" s="135"/>
      <c r="AE311" s="368">
        <v>180</v>
      </c>
      <c r="AF311" s="368">
        <v>55</v>
      </c>
      <c r="AG311" s="368">
        <v>32</v>
      </c>
      <c r="AH311" s="368">
        <v>47</v>
      </c>
      <c r="AI311" s="368">
        <v>45</v>
      </c>
      <c r="AJ311" s="368">
        <v>11</v>
      </c>
      <c r="AK311" s="368">
        <v>14</v>
      </c>
      <c r="AL311" s="368">
        <v>4</v>
      </c>
      <c r="AM311" s="185">
        <f t="shared" si="115"/>
        <v>388</v>
      </c>
      <c r="AN311" s="132"/>
      <c r="AO311" s="368">
        <v>30</v>
      </c>
      <c r="AP311" s="368">
        <v>-45</v>
      </c>
      <c r="AQ311" s="368">
        <v>-14</v>
      </c>
      <c r="AR311" s="368">
        <v>1</v>
      </c>
      <c r="AS311" s="368">
        <v>-4</v>
      </c>
      <c r="AT311" s="368">
        <v>0</v>
      </c>
      <c r="AU311" s="368">
        <v>-1</v>
      </c>
      <c r="AV311" s="368">
        <v>1</v>
      </c>
      <c r="AW311" s="369">
        <f t="shared" si="116"/>
        <v>-32</v>
      </c>
      <c r="AX311" s="388">
        <f t="shared" si="98"/>
        <v>-30</v>
      </c>
      <c r="AY311" s="388">
        <f t="shared" si="98"/>
        <v>45</v>
      </c>
      <c r="AZ311" s="388">
        <f t="shared" si="98"/>
        <v>14</v>
      </c>
      <c r="BA311" s="388">
        <f t="shared" si="98"/>
        <v>-1</v>
      </c>
      <c r="BB311" s="388">
        <f t="shared" si="98"/>
        <v>4</v>
      </c>
      <c r="BC311" s="388">
        <f t="shared" si="98"/>
        <v>0</v>
      </c>
      <c r="BD311" s="388">
        <f t="shared" si="120"/>
        <v>1</v>
      </c>
      <c r="BE311" s="388">
        <f t="shared" si="120"/>
        <v>-1</v>
      </c>
      <c r="BF311" s="388">
        <f t="shared" si="120"/>
        <v>32</v>
      </c>
      <c r="BH311" s="389">
        <f t="shared" si="117"/>
        <v>0.8</v>
      </c>
      <c r="BI311" s="389">
        <f t="shared" si="118"/>
        <v>0.19999999999999996</v>
      </c>
      <c r="BJ311" s="370">
        <v>174241.56799999997</v>
      </c>
      <c r="BK311" s="137">
        <f t="shared" si="106"/>
        <v>174241.56799999997</v>
      </c>
      <c r="BL311" s="373">
        <v>44966.847999999998</v>
      </c>
      <c r="BM311" s="137">
        <f t="shared" si="107"/>
        <v>44966.847999999998</v>
      </c>
      <c r="BN311" s="372">
        <v>392920.37777777785</v>
      </c>
      <c r="BO311" s="137">
        <f t="shared" si="108"/>
        <v>392920.37777777785</v>
      </c>
      <c r="BP311" s="372">
        <v>437364.2666666666</v>
      </c>
      <c r="BQ311" s="137">
        <f t="shared" si="109"/>
        <v>437364.2666666666</v>
      </c>
      <c r="BR311" s="372">
        <v>319307.17511111114</v>
      </c>
      <c r="BS311" s="137">
        <f t="shared" si="110"/>
        <v>319307.17511111114</v>
      </c>
      <c r="BT311" s="376">
        <v>345408.07466666668</v>
      </c>
      <c r="BU311" s="137">
        <f t="shared" si="111"/>
        <v>345408.07466666668</v>
      </c>
      <c r="BV311" s="377">
        <v>228118.2047431111</v>
      </c>
      <c r="BW311" s="379">
        <f t="shared" si="119"/>
        <v>228118.2047431111</v>
      </c>
      <c r="BX311" s="353"/>
      <c r="BY311" s="138"/>
      <c r="BZ311" s="355"/>
      <c r="CA311" s="352"/>
    </row>
    <row r="312" spans="1:79" x14ac:dyDescent="0.25">
      <c r="A312" s="132" t="s">
        <v>774</v>
      </c>
      <c r="B312" s="55" t="s">
        <v>475</v>
      </c>
      <c r="C312" s="55" t="s">
        <v>440</v>
      </c>
      <c r="D312" s="133" t="s">
        <v>340</v>
      </c>
      <c r="E312" s="364">
        <v>35942.999999999993</v>
      </c>
      <c r="F312" s="382">
        <f t="shared" si="112"/>
        <v>42765</v>
      </c>
      <c r="G312" s="365">
        <v>516</v>
      </c>
      <c r="H312" s="387">
        <f t="shared" si="113"/>
        <v>280</v>
      </c>
      <c r="I312" s="366">
        <v>96.450222222222266</v>
      </c>
      <c r="J312" s="367">
        <v>55</v>
      </c>
      <c r="K312"/>
      <c r="L312" s="365">
        <v>16063</v>
      </c>
      <c r="M312" s="365">
        <v>7982</v>
      </c>
      <c r="N312" s="365">
        <v>7610</v>
      </c>
      <c r="O312" s="365">
        <v>5696</v>
      </c>
      <c r="P312" s="365">
        <v>3417</v>
      </c>
      <c r="Q312" s="365">
        <v>1418</v>
      </c>
      <c r="R312" s="365">
        <v>512</v>
      </c>
      <c r="S312" s="365">
        <v>67</v>
      </c>
      <c r="T312" s="365">
        <v>42765</v>
      </c>
      <c r="U312" s="132"/>
      <c r="V312" s="385">
        <f t="shared" si="114"/>
        <v>0.37561089676137027</v>
      </c>
      <c r="W312" s="385">
        <f t="shared" si="99"/>
        <v>0.18664795978019408</v>
      </c>
      <c r="X312" s="385">
        <f t="shared" si="100"/>
        <v>0.17794925757044311</v>
      </c>
      <c r="Y312" s="385">
        <f t="shared" si="101"/>
        <v>0.13319303168478897</v>
      </c>
      <c r="Z312" s="385">
        <f t="shared" si="102"/>
        <v>7.9901788846018937E-2</v>
      </c>
      <c r="AA312" s="385">
        <f t="shared" si="103"/>
        <v>3.3157956272652868E-2</v>
      </c>
      <c r="AB312" s="385">
        <f t="shared" si="104"/>
        <v>1.197240734245294E-2</v>
      </c>
      <c r="AC312" s="385">
        <f t="shared" si="105"/>
        <v>1.5667017420788027E-3</v>
      </c>
      <c r="AD312" s="135"/>
      <c r="AE312" s="368">
        <v>141</v>
      </c>
      <c r="AF312" s="368">
        <v>19</v>
      </c>
      <c r="AG312" s="368">
        <v>44</v>
      </c>
      <c r="AH312" s="368">
        <v>22</v>
      </c>
      <c r="AI312" s="368">
        <v>45</v>
      </c>
      <c r="AJ312" s="368">
        <v>7</v>
      </c>
      <c r="AK312" s="368">
        <v>0</v>
      </c>
      <c r="AL312" s="368">
        <v>1</v>
      </c>
      <c r="AM312" s="185">
        <f t="shared" si="115"/>
        <v>279</v>
      </c>
      <c r="AN312" s="132"/>
      <c r="AO312" s="368">
        <v>22</v>
      </c>
      <c r="AP312" s="368">
        <v>-5</v>
      </c>
      <c r="AQ312" s="368">
        <v>-16</v>
      </c>
      <c r="AR312" s="368">
        <v>-7</v>
      </c>
      <c r="AS312" s="368">
        <v>4</v>
      </c>
      <c r="AT312" s="368">
        <v>0</v>
      </c>
      <c r="AU312" s="368">
        <v>-1</v>
      </c>
      <c r="AV312" s="368">
        <v>2</v>
      </c>
      <c r="AW312" s="369">
        <f t="shared" si="116"/>
        <v>-1</v>
      </c>
      <c r="AX312" s="388">
        <f t="shared" si="98"/>
        <v>-22</v>
      </c>
      <c r="AY312" s="388">
        <f t="shared" si="98"/>
        <v>5</v>
      </c>
      <c r="AZ312" s="388">
        <f t="shared" si="98"/>
        <v>16</v>
      </c>
      <c r="BA312" s="388">
        <f t="shared" si="98"/>
        <v>7</v>
      </c>
      <c r="BB312" s="388">
        <f t="shared" si="98"/>
        <v>-4</v>
      </c>
      <c r="BC312" s="388">
        <f t="shared" si="98"/>
        <v>0</v>
      </c>
      <c r="BD312" s="388">
        <f t="shared" si="120"/>
        <v>1</v>
      </c>
      <c r="BE312" s="388">
        <f t="shared" si="120"/>
        <v>-2</v>
      </c>
      <c r="BF312" s="388">
        <f t="shared" si="120"/>
        <v>1</v>
      </c>
      <c r="BH312" s="389">
        <f t="shared" si="117"/>
        <v>0.8</v>
      </c>
      <c r="BI312" s="389">
        <f t="shared" si="118"/>
        <v>0.19999999999999996</v>
      </c>
      <c r="BJ312" s="370">
        <v>462341.42933333322</v>
      </c>
      <c r="BK312" s="137">
        <f t="shared" si="106"/>
        <v>462341.42933333322</v>
      </c>
      <c r="BL312" s="373">
        <v>337931.40977777774</v>
      </c>
      <c r="BM312" s="137">
        <f t="shared" si="107"/>
        <v>337931.40977777774</v>
      </c>
      <c r="BN312" s="372">
        <v>282580.11111111112</v>
      </c>
      <c r="BO312" s="137">
        <f t="shared" si="108"/>
        <v>282580.11111111112</v>
      </c>
      <c r="BP312" s="372">
        <v>465943.57333333336</v>
      </c>
      <c r="BQ312" s="137">
        <f t="shared" si="109"/>
        <v>465943.57333333336</v>
      </c>
      <c r="BR312" s="372">
        <v>437629.18577777781</v>
      </c>
      <c r="BS312" s="137">
        <f t="shared" si="110"/>
        <v>437629.18577777781</v>
      </c>
      <c r="BT312" s="376">
        <v>494157.55199999991</v>
      </c>
      <c r="BU312" s="137">
        <f t="shared" si="111"/>
        <v>494157.55199999991</v>
      </c>
      <c r="BV312" s="377">
        <v>208505.95898311111</v>
      </c>
      <c r="BW312" s="379">
        <f t="shared" si="119"/>
        <v>208505.95898311111</v>
      </c>
      <c r="BX312" s="353"/>
      <c r="BY312" s="138"/>
      <c r="BZ312" s="355"/>
      <c r="CA312" s="352"/>
    </row>
    <row r="313" spans="1:79" x14ac:dyDescent="0.25">
      <c r="A313" s="132" t="s">
        <v>775</v>
      </c>
      <c r="B313" s="55" t="s">
        <v>511</v>
      </c>
      <c r="C313" s="55" t="s">
        <v>434</v>
      </c>
      <c r="D313" s="133" t="s">
        <v>341</v>
      </c>
      <c r="E313" s="364">
        <v>48750.555555555555</v>
      </c>
      <c r="F313" s="382">
        <f t="shared" si="112"/>
        <v>47817</v>
      </c>
      <c r="G313" s="365">
        <v>262</v>
      </c>
      <c r="H313" s="387">
        <f t="shared" si="113"/>
        <v>610</v>
      </c>
      <c r="I313" s="366">
        <v>436.66444444444437</v>
      </c>
      <c r="J313" s="367">
        <v>55</v>
      </c>
      <c r="K313"/>
      <c r="L313" s="365">
        <v>1648</v>
      </c>
      <c r="M313" s="365">
        <v>5469</v>
      </c>
      <c r="N313" s="365">
        <v>16233</v>
      </c>
      <c r="O313" s="365">
        <v>10539</v>
      </c>
      <c r="P313" s="365">
        <v>7060</v>
      </c>
      <c r="Q313" s="365">
        <v>3898</v>
      </c>
      <c r="R313" s="365">
        <v>2611</v>
      </c>
      <c r="S313" s="365">
        <v>359</v>
      </c>
      <c r="T313" s="365">
        <v>47817</v>
      </c>
      <c r="U313" s="132"/>
      <c r="V313" s="385">
        <f t="shared" si="114"/>
        <v>3.4464730116904027E-2</v>
      </c>
      <c r="W313" s="385">
        <f t="shared" si="99"/>
        <v>0.11437354915615786</v>
      </c>
      <c r="X313" s="385">
        <f t="shared" si="100"/>
        <v>0.33948177426438297</v>
      </c>
      <c r="Y313" s="385">
        <f t="shared" si="101"/>
        <v>0.22040278562017693</v>
      </c>
      <c r="Z313" s="385">
        <f t="shared" si="102"/>
        <v>0.14764623460275633</v>
      </c>
      <c r="AA313" s="385">
        <f t="shared" si="103"/>
        <v>8.1519124997385867E-2</v>
      </c>
      <c r="AB313" s="385">
        <f t="shared" si="104"/>
        <v>5.4604011125750258E-2</v>
      </c>
      <c r="AC313" s="385">
        <f t="shared" si="105"/>
        <v>7.5077901164857684E-3</v>
      </c>
      <c r="AD313" s="135"/>
      <c r="AE313" s="368">
        <v>41</v>
      </c>
      <c r="AF313" s="368">
        <v>51</v>
      </c>
      <c r="AG313" s="368">
        <v>195</v>
      </c>
      <c r="AH313" s="368">
        <v>123</v>
      </c>
      <c r="AI313" s="368">
        <v>94</v>
      </c>
      <c r="AJ313" s="368">
        <v>61</v>
      </c>
      <c r="AK313" s="368">
        <v>45</v>
      </c>
      <c r="AL313" s="368">
        <v>0</v>
      </c>
      <c r="AM313" s="185">
        <f t="shared" si="115"/>
        <v>610</v>
      </c>
      <c r="AN313" s="132"/>
      <c r="AO313" s="368">
        <v>-33</v>
      </c>
      <c r="AP313" s="368">
        <v>11</v>
      </c>
      <c r="AQ313" s="368">
        <v>14</v>
      </c>
      <c r="AR313" s="368">
        <v>9</v>
      </c>
      <c r="AS313" s="368">
        <v>-4</v>
      </c>
      <c r="AT313" s="368">
        <v>-4</v>
      </c>
      <c r="AU313" s="368">
        <v>5</v>
      </c>
      <c r="AV313" s="368">
        <v>2</v>
      </c>
      <c r="AW313" s="369">
        <f t="shared" si="116"/>
        <v>0</v>
      </c>
      <c r="AX313" s="388">
        <f t="shared" si="98"/>
        <v>33</v>
      </c>
      <c r="AY313" s="388">
        <f t="shared" si="98"/>
        <v>-11</v>
      </c>
      <c r="AZ313" s="388">
        <f t="shared" si="98"/>
        <v>-14</v>
      </c>
      <c r="BA313" s="388">
        <f t="shared" si="98"/>
        <v>-9</v>
      </c>
      <c r="BB313" s="388">
        <f t="shared" si="98"/>
        <v>4</v>
      </c>
      <c r="BC313" s="388">
        <f t="shared" si="98"/>
        <v>4</v>
      </c>
      <c r="BD313" s="388">
        <f t="shared" si="120"/>
        <v>-5</v>
      </c>
      <c r="BE313" s="388">
        <f t="shared" si="120"/>
        <v>-2</v>
      </c>
      <c r="BF313" s="388">
        <f t="shared" si="120"/>
        <v>0</v>
      </c>
      <c r="BH313" s="389">
        <f t="shared" si="117"/>
        <v>0.8</v>
      </c>
      <c r="BI313" s="389">
        <f t="shared" si="118"/>
        <v>0.19999999999999996</v>
      </c>
      <c r="BJ313" s="370">
        <v>342342.46400000004</v>
      </c>
      <c r="BK313" s="137">
        <f t="shared" si="106"/>
        <v>342342.46400000004</v>
      </c>
      <c r="BL313" s="373">
        <v>327668.97777777782</v>
      </c>
      <c r="BM313" s="137">
        <f t="shared" si="107"/>
        <v>327668.97777777782</v>
      </c>
      <c r="BN313" s="372">
        <v>437205.40977777785</v>
      </c>
      <c r="BO313" s="137">
        <f t="shared" si="108"/>
        <v>437205.40977777785</v>
      </c>
      <c r="BP313" s="372">
        <v>402579.52</v>
      </c>
      <c r="BQ313" s="137">
        <f t="shared" si="109"/>
        <v>402579.52</v>
      </c>
      <c r="BR313" s="372">
        <v>321634.22400000005</v>
      </c>
      <c r="BS313" s="137">
        <f t="shared" si="110"/>
        <v>321634.22400000005</v>
      </c>
      <c r="BT313" s="376">
        <v>409104.52799999999</v>
      </c>
      <c r="BU313" s="137">
        <f t="shared" si="111"/>
        <v>409104.52799999999</v>
      </c>
      <c r="BV313" s="377">
        <v>297292.06806755555</v>
      </c>
      <c r="BW313" s="379">
        <f t="shared" si="119"/>
        <v>297292.06806755555</v>
      </c>
      <c r="BX313" s="353"/>
      <c r="BY313" s="138"/>
      <c r="BZ313" s="355"/>
      <c r="CA313" s="352"/>
    </row>
    <row r="314" spans="1:79" x14ac:dyDescent="0.25">
      <c r="A314" s="132" t="s">
        <v>776</v>
      </c>
      <c r="B314" s="55" t="s">
        <v>630</v>
      </c>
      <c r="C314" s="55" t="s">
        <v>463</v>
      </c>
      <c r="D314" s="133" t="s">
        <v>342</v>
      </c>
      <c r="E314" s="364">
        <v>17014.777777777777</v>
      </c>
      <c r="F314" s="382">
        <f t="shared" si="112"/>
        <v>18137</v>
      </c>
      <c r="G314" s="365">
        <v>241</v>
      </c>
      <c r="H314" s="387">
        <f t="shared" si="113"/>
        <v>115</v>
      </c>
      <c r="I314" s="366">
        <v>41.829777777777778</v>
      </c>
      <c r="J314" s="367">
        <v>20</v>
      </c>
      <c r="K314"/>
      <c r="L314" s="365">
        <v>2904</v>
      </c>
      <c r="M314" s="365">
        <v>4013</v>
      </c>
      <c r="N314" s="365">
        <v>3883</v>
      </c>
      <c r="O314" s="365">
        <v>3444</v>
      </c>
      <c r="P314" s="365">
        <v>1868</v>
      </c>
      <c r="Q314" s="365">
        <v>1292</v>
      </c>
      <c r="R314" s="365">
        <v>685</v>
      </c>
      <c r="S314" s="365">
        <v>48</v>
      </c>
      <c r="T314" s="365">
        <v>18137</v>
      </c>
      <c r="U314" s="132"/>
      <c r="V314" s="385">
        <f t="shared" si="114"/>
        <v>0.16011468269283785</v>
      </c>
      <c r="W314" s="385">
        <f t="shared" si="99"/>
        <v>0.22126040690301593</v>
      </c>
      <c r="X314" s="385">
        <f t="shared" si="100"/>
        <v>0.21409273860065062</v>
      </c>
      <c r="Y314" s="385">
        <f t="shared" si="101"/>
        <v>0.18988807410266306</v>
      </c>
      <c r="Z314" s="385">
        <f t="shared" si="102"/>
        <v>0.10299387991398798</v>
      </c>
      <c r="AA314" s="385">
        <f t="shared" si="103"/>
        <v>7.123559574350774E-2</v>
      </c>
      <c r="AB314" s="385">
        <f t="shared" si="104"/>
        <v>3.7768098362463476E-2</v>
      </c>
      <c r="AC314" s="385">
        <f t="shared" si="105"/>
        <v>2.6465236808733529E-3</v>
      </c>
      <c r="AD314" s="135"/>
      <c r="AE314" s="368">
        <v>25</v>
      </c>
      <c r="AF314" s="368">
        <v>28</v>
      </c>
      <c r="AG314" s="368">
        <v>39</v>
      </c>
      <c r="AH314" s="368">
        <v>28</v>
      </c>
      <c r="AI314" s="368">
        <v>5</v>
      </c>
      <c r="AJ314" s="368">
        <v>2</v>
      </c>
      <c r="AK314" s="368">
        <v>6</v>
      </c>
      <c r="AL314" s="368">
        <v>-1</v>
      </c>
      <c r="AM314" s="185">
        <f t="shared" si="115"/>
        <v>132</v>
      </c>
      <c r="AN314" s="132"/>
      <c r="AO314" s="368">
        <v>15</v>
      </c>
      <c r="AP314" s="368">
        <v>-1</v>
      </c>
      <c r="AQ314" s="368">
        <v>-4</v>
      </c>
      <c r="AR314" s="368">
        <v>11</v>
      </c>
      <c r="AS314" s="368">
        <v>7</v>
      </c>
      <c r="AT314" s="368">
        <v>-6</v>
      </c>
      <c r="AU314" s="368">
        <v>-5</v>
      </c>
      <c r="AV314" s="368">
        <v>0</v>
      </c>
      <c r="AW314" s="369">
        <f t="shared" si="116"/>
        <v>17</v>
      </c>
      <c r="AX314" s="388">
        <f t="shared" si="98"/>
        <v>-15</v>
      </c>
      <c r="AY314" s="388">
        <f t="shared" si="98"/>
        <v>1</v>
      </c>
      <c r="AZ314" s="388">
        <f t="shared" si="98"/>
        <v>4</v>
      </c>
      <c r="BA314" s="388">
        <f t="shared" si="98"/>
        <v>-11</v>
      </c>
      <c r="BB314" s="388">
        <f t="shared" si="98"/>
        <v>-7</v>
      </c>
      <c r="BC314" s="388">
        <f t="shared" si="98"/>
        <v>6</v>
      </c>
      <c r="BD314" s="388">
        <f t="shared" si="120"/>
        <v>5</v>
      </c>
      <c r="BE314" s="388">
        <f t="shared" si="120"/>
        <v>0</v>
      </c>
      <c r="BF314" s="388">
        <f t="shared" si="120"/>
        <v>-17</v>
      </c>
      <c r="BH314" s="389">
        <f t="shared" si="117"/>
        <v>0.8</v>
      </c>
      <c r="BI314" s="389">
        <f t="shared" si="118"/>
        <v>0.19999999999999996</v>
      </c>
      <c r="BJ314" s="370">
        <v>91342.496000000014</v>
      </c>
      <c r="BK314" s="137">
        <f t="shared" si="106"/>
        <v>91342.496000000014</v>
      </c>
      <c r="BL314" s="373">
        <v>147213.2977777778</v>
      </c>
      <c r="BM314" s="137">
        <f t="shared" si="107"/>
        <v>147213.2977777778</v>
      </c>
      <c r="BN314" s="372">
        <v>145400.57955555557</v>
      </c>
      <c r="BO314" s="137">
        <f t="shared" si="108"/>
        <v>145400.57955555557</v>
      </c>
      <c r="BP314" s="372">
        <v>59687.680000000008</v>
      </c>
      <c r="BQ314" s="137">
        <f t="shared" si="109"/>
        <v>59687.680000000008</v>
      </c>
      <c r="BR314" s="372">
        <v>127371.40800000001</v>
      </c>
      <c r="BS314" s="137">
        <f t="shared" si="110"/>
        <v>127371.40800000001</v>
      </c>
      <c r="BT314" s="376">
        <v>142515.63200000001</v>
      </c>
      <c r="BU314" s="137">
        <f t="shared" si="111"/>
        <v>142515.63200000001</v>
      </c>
      <c r="BV314" s="377">
        <v>67704.135395555553</v>
      </c>
      <c r="BW314" s="379">
        <f t="shared" si="119"/>
        <v>67704.135395555553</v>
      </c>
      <c r="BX314" s="353"/>
      <c r="BY314" s="138"/>
      <c r="BZ314" s="355"/>
      <c r="CA314" s="352"/>
    </row>
    <row r="315" spans="1:79" x14ac:dyDescent="0.25">
      <c r="A315" s="132" t="s">
        <v>777</v>
      </c>
      <c r="B315" s="55"/>
      <c r="C315" s="55" t="s">
        <v>452</v>
      </c>
      <c r="D315" s="133" t="s">
        <v>343</v>
      </c>
      <c r="E315" s="364">
        <v>163266.33333333331</v>
      </c>
      <c r="F315" s="382">
        <f t="shared" si="112"/>
        <v>125958</v>
      </c>
      <c r="G315" s="365">
        <v>292</v>
      </c>
      <c r="H315" s="387">
        <f t="shared" si="113"/>
        <v>1207</v>
      </c>
      <c r="I315" s="366">
        <v>1403.9346666666668</v>
      </c>
      <c r="J315" s="367">
        <v>299</v>
      </c>
      <c r="K315"/>
      <c r="L315" s="365">
        <v>1728</v>
      </c>
      <c r="M315" s="365">
        <v>6671</v>
      </c>
      <c r="N315" s="365">
        <v>15938</v>
      </c>
      <c r="O315" s="365">
        <v>22780</v>
      </c>
      <c r="P315" s="365">
        <v>22949</v>
      </c>
      <c r="Q315" s="365">
        <v>17617</v>
      </c>
      <c r="R315" s="365">
        <v>22780</v>
      </c>
      <c r="S315" s="365">
        <v>15495</v>
      </c>
      <c r="T315" s="365">
        <v>125958</v>
      </c>
      <c r="U315" s="132"/>
      <c r="V315" s="385">
        <f t="shared" si="114"/>
        <v>1.3718858667174772E-2</v>
      </c>
      <c r="W315" s="385">
        <f t="shared" si="99"/>
        <v>5.2962098477270202E-2</v>
      </c>
      <c r="X315" s="385">
        <f t="shared" si="100"/>
        <v>0.12653424157258769</v>
      </c>
      <c r="Y315" s="385">
        <f t="shared" si="101"/>
        <v>0.18085393543879705</v>
      </c>
      <c r="Z315" s="385">
        <f t="shared" si="102"/>
        <v>0.18219565251909367</v>
      </c>
      <c r="AA315" s="385">
        <f t="shared" si="103"/>
        <v>0.13986408167801967</v>
      </c>
      <c r="AB315" s="385">
        <f t="shared" si="104"/>
        <v>0.18085393543879705</v>
      </c>
      <c r="AC315" s="385">
        <f t="shared" si="105"/>
        <v>0.12301719620825989</v>
      </c>
      <c r="AD315" s="135"/>
      <c r="AE315" s="368">
        <v>-6</v>
      </c>
      <c r="AF315" s="368">
        <v>-159</v>
      </c>
      <c r="AG315" s="368">
        <v>-19</v>
      </c>
      <c r="AH315" s="368">
        <v>79</v>
      </c>
      <c r="AI315" s="368">
        <v>236</v>
      </c>
      <c r="AJ315" s="368">
        <v>239</v>
      </c>
      <c r="AK315" s="368">
        <v>328</v>
      </c>
      <c r="AL315" s="368">
        <v>328</v>
      </c>
      <c r="AM315" s="185">
        <f t="shared" si="115"/>
        <v>1026</v>
      </c>
      <c r="AN315" s="132"/>
      <c r="AO315" s="368">
        <v>-3</v>
      </c>
      <c r="AP315" s="368">
        <v>-13</v>
      </c>
      <c r="AQ315" s="368">
        <v>0</v>
      </c>
      <c r="AR315" s="368">
        <v>-12</v>
      </c>
      <c r="AS315" s="368">
        <v>-18</v>
      </c>
      <c r="AT315" s="368">
        <v>-28</v>
      </c>
      <c r="AU315" s="368">
        <v>-43</v>
      </c>
      <c r="AV315" s="368">
        <v>-64</v>
      </c>
      <c r="AW315" s="369">
        <f t="shared" si="116"/>
        <v>-181</v>
      </c>
      <c r="AX315" s="388">
        <f t="shared" si="98"/>
        <v>3</v>
      </c>
      <c r="AY315" s="388">
        <f t="shared" si="98"/>
        <v>13</v>
      </c>
      <c r="AZ315" s="388">
        <f t="shared" si="98"/>
        <v>0</v>
      </c>
      <c r="BA315" s="388">
        <f t="shared" si="98"/>
        <v>12</v>
      </c>
      <c r="BB315" s="388">
        <f t="shared" si="98"/>
        <v>18</v>
      </c>
      <c r="BC315" s="388">
        <f t="shared" si="98"/>
        <v>28</v>
      </c>
      <c r="BD315" s="388">
        <f t="shared" si="120"/>
        <v>43</v>
      </c>
      <c r="BE315" s="388">
        <f t="shared" si="120"/>
        <v>64</v>
      </c>
      <c r="BF315" s="388">
        <f t="shared" si="120"/>
        <v>181</v>
      </c>
      <c r="BH315" s="389">
        <f t="shared" si="117"/>
        <v>1</v>
      </c>
      <c r="BI315" s="389">
        <f t="shared" si="118"/>
        <v>0</v>
      </c>
      <c r="BJ315" s="370">
        <v>1638472.0133333332</v>
      </c>
      <c r="BK315" s="137">
        <f t="shared" si="106"/>
        <v>1638472.0133333332</v>
      </c>
      <c r="BL315" s="373">
        <v>3468696.8422222221</v>
      </c>
      <c r="BM315" s="137">
        <f t="shared" si="107"/>
        <v>3468696.8422222221</v>
      </c>
      <c r="BN315" s="372">
        <v>1243233.2922222223</v>
      </c>
      <c r="BO315" s="137">
        <f t="shared" si="108"/>
        <v>1243233.2922222223</v>
      </c>
      <c r="BP315" s="372">
        <v>1899469.4666666666</v>
      </c>
      <c r="BQ315" s="137">
        <f t="shared" si="109"/>
        <v>1899469.4666666666</v>
      </c>
      <c r="BR315" s="372">
        <v>2240629.7422222225</v>
      </c>
      <c r="BS315" s="137">
        <f t="shared" si="110"/>
        <v>2240629.7422222225</v>
      </c>
      <c r="BT315" s="376">
        <v>2691482.9977777777</v>
      </c>
      <c r="BU315" s="137">
        <f t="shared" si="111"/>
        <v>2691482.9977777777</v>
      </c>
      <c r="BV315" s="377">
        <v>1614326.863573333</v>
      </c>
      <c r="BW315" s="379">
        <f t="shared" si="119"/>
        <v>1614326.863573333</v>
      </c>
      <c r="BX315" s="353"/>
      <c r="BY315" s="138"/>
      <c r="BZ315" s="355"/>
      <c r="CA315" s="352"/>
    </row>
    <row r="316" spans="1:79" x14ac:dyDescent="0.25">
      <c r="A316" s="132" t="s">
        <v>778</v>
      </c>
      <c r="B316" s="55" t="s">
        <v>519</v>
      </c>
      <c r="C316" s="55" t="s">
        <v>463</v>
      </c>
      <c r="D316" s="133" t="s">
        <v>344</v>
      </c>
      <c r="E316" s="364">
        <v>27315.666666666664</v>
      </c>
      <c r="F316" s="382">
        <f t="shared" si="112"/>
        <v>31805</v>
      </c>
      <c r="G316" s="365">
        <v>230</v>
      </c>
      <c r="H316" s="387">
        <f t="shared" si="113"/>
        <v>141</v>
      </c>
      <c r="I316" s="366">
        <v>14.404000000000011</v>
      </c>
      <c r="J316" s="367">
        <v>18</v>
      </c>
      <c r="K316"/>
      <c r="L316" s="365">
        <v>7503</v>
      </c>
      <c r="M316" s="365">
        <v>9578</v>
      </c>
      <c r="N316" s="365">
        <v>6195</v>
      </c>
      <c r="O316" s="365">
        <v>4958</v>
      </c>
      <c r="P316" s="365">
        <v>2361</v>
      </c>
      <c r="Q316" s="365">
        <v>867</v>
      </c>
      <c r="R316" s="365">
        <v>325</v>
      </c>
      <c r="S316" s="365">
        <v>18</v>
      </c>
      <c r="T316" s="365">
        <v>31805</v>
      </c>
      <c r="U316" s="132"/>
      <c r="V316" s="385">
        <f t="shared" si="114"/>
        <v>0.23590630404024523</v>
      </c>
      <c r="W316" s="385">
        <f t="shared" si="99"/>
        <v>0.3011476182990096</v>
      </c>
      <c r="X316" s="385">
        <f t="shared" si="100"/>
        <v>0.19478069485929886</v>
      </c>
      <c r="Y316" s="385">
        <f t="shared" si="101"/>
        <v>0.15588743908190536</v>
      </c>
      <c r="Z316" s="385">
        <f t="shared" si="102"/>
        <v>7.4233611067442223E-2</v>
      </c>
      <c r="AA316" s="385">
        <f t="shared" si="103"/>
        <v>2.7259864801131899E-2</v>
      </c>
      <c r="AB316" s="385">
        <f t="shared" si="104"/>
        <v>1.021851910077032E-2</v>
      </c>
      <c r="AC316" s="385">
        <f t="shared" si="105"/>
        <v>5.6594875019650998E-4</v>
      </c>
      <c r="AD316" s="135"/>
      <c r="AE316" s="368">
        <v>48</v>
      </c>
      <c r="AF316" s="368">
        <v>35</v>
      </c>
      <c r="AG316" s="368">
        <v>29</v>
      </c>
      <c r="AH316" s="368">
        <v>28</v>
      </c>
      <c r="AI316" s="368">
        <v>14</v>
      </c>
      <c r="AJ316" s="368">
        <v>0</v>
      </c>
      <c r="AK316" s="368">
        <v>2</v>
      </c>
      <c r="AL316" s="368">
        <v>1</v>
      </c>
      <c r="AM316" s="185">
        <f t="shared" si="115"/>
        <v>157</v>
      </c>
      <c r="AN316" s="132"/>
      <c r="AO316" s="368">
        <v>-3</v>
      </c>
      <c r="AP316" s="368">
        <v>15</v>
      </c>
      <c r="AQ316" s="368">
        <v>2</v>
      </c>
      <c r="AR316" s="368">
        <v>3</v>
      </c>
      <c r="AS316" s="368">
        <v>4</v>
      </c>
      <c r="AT316" s="368">
        <v>-2</v>
      </c>
      <c r="AU316" s="368">
        <v>-4</v>
      </c>
      <c r="AV316" s="368">
        <v>1</v>
      </c>
      <c r="AW316" s="369">
        <f t="shared" si="116"/>
        <v>16</v>
      </c>
      <c r="AX316" s="388">
        <f t="shared" si="98"/>
        <v>3</v>
      </c>
      <c r="AY316" s="388">
        <f t="shared" si="98"/>
        <v>-15</v>
      </c>
      <c r="AZ316" s="388">
        <f t="shared" si="98"/>
        <v>-2</v>
      </c>
      <c r="BA316" s="388">
        <f t="shared" si="98"/>
        <v>-3</v>
      </c>
      <c r="BB316" s="388">
        <f t="shared" si="98"/>
        <v>-4</v>
      </c>
      <c r="BC316" s="388">
        <f t="shared" si="98"/>
        <v>2</v>
      </c>
      <c r="BD316" s="388">
        <f t="shared" si="120"/>
        <v>4</v>
      </c>
      <c r="BE316" s="388">
        <f t="shared" si="120"/>
        <v>-1</v>
      </c>
      <c r="BF316" s="388">
        <f t="shared" si="120"/>
        <v>-16</v>
      </c>
      <c r="BH316" s="389">
        <f t="shared" si="117"/>
        <v>0.8</v>
      </c>
      <c r="BI316" s="389">
        <f t="shared" si="118"/>
        <v>0.19999999999999996</v>
      </c>
      <c r="BJ316" s="370">
        <v>180638.10133333332</v>
      </c>
      <c r="BK316" s="137">
        <f t="shared" si="106"/>
        <v>180638.10133333332</v>
      </c>
      <c r="BL316" s="373">
        <v>214167.0435555556</v>
      </c>
      <c r="BM316" s="137">
        <f t="shared" si="107"/>
        <v>214167.0435555556</v>
      </c>
      <c r="BN316" s="372">
        <v>94264.748444444442</v>
      </c>
      <c r="BO316" s="137">
        <f t="shared" si="108"/>
        <v>94264.748444444442</v>
      </c>
      <c r="BP316" s="372">
        <v>329054.50666666665</v>
      </c>
      <c r="BQ316" s="137">
        <f t="shared" si="109"/>
        <v>329054.50666666665</v>
      </c>
      <c r="BR316" s="372">
        <v>221213.53244444446</v>
      </c>
      <c r="BS316" s="137">
        <f t="shared" si="110"/>
        <v>221213.53244444446</v>
      </c>
      <c r="BT316" s="376">
        <v>175799.85422222223</v>
      </c>
      <c r="BU316" s="137">
        <f t="shared" si="111"/>
        <v>175799.85422222223</v>
      </c>
      <c r="BV316" s="377">
        <v>145875.87238399996</v>
      </c>
      <c r="BW316" s="379">
        <f t="shared" si="119"/>
        <v>145875.87238399996</v>
      </c>
      <c r="BX316" s="353"/>
      <c r="BY316" s="138"/>
      <c r="BZ316" s="355"/>
      <c r="CA316" s="352"/>
    </row>
    <row r="317" spans="1:79" x14ac:dyDescent="0.25">
      <c r="A317" s="132" t="s">
        <v>779</v>
      </c>
      <c r="B317" s="55"/>
      <c r="C317" s="55" t="s">
        <v>437</v>
      </c>
      <c r="D317" s="133" t="s">
        <v>345</v>
      </c>
      <c r="E317" s="364">
        <v>112216.55555555555</v>
      </c>
      <c r="F317" s="382">
        <f t="shared" si="112"/>
        <v>143524</v>
      </c>
      <c r="G317" s="365">
        <v>1359</v>
      </c>
      <c r="H317" s="387">
        <f t="shared" si="113"/>
        <v>851</v>
      </c>
      <c r="I317" s="366">
        <v>300.13377777777782</v>
      </c>
      <c r="J317" s="367">
        <v>221</v>
      </c>
      <c r="K317"/>
      <c r="L317" s="365">
        <v>67597</v>
      </c>
      <c r="M317" s="365">
        <v>31784</v>
      </c>
      <c r="N317" s="365">
        <v>23566</v>
      </c>
      <c r="O317" s="365">
        <v>12008</v>
      </c>
      <c r="P317" s="365">
        <v>6005</v>
      </c>
      <c r="Q317" s="365">
        <v>1881</v>
      </c>
      <c r="R317" s="365">
        <v>630</v>
      </c>
      <c r="S317" s="365">
        <v>53</v>
      </c>
      <c r="T317" s="365">
        <v>143524</v>
      </c>
      <c r="U317" s="132"/>
      <c r="V317" s="385">
        <f t="shared" si="114"/>
        <v>0.47098046319779269</v>
      </c>
      <c r="W317" s="385">
        <f t="shared" si="99"/>
        <v>0.22145425155374712</v>
      </c>
      <c r="X317" s="385">
        <f t="shared" si="100"/>
        <v>0.16419553524149272</v>
      </c>
      <c r="Y317" s="385">
        <f t="shared" si="101"/>
        <v>8.3665449680889611E-2</v>
      </c>
      <c r="Z317" s="385">
        <f t="shared" si="102"/>
        <v>4.1839692316267663E-2</v>
      </c>
      <c r="AA317" s="385">
        <f t="shared" si="103"/>
        <v>1.3105822022797581E-2</v>
      </c>
      <c r="AB317" s="385">
        <f t="shared" si="104"/>
        <v>4.3895097684011038E-3</v>
      </c>
      <c r="AC317" s="385">
        <f t="shared" si="105"/>
        <v>3.6927621861152144E-4</v>
      </c>
      <c r="AD317" s="135"/>
      <c r="AE317" s="368">
        <v>192</v>
      </c>
      <c r="AF317" s="368">
        <v>306</v>
      </c>
      <c r="AG317" s="368">
        <v>125</v>
      </c>
      <c r="AH317" s="368">
        <v>122</v>
      </c>
      <c r="AI317" s="368">
        <v>99</v>
      </c>
      <c r="AJ317" s="368">
        <v>21</v>
      </c>
      <c r="AK317" s="368">
        <v>4</v>
      </c>
      <c r="AL317" s="368">
        <v>0</v>
      </c>
      <c r="AM317" s="185">
        <f t="shared" si="115"/>
        <v>869</v>
      </c>
      <c r="AN317" s="132"/>
      <c r="AO317" s="368">
        <v>20</v>
      </c>
      <c r="AP317" s="368">
        <v>-4</v>
      </c>
      <c r="AQ317" s="368">
        <v>7</v>
      </c>
      <c r="AR317" s="368">
        <v>-1</v>
      </c>
      <c r="AS317" s="368">
        <v>2</v>
      </c>
      <c r="AT317" s="368">
        <v>-1</v>
      </c>
      <c r="AU317" s="368">
        <v>-5</v>
      </c>
      <c r="AV317" s="368">
        <v>0</v>
      </c>
      <c r="AW317" s="369">
        <f t="shared" si="116"/>
        <v>18</v>
      </c>
      <c r="AX317" s="388">
        <f t="shared" si="98"/>
        <v>-20</v>
      </c>
      <c r="AY317" s="388">
        <f t="shared" si="98"/>
        <v>4</v>
      </c>
      <c r="AZ317" s="388">
        <f t="shared" si="98"/>
        <v>-7</v>
      </c>
      <c r="BA317" s="388">
        <f t="shared" si="98"/>
        <v>1</v>
      </c>
      <c r="BB317" s="388">
        <f t="shared" si="98"/>
        <v>-2</v>
      </c>
      <c r="BC317" s="388">
        <f t="shared" si="98"/>
        <v>1</v>
      </c>
      <c r="BD317" s="388">
        <f t="shared" si="120"/>
        <v>5</v>
      </c>
      <c r="BE317" s="388">
        <f t="shared" si="120"/>
        <v>0</v>
      </c>
      <c r="BF317" s="388">
        <f t="shared" si="120"/>
        <v>-18</v>
      </c>
      <c r="BH317" s="389">
        <f t="shared" si="117"/>
        <v>1</v>
      </c>
      <c r="BI317" s="389">
        <f t="shared" si="118"/>
        <v>0</v>
      </c>
      <c r="BJ317" s="370">
        <v>884000.90666666662</v>
      </c>
      <c r="BK317" s="137">
        <f t="shared" si="106"/>
        <v>884000.90666666662</v>
      </c>
      <c r="BL317" s="373">
        <v>647409.91555555537</v>
      </c>
      <c r="BM317" s="137">
        <f t="shared" si="107"/>
        <v>647409.91555555537</v>
      </c>
      <c r="BN317" s="372">
        <v>506020.05111111118</v>
      </c>
      <c r="BO317" s="137">
        <f t="shared" si="108"/>
        <v>506020.05111111118</v>
      </c>
      <c r="BP317" s="372">
        <v>935514.79999999993</v>
      </c>
      <c r="BQ317" s="137">
        <f t="shared" si="109"/>
        <v>935514.79999999993</v>
      </c>
      <c r="BR317" s="372">
        <v>983974.46444444451</v>
      </c>
      <c r="BS317" s="137">
        <f t="shared" si="110"/>
        <v>983974.46444444451</v>
      </c>
      <c r="BT317" s="376">
        <v>776430.72888888884</v>
      </c>
      <c r="BU317" s="137">
        <f t="shared" si="111"/>
        <v>776430.72888888884</v>
      </c>
      <c r="BV317" s="377">
        <v>790145.21567999979</v>
      </c>
      <c r="BW317" s="379">
        <f t="shared" si="119"/>
        <v>790145.21567999979</v>
      </c>
      <c r="BX317" s="353"/>
      <c r="BY317" s="138"/>
      <c r="BZ317" s="355"/>
      <c r="CA317" s="352"/>
    </row>
    <row r="318" spans="1:79" x14ac:dyDescent="0.25">
      <c r="A318" s="132" t="s">
        <v>780</v>
      </c>
      <c r="B318" s="55"/>
      <c r="C318" s="55" t="s">
        <v>463</v>
      </c>
      <c r="D318" s="133" t="s">
        <v>346</v>
      </c>
      <c r="E318" s="364">
        <v>210692.22222222222</v>
      </c>
      <c r="F318" s="382">
        <f t="shared" si="112"/>
        <v>216208</v>
      </c>
      <c r="G318" s="365">
        <v>1517</v>
      </c>
      <c r="H318" s="387">
        <f t="shared" si="113"/>
        <v>2588</v>
      </c>
      <c r="I318" s="366">
        <v>1759.3422222222225</v>
      </c>
      <c r="J318" s="367">
        <v>373</v>
      </c>
      <c r="K318"/>
      <c r="L318" s="365">
        <v>25635</v>
      </c>
      <c r="M318" s="365">
        <v>41491</v>
      </c>
      <c r="N318" s="365">
        <v>54087</v>
      </c>
      <c r="O318" s="365">
        <v>37548</v>
      </c>
      <c r="P318" s="365">
        <v>28457</v>
      </c>
      <c r="Q318" s="365">
        <v>16935</v>
      </c>
      <c r="R318" s="365">
        <v>10748</v>
      </c>
      <c r="S318" s="365">
        <v>1307</v>
      </c>
      <c r="T318" s="365">
        <v>216208</v>
      </c>
      <c r="U318" s="132"/>
      <c r="V318" s="385">
        <f t="shared" si="114"/>
        <v>0.11856638052245985</v>
      </c>
      <c r="W318" s="385">
        <f t="shared" si="99"/>
        <v>0.19190316732035817</v>
      </c>
      <c r="X318" s="385">
        <f t="shared" si="100"/>
        <v>0.25016188115148374</v>
      </c>
      <c r="Y318" s="385">
        <f t="shared" si="101"/>
        <v>0.17366609931177385</v>
      </c>
      <c r="Z318" s="385">
        <f t="shared" si="102"/>
        <v>0.13161862650780728</v>
      </c>
      <c r="AA318" s="385">
        <f t="shared" si="103"/>
        <v>7.8327351439354695E-2</v>
      </c>
      <c r="AB318" s="385">
        <f t="shared" si="104"/>
        <v>4.9711389032783243E-2</v>
      </c>
      <c r="AC318" s="385">
        <f t="shared" si="105"/>
        <v>6.045104713979131E-3</v>
      </c>
      <c r="AD318" s="135"/>
      <c r="AE318" s="368">
        <v>322</v>
      </c>
      <c r="AF318" s="368">
        <v>304</v>
      </c>
      <c r="AG318" s="368">
        <v>759</v>
      </c>
      <c r="AH318" s="368">
        <v>572</v>
      </c>
      <c r="AI318" s="368">
        <v>453</v>
      </c>
      <c r="AJ318" s="368">
        <v>195</v>
      </c>
      <c r="AK318" s="368">
        <v>113</v>
      </c>
      <c r="AL318" s="368">
        <v>11</v>
      </c>
      <c r="AM318" s="185">
        <f t="shared" si="115"/>
        <v>2729</v>
      </c>
      <c r="AN318" s="132"/>
      <c r="AO318" s="368">
        <v>16</v>
      </c>
      <c r="AP318" s="368">
        <v>5</v>
      </c>
      <c r="AQ318" s="368">
        <v>51</v>
      </c>
      <c r="AR318" s="368">
        <v>47</v>
      </c>
      <c r="AS318" s="368">
        <v>0</v>
      </c>
      <c r="AT318" s="368">
        <v>10</v>
      </c>
      <c r="AU318" s="368">
        <v>12</v>
      </c>
      <c r="AV318" s="368">
        <v>0</v>
      </c>
      <c r="AW318" s="369">
        <f t="shared" si="116"/>
        <v>141</v>
      </c>
      <c r="AX318" s="388">
        <f t="shared" si="98"/>
        <v>-16</v>
      </c>
      <c r="AY318" s="388">
        <f t="shared" si="98"/>
        <v>-5</v>
      </c>
      <c r="AZ318" s="388">
        <f t="shared" si="98"/>
        <v>-51</v>
      </c>
      <c r="BA318" s="388">
        <f t="shared" si="98"/>
        <v>-47</v>
      </c>
      <c r="BB318" s="388">
        <f t="shared" si="98"/>
        <v>0</v>
      </c>
      <c r="BC318" s="388">
        <f t="shared" si="98"/>
        <v>-10</v>
      </c>
      <c r="BD318" s="388">
        <f t="shared" si="120"/>
        <v>-12</v>
      </c>
      <c r="BE318" s="388">
        <f t="shared" si="120"/>
        <v>0</v>
      </c>
      <c r="BF318" s="388">
        <f t="shared" si="120"/>
        <v>-141</v>
      </c>
      <c r="BH318" s="389">
        <f t="shared" si="117"/>
        <v>1</v>
      </c>
      <c r="BI318" s="389">
        <f t="shared" si="118"/>
        <v>0</v>
      </c>
      <c r="BJ318" s="370">
        <v>1841402.0333333334</v>
      </c>
      <c r="BK318" s="137">
        <f t="shared" si="106"/>
        <v>1841402.0333333334</v>
      </c>
      <c r="BL318" s="373">
        <v>2744922.1655555554</v>
      </c>
      <c r="BM318" s="137">
        <f t="shared" si="107"/>
        <v>2744922.1655555554</v>
      </c>
      <c r="BN318" s="372">
        <v>3006529.4477777784</v>
      </c>
      <c r="BO318" s="137">
        <f t="shared" si="108"/>
        <v>3006529.4477777784</v>
      </c>
      <c r="BP318" s="372">
        <v>3306126.8</v>
      </c>
      <c r="BQ318" s="137">
        <f t="shared" si="109"/>
        <v>3306126.8</v>
      </c>
      <c r="BR318" s="372">
        <v>3378515.8111111112</v>
      </c>
      <c r="BS318" s="137">
        <f t="shared" si="110"/>
        <v>3378515.8111111112</v>
      </c>
      <c r="BT318" s="376">
        <v>3602953.868888889</v>
      </c>
      <c r="BU318" s="137">
        <f t="shared" si="111"/>
        <v>3602953.868888889</v>
      </c>
      <c r="BV318" s="377">
        <v>2535745.4121422218</v>
      </c>
      <c r="BW318" s="379">
        <f t="shared" si="119"/>
        <v>2535745.4121422218</v>
      </c>
      <c r="BX318" s="353"/>
      <c r="BY318" s="138"/>
      <c r="BZ318" s="355"/>
      <c r="CA318" s="352"/>
    </row>
    <row r="319" spans="1:79" x14ac:dyDescent="0.25">
      <c r="A319" s="132" t="s">
        <v>781</v>
      </c>
      <c r="B319" s="55" t="s">
        <v>460</v>
      </c>
      <c r="C319" s="55" t="s">
        <v>434</v>
      </c>
      <c r="D319" s="133" t="s">
        <v>347</v>
      </c>
      <c r="E319" s="364">
        <v>56511.444444444445</v>
      </c>
      <c r="F319" s="382">
        <f t="shared" si="112"/>
        <v>51900</v>
      </c>
      <c r="G319" s="365">
        <v>292</v>
      </c>
      <c r="H319" s="387">
        <f t="shared" si="113"/>
        <v>521</v>
      </c>
      <c r="I319" s="366">
        <v>305.17644444444443</v>
      </c>
      <c r="J319" s="367">
        <v>86</v>
      </c>
      <c r="K319"/>
      <c r="L319" s="365">
        <v>2482</v>
      </c>
      <c r="M319" s="365">
        <v>6718</v>
      </c>
      <c r="N319" s="365">
        <v>12076</v>
      </c>
      <c r="O319" s="365">
        <v>9493</v>
      </c>
      <c r="P319" s="365">
        <v>8448</v>
      </c>
      <c r="Q319" s="365">
        <v>6543</v>
      </c>
      <c r="R319" s="365">
        <v>5448</v>
      </c>
      <c r="S319" s="365">
        <v>692</v>
      </c>
      <c r="T319" s="365">
        <v>51900</v>
      </c>
      <c r="U319" s="132"/>
      <c r="V319" s="385">
        <f t="shared" si="114"/>
        <v>4.7822736030828518E-2</v>
      </c>
      <c r="W319" s="385">
        <f t="shared" si="99"/>
        <v>0.12944123314065512</v>
      </c>
      <c r="X319" s="385">
        <f t="shared" si="100"/>
        <v>0.2326782273603083</v>
      </c>
      <c r="Y319" s="385">
        <f t="shared" si="101"/>
        <v>0.18290944123314065</v>
      </c>
      <c r="Z319" s="385">
        <f t="shared" si="102"/>
        <v>0.16277456647398844</v>
      </c>
      <c r="AA319" s="385">
        <f t="shared" si="103"/>
        <v>0.12606936416184972</v>
      </c>
      <c r="AB319" s="385">
        <f t="shared" si="104"/>
        <v>0.10497109826589596</v>
      </c>
      <c r="AC319" s="385">
        <f t="shared" si="105"/>
        <v>1.3333333333333334E-2</v>
      </c>
      <c r="AD319" s="135"/>
      <c r="AE319" s="368">
        <v>123</v>
      </c>
      <c r="AF319" s="368">
        <v>86</v>
      </c>
      <c r="AG319" s="368">
        <v>77</v>
      </c>
      <c r="AH319" s="368">
        <v>125</v>
      </c>
      <c r="AI319" s="368">
        <v>65</v>
      </c>
      <c r="AJ319" s="368">
        <v>48</v>
      </c>
      <c r="AK319" s="368">
        <v>57</v>
      </c>
      <c r="AL319" s="368">
        <v>11</v>
      </c>
      <c r="AM319" s="185">
        <f t="shared" si="115"/>
        <v>592</v>
      </c>
      <c r="AN319" s="132"/>
      <c r="AO319" s="368">
        <v>11</v>
      </c>
      <c r="AP319" s="368">
        <v>8</v>
      </c>
      <c r="AQ319" s="368">
        <v>4</v>
      </c>
      <c r="AR319" s="368">
        <v>21</v>
      </c>
      <c r="AS319" s="368">
        <v>5</v>
      </c>
      <c r="AT319" s="368">
        <v>18</v>
      </c>
      <c r="AU319" s="368">
        <v>4</v>
      </c>
      <c r="AV319" s="368">
        <v>0</v>
      </c>
      <c r="AW319" s="369">
        <f t="shared" si="116"/>
        <v>71</v>
      </c>
      <c r="AX319" s="388">
        <f t="shared" si="98"/>
        <v>-11</v>
      </c>
      <c r="AY319" s="388">
        <f t="shared" si="98"/>
        <v>-8</v>
      </c>
      <c r="AZ319" s="388">
        <f t="shared" si="98"/>
        <v>-4</v>
      </c>
      <c r="BA319" s="388">
        <f t="shared" si="98"/>
        <v>-21</v>
      </c>
      <c r="BB319" s="388">
        <f t="shared" si="98"/>
        <v>-5</v>
      </c>
      <c r="BC319" s="388">
        <f t="shared" si="98"/>
        <v>-18</v>
      </c>
      <c r="BD319" s="388">
        <f t="shared" si="120"/>
        <v>-4</v>
      </c>
      <c r="BE319" s="388">
        <f t="shared" si="120"/>
        <v>0</v>
      </c>
      <c r="BF319" s="388">
        <f t="shared" si="120"/>
        <v>-71</v>
      </c>
      <c r="BH319" s="389">
        <f t="shared" si="117"/>
        <v>0.8</v>
      </c>
      <c r="BI319" s="389">
        <f t="shared" si="118"/>
        <v>0.19999999999999996</v>
      </c>
      <c r="BJ319" s="370">
        <v>495219.61066666676</v>
      </c>
      <c r="BK319" s="137">
        <f t="shared" si="106"/>
        <v>495219.61066666676</v>
      </c>
      <c r="BL319" s="373">
        <v>644469.46844444459</v>
      </c>
      <c r="BM319" s="137">
        <f t="shared" si="107"/>
        <v>644469.46844444459</v>
      </c>
      <c r="BN319" s="372">
        <v>458878.61777777784</v>
      </c>
      <c r="BO319" s="137">
        <f t="shared" si="108"/>
        <v>458878.61777777784</v>
      </c>
      <c r="BP319" s="372">
        <v>499325.33333333331</v>
      </c>
      <c r="BQ319" s="137">
        <f t="shared" si="109"/>
        <v>499325.33333333331</v>
      </c>
      <c r="BR319" s="372">
        <v>732263.35111111123</v>
      </c>
      <c r="BS319" s="137">
        <f t="shared" si="110"/>
        <v>732263.35111111123</v>
      </c>
      <c r="BT319" s="376">
        <v>453449.89511111111</v>
      </c>
      <c r="BU319" s="137">
        <f t="shared" si="111"/>
        <v>453449.89511111111</v>
      </c>
      <c r="BV319" s="377">
        <v>517478.45425777783</v>
      </c>
      <c r="BW319" s="379">
        <f t="shared" si="119"/>
        <v>517478.45425777783</v>
      </c>
      <c r="BX319" s="353"/>
      <c r="BY319" s="138"/>
      <c r="BZ319" s="355"/>
      <c r="CA319" s="352"/>
    </row>
    <row r="320" spans="1:79" x14ac:dyDescent="0.25">
      <c r="A320" s="132" t="s">
        <v>782</v>
      </c>
      <c r="B320" s="55"/>
      <c r="C320" s="55" t="s">
        <v>434</v>
      </c>
      <c r="D320" s="133" t="s">
        <v>348</v>
      </c>
      <c r="E320" s="364">
        <v>74849.666666666672</v>
      </c>
      <c r="F320" s="382">
        <f t="shared" si="112"/>
        <v>63960</v>
      </c>
      <c r="G320" s="365">
        <v>826</v>
      </c>
      <c r="H320" s="387">
        <f t="shared" si="113"/>
        <v>292</v>
      </c>
      <c r="I320" s="366">
        <v>40.045777777777744</v>
      </c>
      <c r="J320" s="367">
        <v>2</v>
      </c>
      <c r="K320"/>
      <c r="L320" s="365">
        <v>1972</v>
      </c>
      <c r="M320" s="365">
        <v>3774</v>
      </c>
      <c r="N320" s="365">
        <v>9386</v>
      </c>
      <c r="O320" s="365">
        <v>16152</v>
      </c>
      <c r="P320" s="365">
        <v>13186</v>
      </c>
      <c r="Q320" s="365">
        <v>8159</v>
      </c>
      <c r="R320" s="365">
        <v>9525</v>
      </c>
      <c r="S320" s="365">
        <v>1806</v>
      </c>
      <c r="T320" s="365">
        <v>63960</v>
      </c>
      <c r="U320" s="132"/>
      <c r="V320" s="385">
        <f t="shared" si="114"/>
        <v>3.08317698561601E-2</v>
      </c>
      <c r="W320" s="385">
        <f t="shared" si="99"/>
        <v>5.9005628517823643E-2</v>
      </c>
      <c r="X320" s="385">
        <f t="shared" si="100"/>
        <v>0.14674796747967481</v>
      </c>
      <c r="Y320" s="385">
        <f t="shared" si="101"/>
        <v>0.25253283302063789</v>
      </c>
      <c r="Z320" s="385">
        <f t="shared" si="102"/>
        <v>0.2061601000625391</v>
      </c>
      <c r="AA320" s="385">
        <f t="shared" si="103"/>
        <v>0.12756410256410255</v>
      </c>
      <c r="AB320" s="385">
        <f t="shared" si="104"/>
        <v>0.14892120075046905</v>
      </c>
      <c r="AC320" s="385">
        <f t="shared" si="105"/>
        <v>2.8236397748592872E-2</v>
      </c>
      <c r="AD320" s="135"/>
      <c r="AE320" s="368">
        <v>66</v>
      </c>
      <c r="AF320" s="368">
        <v>-4</v>
      </c>
      <c r="AG320" s="368">
        <v>158</v>
      </c>
      <c r="AH320" s="368">
        <v>27</v>
      </c>
      <c r="AI320" s="368">
        <v>48</v>
      </c>
      <c r="AJ320" s="368">
        <v>7</v>
      </c>
      <c r="AK320" s="368">
        <v>69</v>
      </c>
      <c r="AL320" s="368">
        <v>36</v>
      </c>
      <c r="AM320" s="185">
        <f t="shared" si="115"/>
        <v>407</v>
      </c>
      <c r="AN320" s="132"/>
      <c r="AO320" s="368">
        <v>6</v>
      </c>
      <c r="AP320" s="368">
        <v>7</v>
      </c>
      <c r="AQ320" s="368">
        <v>44</v>
      </c>
      <c r="AR320" s="368">
        <v>29</v>
      </c>
      <c r="AS320" s="368">
        <v>3</v>
      </c>
      <c r="AT320" s="368">
        <v>1</v>
      </c>
      <c r="AU320" s="368">
        <v>24</v>
      </c>
      <c r="AV320" s="368">
        <v>1</v>
      </c>
      <c r="AW320" s="369">
        <f t="shared" si="116"/>
        <v>115</v>
      </c>
      <c r="AX320" s="388">
        <f t="shared" si="98"/>
        <v>-6</v>
      </c>
      <c r="AY320" s="388">
        <f t="shared" si="98"/>
        <v>-7</v>
      </c>
      <c r="AZ320" s="388">
        <f t="shared" si="98"/>
        <v>-44</v>
      </c>
      <c r="BA320" s="388">
        <f t="shared" si="98"/>
        <v>-29</v>
      </c>
      <c r="BB320" s="388">
        <f t="shared" si="98"/>
        <v>-3</v>
      </c>
      <c r="BC320" s="388">
        <f t="shared" si="98"/>
        <v>-1</v>
      </c>
      <c r="BD320" s="388">
        <f t="shared" si="120"/>
        <v>-24</v>
      </c>
      <c r="BE320" s="388">
        <f t="shared" si="120"/>
        <v>-1</v>
      </c>
      <c r="BF320" s="388">
        <f t="shared" si="120"/>
        <v>-115</v>
      </c>
      <c r="BH320" s="389">
        <f t="shared" si="117"/>
        <v>1</v>
      </c>
      <c r="BI320" s="389">
        <f t="shared" si="118"/>
        <v>0</v>
      </c>
      <c r="BJ320" s="370">
        <v>617745.20666666667</v>
      </c>
      <c r="BK320" s="137">
        <f t="shared" si="106"/>
        <v>617745.20666666667</v>
      </c>
      <c r="BL320" s="373">
        <v>479950.98444444442</v>
      </c>
      <c r="BM320" s="137">
        <f t="shared" si="107"/>
        <v>479950.98444444442</v>
      </c>
      <c r="BN320" s="372">
        <v>396097.75777777779</v>
      </c>
      <c r="BO320" s="137">
        <f t="shared" si="108"/>
        <v>396097.75777777779</v>
      </c>
      <c r="BP320" s="372">
        <v>658171.20000000007</v>
      </c>
      <c r="BQ320" s="137">
        <f t="shared" si="109"/>
        <v>658171.20000000007</v>
      </c>
      <c r="BR320" s="372">
        <v>822309.77333333332</v>
      </c>
      <c r="BS320" s="137">
        <f t="shared" si="110"/>
        <v>822309.77333333332</v>
      </c>
      <c r="BT320" s="376">
        <v>1051685.8799999999</v>
      </c>
      <c r="BU320" s="137">
        <f t="shared" si="111"/>
        <v>1051685.8799999999</v>
      </c>
      <c r="BV320" s="377">
        <v>752720.86563555559</v>
      </c>
      <c r="BW320" s="379">
        <f t="shared" si="119"/>
        <v>752720.86563555559</v>
      </c>
      <c r="BX320" s="353"/>
      <c r="BY320" s="138"/>
      <c r="BZ320" s="355"/>
      <c r="CA320" s="352"/>
    </row>
    <row r="321" spans="1:79" x14ac:dyDescent="0.25">
      <c r="A321" s="132" t="s">
        <v>783</v>
      </c>
      <c r="B321" s="55"/>
      <c r="C321" s="55" t="s">
        <v>437</v>
      </c>
      <c r="D321" s="133" t="s">
        <v>349</v>
      </c>
      <c r="E321" s="364">
        <v>122093.2222222222</v>
      </c>
      <c r="F321" s="382">
        <f t="shared" si="112"/>
        <v>147976</v>
      </c>
      <c r="G321" s="365">
        <v>1936</v>
      </c>
      <c r="H321" s="387">
        <f t="shared" si="113"/>
        <v>455</v>
      </c>
      <c r="I321" s="366">
        <v>0</v>
      </c>
      <c r="J321" s="367">
        <v>66</v>
      </c>
      <c r="K321"/>
      <c r="L321" s="365">
        <v>59681</v>
      </c>
      <c r="M321" s="365">
        <v>32097</v>
      </c>
      <c r="N321" s="365">
        <v>27164</v>
      </c>
      <c r="O321" s="365">
        <v>13275</v>
      </c>
      <c r="P321" s="365">
        <v>8126</v>
      </c>
      <c r="Q321" s="365">
        <v>4261</v>
      </c>
      <c r="R321" s="365">
        <v>3110</v>
      </c>
      <c r="S321" s="365">
        <v>262</v>
      </c>
      <c r="T321" s="365">
        <v>147976</v>
      </c>
      <c r="U321" s="132"/>
      <c r="V321" s="385">
        <f t="shared" si="114"/>
        <v>0.40331540249770231</v>
      </c>
      <c r="W321" s="385">
        <f t="shared" si="99"/>
        <v>0.21690679569659946</v>
      </c>
      <c r="X321" s="385">
        <f t="shared" si="100"/>
        <v>0.18357030869870788</v>
      </c>
      <c r="Y321" s="385">
        <f t="shared" si="101"/>
        <v>8.9710493593555707E-2</v>
      </c>
      <c r="Z321" s="385">
        <f t="shared" si="102"/>
        <v>5.4914310428718173E-2</v>
      </c>
      <c r="AA321" s="385">
        <f t="shared" si="103"/>
        <v>2.8795210034059576E-2</v>
      </c>
      <c r="AB321" s="385">
        <f t="shared" si="104"/>
        <v>2.1016921662972372E-2</v>
      </c>
      <c r="AC321" s="385">
        <f t="shared" si="105"/>
        <v>1.7705573876844894E-3</v>
      </c>
      <c r="AD321" s="135"/>
      <c r="AE321" s="368">
        <v>113</v>
      </c>
      <c r="AF321" s="368">
        <v>79</v>
      </c>
      <c r="AG321" s="368">
        <v>97</v>
      </c>
      <c r="AH321" s="368">
        <v>35</v>
      </c>
      <c r="AI321" s="368">
        <v>23</v>
      </c>
      <c r="AJ321" s="368">
        <v>20</v>
      </c>
      <c r="AK321" s="368">
        <v>11</v>
      </c>
      <c r="AL321" s="368">
        <v>-1</v>
      </c>
      <c r="AM321" s="185">
        <f t="shared" si="115"/>
        <v>377</v>
      </c>
      <c r="AN321" s="132"/>
      <c r="AO321" s="368">
        <v>73</v>
      </c>
      <c r="AP321" s="368">
        <v>-37</v>
      </c>
      <c r="AQ321" s="368">
        <v>-50</v>
      </c>
      <c r="AR321" s="368">
        <v>-31</v>
      </c>
      <c r="AS321" s="368">
        <v>-16</v>
      </c>
      <c r="AT321" s="368">
        <v>-10</v>
      </c>
      <c r="AU321" s="368">
        <v>-4</v>
      </c>
      <c r="AV321" s="368">
        <v>-3</v>
      </c>
      <c r="AW321" s="369">
        <f t="shared" si="116"/>
        <v>-78</v>
      </c>
      <c r="AX321" s="388">
        <f t="shared" si="98"/>
        <v>-73</v>
      </c>
      <c r="AY321" s="388">
        <f t="shared" si="98"/>
        <v>37</v>
      </c>
      <c r="AZ321" s="388">
        <f t="shared" si="98"/>
        <v>50</v>
      </c>
      <c r="BA321" s="388">
        <f t="shared" si="98"/>
        <v>31</v>
      </c>
      <c r="BB321" s="388">
        <f t="shared" si="98"/>
        <v>16</v>
      </c>
      <c r="BC321" s="388">
        <f t="shared" si="98"/>
        <v>10</v>
      </c>
      <c r="BD321" s="388">
        <f t="shared" si="120"/>
        <v>4</v>
      </c>
      <c r="BE321" s="388">
        <f t="shared" si="120"/>
        <v>3</v>
      </c>
      <c r="BF321" s="388">
        <f t="shared" si="120"/>
        <v>78</v>
      </c>
      <c r="BH321" s="389">
        <f t="shared" si="117"/>
        <v>1</v>
      </c>
      <c r="BI321" s="389">
        <f t="shared" si="118"/>
        <v>0</v>
      </c>
      <c r="BJ321" s="370">
        <v>260019.08</v>
      </c>
      <c r="BK321" s="137">
        <f t="shared" si="106"/>
        <v>260019.08</v>
      </c>
      <c r="BL321" s="373">
        <v>740452.47</v>
      </c>
      <c r="BM321" s="137">
        <f t="shared" si="107"/>
        <v>740452.47</v>
      </c>
      <c r="BN321" s="372">
        <v>515811.94444444455</v>
      </c>
      <c r="BO321" s="137">
        <f t="shared" si="108"/>
        <v>515811.94444444455</v>
      </c>
      <c r="BP321" s="372">
        <v>251926</v>
      </c>
      <c r="BQ321" s="137">
        <f t="shared" si="109"/>
        <v>251926</v>
      </c>
      <c r="BR321" s="372">
        <v>829373.30888888903</v>
      </c>
      <c r="BS321" s="137">
        <f t="shared" si="110"/>
        <v>829373.30888888903</v>
      </c>
      <c r="BT321" s="376">
        <v>580269.71333333338</v>
      </c>
      <c r="BU321" s="137">
        <f t="shared" si="111"/>
        <v>580269.71333333338</v>
      </c>
      <c r="BV321" s="377">
        <v>86800</v>
      </c>
      <c r="BW321" s="379">
        <f t="shared" si="119"/>
        <v>86800</v>
      </c>
      <c r="BX321" s="353"/>
      <c r="BY321" s="138"/>
      <c r="BZ321" s="355"/>
      <c r="CA321" s="352"/>
    </row>
    <row r="322" spans="1:79" x14ac:dyDescent="0.25">
      <c r="A322" s="132" t="s">
        <v>784</v>
      </c>
      <c r="B322" s="55" t="s">
        <v>559</v>
      </c>
      <c r="C322" s="55" t="s">
        <v>434</v>
      </c>
      <c r="D322" s="133" t="s">
        <v>350</v>
      </c>
      <c r="E322" s="364">
        <v>47227.666666666664</v>
      </c>
      <c r="F322" s="382">
        <f t="shared" si="112"/>
        <v>42557</v>
      </c>
      <c r="G322" s="365">
        <v>235</v>
      </c>
      <c r="H322" s="387">
        <f t="shared" si="113"/>
        <v>304</v>
      </c>
      <c r="I322" s="366">
        <v>166.5337777777778</v>
      </c>
      <c r="J322" s="367">
        <v>175</v>
      </c>
      <c r="K322"/>
      <c r="L322" s="365">
        <v>317</v>
      </c>
      <c r="M322" s="365">
        <v>3428</v>
      </c>
      <c r="N322" s="365">
        <v>10550</v>
      </c>
      <c r="O322" s="365">
        <v>12160</v>
      </c>
      <c r="P322" s="365">
        <v>6131</v>
      </c>
      <c r="Q322" s="365">
        <v>4185</v>
      </c>
      <c r="R322" s="365">
        <v>5045</v>
      </c>
      <c r="S322" s="365">
        <v>741</v>
      </c>
      <c r="T322" s="365">
        <v>42557</v>
      </c>
      <c r="U322" s="132"/>
      <c r="V322" s="385">
        <f t="shared" si="114"/>
        <v>7.4488333294170173E-3</v>
      </c>
      <c r="W322" s="385">
        <f t="shared" si="99"/>
        <v>8.0550790704231975E-2</v>
      </c>
      <c r="X322" s="385">
        <f t="shared" si="100"/>
        <v>0.2479028126982635</v>
      </c>
      <c r="Y322" s="385">
        <f t="shared" si="101"/>
        <v>0.28573442676880417</v>
      </c>
      <c r="Z322" s="385">
        <f t="shared" si="102"/>
        <v>0.14406560612825153</v>
      </c>
      <c r="AA322" s="385">
        <f t="shared" si="103"/>
        <v>9.8338698686467566E-2</v>
      </c>
      <c r="AB322" s="385">
        <f t="shared" si="104"/>
        <v>0.11854689005334022</v>
      </c>
      <c r="AC322" s="385">
        <f t="shared" si="105"/>
        <v>1.7411941631224004E-2</v>
      </c>
      <c r="AD322" s="135"/>
      <c r="AE322" s="368">
        <v>-4</v>
      </c>
      <c r="AF322" s="368">
        <v>27</v>
      </c>
      <c r="AG322" s="368">
        <v>17</v>
      </c>
      <c r="AH322" s="368">
        <v>132</v>
      </c>
      <c r="AI322" s="368">
        <v>84</v>
      </c>
      <c r="AJ322" s="368">
        <v>7</v>
      </c>
      <c r="AK322" s="368">
        <v>24</v>
      </c>
      <c r="AL322" s="368">
        <v>12</v>
      </c>
      <c r="AM322" s="185">
        <f t="shared" si="115"/>
        <v>299</v>
      </c>
      <c r="AN322" s="132"/>
      <c r="AO322" s="368">
        <v>0</v>
      </c>
      <c r="AP322" s="368">
        <v>-6</v>
      </c>
      <c r="AQ322" s="368">
        <v>12</v>
      </c>
      <c r="AR322" s="368">
        <v>-1</v>
      </c>
      <c r="AS322" s="368">
        <v>4</v>
      </c>
      <c r="AT322" s="368">
        <v>-4</v>
      </c>
      <c r="AU322" s="368">
        <v>-8</v>
      </c>
      <c r="AV322" s="368">
        <v>-2</v>
      </c>
      <c r="AW322" s="369">
        <f t="shared" si="116"/>
        <v>-5</v>
      </c>
      <c r="AX322" s="388">
        <f t="shared" ref="AX322:BC331" si="121">AO322*$AW$3</f>
        <v>0</v>
      </c>
      <c r="AY322" s="388">
        <f t="shared" si="121"/>
        <v>6</v>
      </c>
      <c r="AZ322" s="388">
        <f t="shared" si="121"/>
        <v>-12</v>
      </c>
      <c r="BA322" s="388">
        <f t="shared" si="121"/>
        <v>1</v>
      </c>
      <c r="BB322" s="388">
        <f t="shared" si="121"/>
        <v>-4</v>
      </c>
      <c r="BC322" s="388">
        <f t="shared" si="121"/>
        <v>4</v>
      </c>
      <c r="BD322" s="388">
        <f t="shared" si="120"/>
        <v>8</v>
      </c>
      <c r="BE322" s="388">
        <f t="shared" si="120"/>
        <v>2</v>
      </c>
      <c r="BF322" s="388">
        <f t="shared" si="120"/>
        <v>5</v>
      </c>
      <c r="BH322" s="389">
        <f t="shared" si="117"/>
        <v>0.8</v>
      </c>
      <c r="BI322" s="389">
        <f t="shared" si="118"/>
        <v>0.19999999999999996</v>
      </c>
      <c r="BJ322" s="370">
        <v>310359.79733333335</v>
      </c>
      <c r="BK322" s="137">
        <f t="shared" si="106"/>
        <v>310359.79733333335</v>
      </c>
      <c r="BL322" s="373">
        <v>303783.02222222224</v>
      </c>
      <c r="BM322" s="137">
        <f t="shared" si="107"/>
        <v>303783.02222222224</v>
      </c>
      <c r="BN322" s="372">
        <v>254189.33511111114</v>
      </c>
      <c r="BO322" s="137">
        <f t="shared" si="108"/>
        <v>254189.33511111114</v>
      </c>
      <c r="BP322" s="372">
        <v>441162.02666666661</v>
      </c>
      <c r="BQ322" s="137">
        <f t="shared" si="109"/>
        <v>441162.02666666661</v>
      </c>
      <c r="BR322" s="372">
        <v>219019.83644444446</v>
      </c>
      <c r="BS322" s="137">
        <f t="shared" si="110"/>
        <v>219019.83644444446</v>
      </c>
      <c r="BT322" s="376">
        <v>514578.46222222224</v>
      </c>
      <c r="BU322" s="137">
        <f t="shared" si="111"/>
        <v>514578.46222222224</v>
      </c>
      <c r="BV322" s="377">
        <v>391534.65693866654</v>
      </c>
      <c r="BW322" s="379">
        <f t="shared" si="119"/>
        <v>391534.65693866654</v>
      </c>
      <c r="BX322" s="353"/>
      <c r="BY322" s="138"/>
      <c r="BZ322" s="355"/>
      <c r="CA322" s="352"/>
    </row>
    <row r="323" spans="1:79" x14ac:dyDescent="0.25">
      <c r="A323" s="132" t="s">
        <v>785</v>
      </c>
      <c r="B323" s="55"/>
      <c r="C323" s="55" t="s">
        <v>434</v>
      </c>
      <c r="D323" s="133" t="s">
        <v>351</v>
      </c>
      <c r="E323" s="364">
        <v>74699.888888888876</v>
      </c>
      <c r="F323" s="382">
        <f t="shared" si="112"/>
        <v>66161</v>
      </c>
      <c r="G323" s="365">
        <v>386</v>
      </c>
      <c r="H323" s="387">
        <f t="shared" si="113"/>
        <v>770</v>
      </c>
      <c r="I323" s="366">
        <v>599.42266666666683</v>
      </c>
      <c r="J323" s="367">
        <v>220</v>
      </c>
      <c r="K323"/>
      <c r="L323" s="365">
        <v>1900</v>
      </c>
      <c r="M323" s="365">
        <v>3559</v>
      </c>
      <c r="N323" s="365">
        <v>10308</v>
      </c>
      <c r="O323" s="365">
        <v>18593</v>
      </c>
      <c r="P323" s="365">
        <v>15115</v>
      </c>
      <c r="Q323" s="365">
        <v>9944</v>
      </c>
      <c r="R323" s="365">
        <v>6238</v>
      </c>
      <c r="S323" s="365">
        <v>504</v>
      </c>
      <c r="T323" s="365">
        <v>66161</v>
      </c>
      <c r="U323" s="132"/>
      <c r="V323" s="385">
        <f t="shared" si="114"/>
        <v>2.8717824700352172E-2</v>
      </c>
      <c r="W323" s="385">
        <f t="shared" si="99"/>
        <v>5.3793020057133357E-2</v>
      </c>
      <c r="X323" s="385">
        <f t="shared" si="100"/>
        <v>0.1558017563217001</v>
      </c>
      <c r="Y323" s="385">
        <f t="shared" si="101"/>
        <v>0.28102658665981467</v>
      </c>
      <c r="Z323" s="385">
        <f t="shared" si="102"/>
        <v>0.2284578528135911</v>
      </c>
      <c r="AA323" s="385">
        <f t="shared" si="103"/>
        <v>0.15030002569489578</v>
      </c>
      <c r="AB323" s="385">
        <f t="shared" si="104"/>
        <v>9.4285152884629922E-2</v>
      </c>
      <c r="AC323" s="385">
        <f t="shared" si="105"/>
        <v>7.6177808678828916E-3</v>
      </c>
      <c r="AD323" s="135"/>
      <c r="AE323" s="368">
        <v>43</v>
      </c>
      <c r="AF323" s="368">
        <v>47</v>
      </c>
      <c r="AG323" s="368">
        <v>129</v>
      </c>
      <c r="AH323" s="368">
        <v>282</v>
      </c>
      <c r="AI323" s="368">
        <v>150</v>
      </c>
      <c r="AJ323" s="368">
        <v>166</v>
      </c>
      <c r="AK323" s="368">
        <v>82</v>
      </c>
      <c r="AL323" s="368">
        <v>17</v>
      </c>
      <c r="AM323" s="185">
        <f t="shared" si="115"/>
        <v>916</v>
      </c>
      <c r="AN323" s="132"/>
      <c r="AO323" s="368">
        <v>1</v>
      </c>
      <c r="AP323" s="368">
        <v>7</v>
      </c>
      <c r="AQ323" s="368">
        <v>43</v>
      </c>
      <c r="AR323" s="368">
        <v>46</v>
      </c>
      <c r="AS323" s="368">
        <v>32</v>
      </c>
      <c r="AT323" s="368">
        <v>3</v>
      </c>
      <c r="AU323" s="368">
        <v>13</v>
      </c>
      <c r="AV323" s="368">
        <v>1</v>
      </c>
      <c r="AW323" s="369">
        <f t="shared" si="116"/>
        <v>146</v>
      </c>
      <c r="AX323" s="388">
        <f t="shared" si="121"/>
        <v>-1</v>
      </c>
      <c r="AY323" s="388">
        <f t="shared" si="121"/>
        <v>-7</v>
      </c>
      <c r="AZ323" s="388">
        <f t="shared" si="121"/>
        <v>-43</v>
      </c>
      <c r="BA323" s="388">
        <f t="shared" si="121"/>
        <v>-46</v>
      </c>
      <c r="BB323" s="388">
        <f t="shared" si="121"/>
        <v>-32</v>
      </c>
      <c r="BC323" s="388">
        <f t="shared" si="121"/>
        <v>-3</v>
      </c>
      <c r="BD323" s="388">
        <f t="shared" si="120"/>
        <v>-13</v>
      </c>
      <c r="BE323" s="388">
        <f t="shared" si="120"/>
        <v>-1</v>
      </c>
      <c r="BF323" s="388">
        <f t="shared" si="120"/>
        <v>-146</v>
      </c>
      <c r="BH323" s="389">
        <f t="shared" si="117"/>
        <v>1</v>
      </c>
      <c r="BI323" s="389">
        <f t="shared" si="118"/>
        <v>0</v>
      </c>
      <c r="BJ323" s="370">
        <v>580965.14</v>
      </c>
      <c r="BK323" s="137">
        <f t="shared" si="106"/>
        <v>580965.14</v>
      </c>
      <c r="BL323" s="373">
        <v>593596.39222222217</v>
      </c>
      <c r="BM323" s="137">
        <f t="shared" si="107"/>
        <v>593596.39222222217</v>
      </c>
      <c r="BN323" s="372">
        <v>575216.89555555559</v>
      </c>
      <c r="BO323" s="137">
        <f t="shared" si="108"/>
        <v>575216.89555555559</v>
      </c>
      <c r="BP323" s="372">
        <v>980442.53333333309</v>
      </c>
      <c r="BQ323" s="137">
        <f t="shared" si="109"/>
        <v>980442.53333333309</v>
      </c>
      <c r="BR323" s="372">
        <v>696107.47555555566</v>
      </c>
      <c r="BS323" s="137">
        <f t="shared" si="110"/>
        <v>696107.47555555566</v>
      </c>
      <c r="BT323" s="376">
        <v>1337828.8</v>
      </c>
      <c r="BU323" s="137">
        <f t="shared" si="111"/>
        <v>1337828.8</v>
      </c>
      <c r="BV323" s="377">
        <v>1136200.0196266668</v>
      </c>
      <c r="BW323" s="379">
        <f t="shared" si="119"/>
        <v>1136200.0196266668</v>
      </c>
      <c r="BX323" s="353"/>
      <c r="BY323" s="138"/>
      <c r="BZ323" s="355"/>
      <c r="CA323" s="352"/>
    </row>
    <row r="324" spans="1:79" x14ac:dyDescent="0.25">
      <c r="A324" s="132" t="s">
        <v>786</v>
      </c>
      <c r="B324" s="55"/>
      <c r="C324" s="55" t="s">
        <v>467</v>
      </c>
      <c r="D324" s="133" t="s">
        <v>352</v>
      </c>
      <c r="E324" s="364">
        <v>83905.333333333314</v>
      </c>
      <c r="F324" s="382">
        <f t="shared" si="112"/>
        <v>109116</v>
      </c>
      <c r="G324" s="365">
        <v>1313</v>
      </c>
      <c r="H324" s="387">
        <f t="shared" si="113"/>
        <v>564</v>
      </c>
      <c r="I324" s="366">
        <v>170.7120000000001</v>
      </c>
      <c r="J324" s="367">
        <v>90</v>
      </c>
      <c r="K324"/>
      <c r="L324" s="365">
        <v>56115</v>
      </c>
      <c r="M324" s="365">
        <v>23973</v>
      </c>
      <c r="N324" s="365">
        <v>16516</v>
      </c>
      <c r="O324" s="365">
        <v>6739</v>
      </c>
      <c r="P324" s="365">
        <v>2981</v>
      </c>
      <c r="Q324" s="365">
        <v>1690</v>
      </c>
      <c r="R324" s="365">
        <v>986</v>
      </c>
      <c r="S324" s="365">
        <v>116</v>
      </c>
      <c r="T324" s="365">
        <v>109116</v>
      </c>
      <c r="U324" s="132"/>
      <c r="V324" s="385">
        <f t="shared" si="114"/>
        <v>0.51426921807984161</v>
      </c>
      <c r="W324" s="385">
        <f t="shared" si="99"/>
        <v>0.21970196854723414</v>
      </c>
      <c r="X324" s="385">
        <f t="shared" si="100"/>
        <v>0.15136185344037539</v>
      </c>
      <c r="Y324" s="385">
        <f t="shared" si="101"/>
        <v>6.1759961875435317E-2</v>
      </c>
      <c r="Z324" s="385">
        <f t="shared" si="102"/>
        <v>2.7319549836870852E-2</v>
      </c>
      <c r="AA324" s="385">
        <f t="shared" si="103"/>
        <v>1.5488104402654057E-2</v>
      </c>
      <c r="AB324" s="385">
        <f t="shared" si="104"/>
        <v>9.0362549946845557E-3</v>
      </c>
      <c r="AC324" s="385">
        <f t="shared" si="105"/>
        <v>1.0630888229040654E-3</v>
      </c>
      <c r="AD324" s="135"/>
      <c r="AE324" s="368">
        <v>111</v>
      </c>
      <c r="AF324" s="368">
        <v>159</v>
      </c>
      <c r="AG324" s="368">
        <v>188</v>
      </c>
      <c r="AH324" s="368">
        <v>128</v>
      </c>
      <c r="AI324" s="368">
        <v>40</v>
      </c>
      <c r="AJ324" s="368">
        <v>4</v>
      </c>
      <c r="AK324" s="368">
        <v>18</v>
      </c>
      <c r="AL324" s="368">
        <v>-3</v>
      </c>
      <c r="AM324" s="185">
        <f t="shared" si="115"/>
        <v>645</v>
      </c>
      <c r="AN324" s="132"/>
      <c r="AO324" s="368">
        <v>40</v>
      </c>
      <c r="AP324" s="368">
        <v>16</v>
      </c>
      <c r="AQ324" s="368">
        <v>21</v>
      </c>
      <c r="AR324" s="368">
        <v>2</v>
      </c>
      <c r="AS324" s="368">
        <v>-4</v>
      </c>
      <c r="AT324" s="368">
        <v>-1</v>
      </c>
      <c r="AU324" s="368">
        <v>7</v>
      </c>
      <c r="AV324" s="368">
        <v>0</v>
      </c>
      <c r="AW324" s="369">
        <f t="shared" si="116"/>
        <v>81</v>
      </c>
      <c r="AX324" s="388">
        <f t="shared" si="121"/>
        <v>-40</v>
      </c>
      <c r="AY324" s="388">
        <f t="shared" si="121"/>
        <v>-16</v>
      </c>
      <c r="AZ324" s="388">
        <f t="shared" si="121"/>
        <v>-21</v>
      </c>
      <c r="BA324" s="388">
        <f t="shared" si="121"/>
        <v>-2</v>
      </c>
      <c r="BB324" s="388">
        <f t="shared" si="121"/>
        <v>4</v>
      </c>
      <c r="BC324" s="388">
        <f t="shared" si="121"/>
        <v>1</v>
      </c>
      <c r="BD324" s="388">
        <f t="shared" si="120"/>
        <v>-7</v>
      </c>
      <c r="BE324" s="388">
        <f t="shared" si="120"/>
        <v>0</v>
      </c>
      <c r="BF324" s="388">
        <f t="shared" si="120"/>
        <v>-81</v>
      </c>
      <c r="BH324" s="389">
        <f t="shared" si="117"/>
        <v>1</v>
      </c>
      <c r="BI324" s="389">
        <f t="shared" si="118"/>
        <v>0</v>
      </c>
      <c r="BJ324" s="370">
        <v>443759.5</v>
      </c>
      <c r="BK324" s="137">
        <f t="shared" si="106"/>
        <v>443759.5</v>
      </c>
      <c r="BL324" s="373">
        <v>767053.95777777769</v>
      </c>
      <c r="BM324" s="137">
        <f t="shared" si="107"/>
        <v>767053.95777777769</v>
      </c>
      <c r="BN324" s="372">
        <v>371818.25555555563</v>
      </c>
      <c r="BO324" s="137">
        <f t="shared" si="108"/>
        <v>371818.25555555563</v>
      </c>
      <c r="BP324" s="372">
        <v>744944.79999999993</v>
      </c>
      <c r="BQ324" s="137">
        <f t="shared" si="109"/>
        <v>744944.79999999993</v>
      </c>
      <c r="BR324" s="372">
        <v>875710.77777777775</v>
      </c>
      <c r="BS324" s="137">
        <f t="shared" si="110"/>
        <v>875710.77777777775</v>
      </c>
      <c r="BT324" s="376">
        <v>753467.75777777785</v>
      </c>
      <c r="BU324" s="137">
        <f t="shared" si="111"/>
        <v>753467.75777777785</v>
      </c>
      <c r="BV324" s="377">
        <v>758437.41729777784</v>
      </c>
      <c r="BW324" s="379">
        <f t="shared" si="119"/>
        <v>758437.41729777784</v>
      </c>
      <c r="BX324" s="353"/>
      <c r="BY324" s="138"/>
      <c r="BZ324" s="355"/>
      <c r="CA324" s="352"/>
    </row>
    <row r="325" spans="1:79" x14ac:dyDescent="0.25">
      <c r="A325" s="132" t="s">
        <v>787</v>
      </c>
      <c r="B325" s="55" t="s">
        <v>489</v>
      </c>
      <c r="C325" s="55" t="s">
        <v>467</v>
      </c>
      <c r="D325" s="133" t="s">
        <v>353</v>
      </c>
      <c r="E325" s="364">
        <v>39303.222222222226</v>
      </c>
      <c r="F325" s="382">
        <f t="shared" si="112"/>
        <v>45755</v>
      </c>
      <c r="G325" s="365">
        <v>404</v>
      </c>
      <c r="H325" s="387">
        <f t="shared" si="113"/>
        <v>384</v>
      </c>
      <c r="I325" s="366">
        <v>180.23155555555556</v>
      </c>
      <c r="J325" s="367">
        <v>11</v>
      </c>
      <c r="K325"/>
      <c r="L325" s="365">
        <v>8467</v>
      </c>
      <c r="M325" s="365">
        <v>15088</v>
      </c>
      <c r="N325" s="365">
        <v>11526</v>
      </c>
      <c r="O325" s="365">
        <v>5467</v>
      </c>
      <c r="P325" s="365">
        <v>3343</v>
      </c>
      <c r="Q325" s="365">
        <v>1445</v>
      </c>
      <c r="R325" s="365">
        <v>407</v>
      </c>
      <c r="S325" s="365">
        <v>12</v>
      </c>
      <c r="T325" s="365">
        <v>45755</v>
      </c>
      <c r="U325" s="132"/>
      <c r="V325" s="385">
        <f t="shared" si="114"/>
        <v>0.18505081411867555</v>
      </c>
      <c r="W325" s="385">
        <f t="shared" si="99"/>
        <v>0.3297563107857065</v>
      </c>
      <c r="X325" s="385">
        <f t="shared" si="100"/>
        <v>0.25190689542126543</v>
      </c>
      <c r="Y325" s="385">
        <f t="shared" si="101"/>
        <v>0.11948420937602448</v>
      </c>
      <c r="Z325" s="385">
        <f t="shared" si="102"/>
        <v>7.3063053218227522E-2</v>
      </c>
      <c r="AA325" s="385">
        <f t="shared" si="103"/>
        <v>3.1581247951043605E-2</v>
      </c>
      <c r="AB325" s="385">
        <f t="shared" si="104"/>
        <v>8.8952027100863296E-3</v>
      </c>
      <c r="AC325" s="385">
        <f t="shared" si="105"/>
        <v>2.6226641897060429E-4</v>
      </c>
      <c r="AD325" s="135"/>
      <c r="AE325" s="368">
        <v>80</v>
      </c>
      <c r="AF325" s="368">
        <v>109</v>
      </c>
      <c r="AG325" s="368">
        <v>121</v>
      </c>
      <c r="AH325" s="368">
        <v>31</v>
      </c>
      <c r="AI325" s="368">
        <v>-2</v>
      </c>
      <c r="AJ325" s="368">
        <v>20</v>
      </c>
      <c r="AK325" s="368">
        <v>4</v>
      </c>
      <c r="AL325" s="368">
        <v>-1</v>
      </c>
      <c r="AM325" s="185">
        <f t="shared" si="115"/>
        <v>362</v>
      </c>
      <c r="AN325" s="132"/>
      <c r="AO325" s="368">
        <v>20</v>
      </c>
      <c r="AP325" s="368">
        <v>8</v>
      </c>
      <c r="AQ325" s="368">
        <v>-27</v>
      </c>
      <c r="AR325" s="368">
        <v>-16</v>
      </c>
      <c r="AS325" s="368">
        <v>-6</v>
      </c>
      <c r="AT325" s="368">
        <v>1</v>
      </c>
      <c r="AU325" s="368">
        <v>-2</v>
      </c>
      <c r="AV325" s="368">
        <v>0</v>
      </c>
      <c r="AW325" s="369">
        <f t="shared" si="116"/>
        <v>-22</v>
      </c>
      <c r="AX325" s="388">
        <f t="shared" si="121"/>
        <v>-20</v>
      </c>
      <c r="AY325" s="388">
        <f t="shared" si="121"/>
        <v>-8</v>
      </c>
      <c r="AZ325" s="388">
        <f t="shared" si="121"/>
        <v>27</v>
      </c>
      <c r="BA325" s="388">
        <f t="shared" si="121"/>
        <v>16</v>
      </c>
      <c r="BB325" s="388">
        <f t="shared" si="121"/>
        <v>6</v>
      </c>
      <c r="BC325" s="388">
        <f t="shared" si="121"/>
        <v>-1</v>
      </c>
      <c r="BD325" s="388">
        <f t="shared" si="120"/>
        <v>2</v>
      </c>
      <c r="BE325" s="388">
        <f t="shared" si="120"/>
        <v>0</v>
      </c>
      <c r="BF325" s="388">
        <f t="shared" si="120"/>
        <v>22</v>
      </c>
      <c r="BH325" s="389">
        <f t="shared" si="117"/>
        <v>0.8</v>
      </c>
      <c r="BI325" s="389">
        <f t="shared" si="118"/>
        <v>0.19999999999999996</v>
      </c>
      <c r="BJ325" s="370">
        <v>406307.79733333341</v>
      </c>
      <c r="BK325" s="137">
        <f t="shared" si="106"/>
        <v>406307.79733333341</v>
      </c>
      <c r="BL325" s="373">
        <v>270006.7448888889</v>
      </c>
      <c r="BM325" s="137">
        <f t="shared" si="107"/>
        <v>270006.7448888889</v>
      </c>
      <c r="BN325" s="372">
        <v>369434.06044444442</v>
      </c>
      <c r="BO325" s="137">
        <f t="shared" si="108"/>
        <v>369434.06044444442</v>
      </c>
      <c r="BP325" s="372">
        <v>435590.18666666665</v>
      </c>
      <c r="BQ325" s="137">
        <f t="shared" si="109"/>
        <v>435590.18666666665</v>
      </c>
      <c r="BR325" s="372">
        <v>284986.37155555555</v>
      </c>
      <c r="BS325" s="137">
        <f t="shared" si="110"/>
        <v>284986.37155555555</v>
      </c>
      <c r="BT325" s="376">
        <v>610806.9457777777</v>
      </c>
      <c r="BU325" s="137">
        <f t="shared" si="111"/>
        <v>610806.9457777777</v>
      </c>
      <c r="BV325" s="377">
        <v>480885.39039288892</v>
      </c>
      <c r="BW325" s="379">
        <f t="shared" si="119"/>
        <v>480885.39039288892</v>
      </c>
      <c r="BX325" s="353"/>
      <c r="BY325" s="138"/>
      <c r="BZ325" s="355"/>
      <c r="CA325" s="352"/>
    </row>
    <row r="326" spans="1:79" x14ac:dyDescent="0.25">
      <c r="A326" s="132" t="s">
        <v>788</v>
      </c>
      <c r="B326" s="55" t="s">
        <v>433</v>
      </c>
      <c r="C326" s="55" t="s">
        <v>434</v>
      </c>
      <c r="D326" s="133" t="s">
        <v>354</v>
      </c>
      <c r="E326" s="364">
        <v>45569.333333333336</v>
      </c>
      <c r="F326" s="382">
        <f t="shared" si="112"/>
        <v>49862</v>
      </c>
      <c r="G326" s="365">
        <v>357</v>
      </c>
      <c r="H326" s="387">
        <f t="shared" si="113"/>
        <v>374</v>
      </c>
      <c r="I326" s="366">
        <v>162.38933333333333</v>
      </c>
      <c r="J326" s="367">
        <v>56</v>
      </c>
      <c r="K326"/>
      <c r="L326" s="365">
        <v>7785</v>
      </c>
      <c r="M326" s="365">
        <v>11142</v>
      </c>
      <c r="N326" s="365">
        <v>12901</v>
      </c>
      <c r="O326" s="365">
        <v>9383</v>
      </c>
      <c r="P326" s="365">
        <v>5394</v>
      </c>
      <c r="Q326" s="365">
        <v>2334</v>
      </c>
      <c r="R326" s="365">
        <v>897</v>
      </c>
      <c r="S326" s="365">
        <v>26</v>
      </c>
      <c r="T326" s="365">
        <v>49862</v>
      </c>
      <c r="U326" s="132"/>
      <c r="V326" s="385">
        <f t="shared" si="114"/>
        <v>0.15613092134290643</v>
      </c>
      <c r="W326" s="385">
        <f t="shared" ref="W326:W331" si="122">M326/T326</f>
        <v>0.22345674060406723</v>
      </c>
      <c r="X326" s="385">
        <f t="shared" ref="X326:X331" si="123">N326/T326</f>
        <v>0.25873410613292686</v>
      </c>
      <c r="Y326" s="385">
        <f t="shared" ref="Y326:Y331" si="124">O326/T326</f>
        <v>0.18817937507520757</v>
      </c>
      <c r="Z326" s="385">
        <f t="shared" ref="Z326:Z331" si="125">P326/T326</f>
        <v>0.10817857286109663</v>
      </c>
      <c r="AA326" s="385">
        <f t="shared" ref="AA326:AA331" si="126">Q326/T326</f>
        <v>4.6809193373711443E-2</v>
      </c>
      <c r="AB326" s="385">
        <f t="shared" ref="AB326:AB331" si="127">R326/T326</f>
        <v>1.7989651437968796E-2</v>
      </c>
      <c r="AC326" s="385">
        <f t="shared" ref="AC326:AC331" si="128">S326/T326</f>
        <v>5.2143917211503745E-4</v>
      </c>
      <c r="AD326" s="135"/>
      <c r="AE326" s="368">
        <v>52</v>
      </c>
      <c r="AF326" s="368">
        <v>45</v>
      </c>
      <c r="AG326" s="368">
        <v>98</v>
      </c>
      <c r="AH326" s="368">
        <v>136</v>
      </c>
      <c r="AI326" s="368">
        <v>23</v>
      </c>
      <c r="AJ326" s="368">
        <v>2</v>
      </c>
      <c r="AK326" s="368">
        <v>5</v>
      </c>
      <c r="AL326" s="368">
        <v>1</v>
      </c>
      <c r="AM326" s="185">
        <f t="shared" si="115"/>
        <v>362</v>
      </c>
      <c r="AN326" s="132"/>
      <c r="AO326" s="368">
        <v>0</v>
      </c>
      <c r="AP326" s="368">
        <v>8</v>
      </c>
      <c r="AQ326" s="368">
        <v>-13</v>
      </c>
      <c r="AR326" s="368">
        <v>-6</v>
      </c>
      <c r="AS326" s="368">
        <v>-6</v>
      </c>
      <c r="AT326" s="368">
        <v>1</v>
      </c>
      <c r="AU326" s="368">
        <v>4</v>
      </c>
      <c r="AV326" s="368">
        <v>0</v>
      </c>
      <c r="AW326" s="369">
        <f t="shared" si="116"/>
        <v>-12</v>
      </c>
      <c r="AX326" s="388">
        <f t="shared" si="121"/>
        <v>0</v>
      </c>
      <c r="AY326" s="388">
        <f t="shared" si="121"/>
        <v>-8</v>
      </c>
      <c r="AZ326" s="388">
        <f t="shared" si="121"/>
        <v>13</v>
      </c>
      <c r="BA326" s="388">
        <f t="shared" si="121"/>
        <v>6</v>
      </c>
      <c r="BB326" s="388">
        <f t="shared" si="121"/>
        <v>6</v>
      </c>
      <c r="BC326" s="388">
        <f t="shared" si="121"/>
        <v>-1</v>
      </c>
      <c r="BD326" s="388">
        <f t="shared" si="120"/>
        <v>-4</v>
      </c>
      <c r="BE326" s="388">
        <f t="shared" si="120"/>
        <v>0</v>
      </c>
      <c r="BF326" s="388">
        <f t="shared" si="120"/>
        <v>12</v>
      </c>
      <c r="BH326" s="389">
        <f t="shared" si="117"/>
        <v>0.8</v>
      </c>
      <c r="BI326" s="389">
        <f t="shared" si="118"/>
        <v>0.19999999999999996</v>
      </c>
      <c r="BJ326" s="370">
        <v>273131.97333333333</v>
      </c>
      <c r="BK326" s="137">
        <f t="shared" ref="BK326:BK331" si="129">BJ326</f>
        <v>273131.97333333333</v>
      </c>
      <c r="BL326" s="373">
        <v>172268.5831111111</v>
      </c>
      <c r="BM326" s="137">
        <f t="shared" ref="BM326:BM331" si="130">BL326</f>
        <v>172268.5831111111</v>
      </c>
      <c r="BN326" s="372">
        <v>219938.58222222223</v>
      </c>
      <c r="BO326" s="137">
        <f t="shared" ref="BO326:BO331" si="131">BN326</f>
        <v>219938.58222222223</v>
      </c>
      <c r="BP326" s="372">
        <v>169737.06666666665</v>
      </c>
      <c r="BQ326" s="137">
        <f t="shared" ref="BQ326:BQ331" si="132">BP326</f>
        <v>169737.06666666665</v>
      </c>
      <c r="BR326" s="372">
        <v>245786.02666666673</v>
      </c>
      <c r="BS326" s="137">
        <f t="shared" ref="BS326:BS331" si="133">BR326</f>
        <v>245786.02666666673</v>
      </c>
      <c r="BT326" s="376">
        <v>518576.01600000006</v>
      </c>
      <c r="BU326" s="137">
        <f t="shared" ref="BU326:BU331" si="134">BT326</f>
        <v>518576.01600000006</v>
      </c>
      <c r="BV326" s="377">
        <v>234194.94099911113</v>
      </c>
      <c r="BW326" s="379">
        <f t="shared" si="119"/>
        <v>234194.94099911113</v>
      </c>
      <c r="BX326" s="353"/>
      <c r="BY326" s="138"/>
      <c r="BZ326" s="355"/>
      <c r="CA326" s="352"/>
    </row>
    <row r="327" spans="1:79" x14ac:dyDescent="0.25">
      <c r="A327" s="132" t="s">
        <v>789</v>
      </c>
      <c r="B327" s="55" t="s">
        <v>489</v>
      </c>
      <c r="C327" s="55" t="s">
        <v>467</v>
      </c>
      <c r="D327" s="133" t="s">
        <v>355</v>
      </c>
      <c r="E327" s="364">
        <v>55936.555555555555</v>
      </c>
      <c r="F327" s="382">
        <f t="shared" ref="F327:F331" si="135">T327</f>
        <v>55984</v>
      </c>
      <c r="G327" s="365">
        <v>436</v>
      </c>
      <c r="H327" s="387">
        <f t="shared" ref="H327:H331" si="136">AM327+BF327</f>
        <v>847</v>
      </c>
      <c r="I327" s="366">
        <v>702.14266666666663</v>
      </c>
      <c r="J327" s="367">
        <v>31</v>
      </c>
      <c r="K327"/>
      <c r="L327" s="365">
        <v>6430</v>
      </c>
      <c r="M327" s="365">
        <v>11246</v>
      </c>
      <c r="N327" s="365">
        <v>12748</v>
      </c>
      <c r="O327" s="365">
        <v>7841</v>
      </c>
      <c r="P327" s="365">
        <v>7066</v>
      </c>
      <c r="Q327" s="365">
        <v>6162</v>
      </c>
      <c r="R327" s="365">
        <v>4274</v>
      </c>
      <c r="S327" s="365">
        <v>217</v>
      </c>
      <c r="T327" s="365">
        <v>55984</v>
      </c>
      <c r="U327" s="132"/>
      <c r="V327" s="385">
        <f t="shared" ref="V327:V331" si="137">L327/T327</f>
        <v>0.11485424406973421</v>
      </c>
      <c r="W327" s="385">
        <f t="shared" si="122"/>
        <v>0.2008788225207202</v>
      </c>
      <c r="X327" s="385">
        <f t="shared" si="123"/>
        <v>0.22770791654758502</v>
      </c>
      <c r="Y327" s="385">
        <f t="shared" si="124"/>
        <v>0.14005787367819378</v>
      </c>
      <c r="Z327" s="385">
        <f t="shared" si="125"/>
        <v>0.12621463275221492</v>
      </c>
      <c r="AA327" s="385">
        <f t="shared" si="126"/>
        <v>0.11006716204629895</v>
      </c>
      <c r="AB327" s="385">
        <f t="shared" si="127"/>
        <v>7.6343240925978856E-2</v>
      </c>
      <c r="AC327" s="385">
        <f t="shared" si="128"/>
        <v>3.8761074592740781E-3</v>
      </c>
      <c r="AD327" s="135"/>
      <c r="AE327" s="368">
        <v>120</v>
      </c>
      <c r="AF327" s="368">
        <v>119</v>
      </c>
      <c r="AG327" s="368">
        <v>221</v>
      </c>
      <c r="AH327" s="368">
        <v>67</v>
      </c>
      <c r="AI327" s="368">
        <v>112</v>
      </c>
      <c r="AJ327" s="368">
        <v>141</v>
      </c>
      <c r="AK327" s="368">
        <v>109</v>
      </c>
      <c r="AL327" s="368">
        <v>3</v>
      </c>
      <c r="AM327" s="185">
        <f t="shared" ref="AM327:AM331" si="138">SUM(AE327:AL327)</f>
        <v>892</v>
      </c>
      <c r="AN327" s="132"/>
      <c r="AO327" s="368">
        <v>21</v>
      </c>
      <c r="AP327" s="368">
        <v>-11</v>
      </c>
      <c r="AQ327" s="368">
        <v>10</v>
      </c>
      <c r="AR327" s="368">
        <v>14</v>
      </c>
      <c r="AS327" s="368">
        <v>14</v>
      </c>
      <c r="AT327" s="368">
        <v>8</v>
      </c>
      <c r="AU327" s="368">
        <v>-10</v>
      </c>
      <c r="AV327" s="368">
        <v>-1</v>
      </c>
      <c r="AW327" s="369">
        <f t="shared" ref="AW327:AW331" si="139">SUM(AO327:AV327)</f>
        <v>45</v>
      </c>
      <c r="AX327" s="388">
        <f t="shared" si="121"/>
        <v>-21</v>
      </c>
      <c r="AY327" s="388">
        <f t="shared" si="121"/>
        <v>11</v>
      </c>
      <c r="AZ327" s="388">
        <f t="shared" si="121"/>
        <v>-10</v>
      </c>
      <c r="BA327" s="388">
        <f t="shared" si="121"/>
        <v>-14</v>
      </c>
      <c r="BB327" s="388">
        <f t="shared" si="121"/>
        <v>-14</v>
      </c>
      <c r="BC327" s="388">
        <f t="shared" si="121"/>
        <v>-8</v>
      </c>
      <c r="BD327" s="388">
        <f t="shared" si="120"/>
        <v>10</v>
      </c>
      <c r="BE327" s="388">
        <f t="shared" si="120"/>
        <v>1</v>
      </c>
      <c r="BF327" s="388">
        <f t="shared" si="120"/>
        <v>-45</v>
      </c>
      <c r="BH327" s="389">
        <f t="shared" ref="BH327:BH331" si="140">IF(B327="",1,0.8)</f>
        <v>0.8</v>
      </c>
      <c r="BI327" s="389">
        <f t="shared" ref="BI327:BI331" si="141">1-BH327</f>
        <v>0.19999999999999996</v>
      </c>
      <c r="BJ327" s="370">
        <v>361276.20266666671</v>
      </c>
      <c r="BK327" s="137">
        <f t="shared" si="129"/>
        <v>361276.20266666671</v>
      </c>
      <c r="BL327" s="373">
        <v>437941.13422222214</v>
      </c>
      <c r="BM327" s="137">
        <f t="shared" si="130"/>
        <v>437941.13422222214</v>
      </c>
      <c r="BN327" s="372">
        <v>461532.65955555561</v>
      </c>
      <c r="BO327" s="137">
        <f t="shared" si="131"/>
        <v>461532.65955555561</v>
      </c>
      <c r="BP327" s="372">
        <v>676984.21333333338</v>
      </c>
      <c r="BQ327" s="137">
        <f t="shared" si="132"/>
        <v>676984.21333333338</v>
      </c>
      <c r="BR327" s="372">
        <v>970570.17777777789</v>
      </c>
      <c r="BS327" s="137">
        <f t="shared" si="133"/>
        <v>970570.17777777789</v>
      </c>
      <c r="BT327" s="376">
        <v>1167658.3146666668</v>
      </c>
      <c r="BU327" s="137">
        <f t="shared" si="134"/>
        <v>1167658.3146666668</v>
      </c>
      <c r="BV327" s="377">
        <v>1034299.5964444446</v>
      </c>
      <c r="BW327" s="379">
        <f t="shared" ref="BW327:BW331" si="142">BV327</f>
        <v>1034299.5964444446</v>
      </c>
      <c r="BX327" s="353"/>
      <c r="BY327" s="138"/>
      <c r="BZ327" s="355"/>
      <c r="CA327" s="352"/>
    </row>
    <row r="328" spans="1:79" x14ac:dyDescent="0.25">
      <c r="A328" s="132" t="s">
        <v>790</v>
      </c>
      <c r="B328" s="55" t="s">
        <v>447</v>
      </c>
      <c r="C328" s="55" t="s">
        <v>434</v>
      </c>
      <c r="D328" s="133" t="s">
        <v>356</v>
      </c>
      <c r="E328" s="364">
        <v>78995.333333333328</v>
      </c>
      <c r="F328" s="382">
        <f t="shared" si="135"/>
        <v>72206</v>
      </c>
      <c r="G328" s="365">
        <v>482</v>
      </c>
      <c r="H328" s="387">
        <f t="shared" si="136"/>
        <v>654</v>
      </c>
      <c r="I328" s="366">
        <v>346.24088888888872</v>
      </c>
      <c r="J328" s="367">
        <v>99</v>
      </c>
      <c r="K328"/>
      <c r="L328" s="365">
        <v>1462</v>
      </c>
      <c r="M328" s="365">
        <v>7833</v>
      </c>
      <c r="N328" s="365">
        <v>18075</v>
      </c>
      <c r="O328" s="365">
        <v>16838</v>
      </c>
      <c r="P328" s="365">
        <v>11009</v>
      </c>
      <c r="Q328" s="365">
        <v>8867</v>
      </c>
      <c r="R328" s="365">
        <v>7068</v>
      </c>
      <c r="S328" s="365">
        <v>1054</v>
      </c>
      <c r="T328" s="365">
        <v>72206</v>
      </c>
      <c r="U328" s="132"/>
      <c r="V328" s="385">
        <f t="shared" si="137"/>
        <v>2.0247624851120406E-2</v>
      </c>
      <c r="W328" s="385">
        <f t="shared" si="122"/>
        <v>0.10848128964351993</v>
      </c>
      <c r="X328" s="385">
        <f t="shared" si="123"/>
        <v>0.25032545771819514</v>
      </c>
      <c r="Y328" s="385">
        <f t="shared" si="124"/>
        <v>0.2331939174029859</v>
      </c>
      <c r="Z328" s="385">
        <f t="shared" si="125"/>
        <v>0.15246655402598122</v>
      </c>
      <c r="AA328" s="385">
        <f t="shared" si="126"/>
        <v>0.12280142924410714</v>
      </c>
      <c r="AB328" s="385">
        <f t="shared" si="127"/>
        <v>9.7886602221422037E-2</v>
      </c>
      <c r="AC328" s="385">
        <f t="shared" si="128"/>
        <v>1.4597124892668199E-2</v>
      </c>
      <c r="AD328" s="135"/>
      <c r="AE328" s="368">
        <v>55</v>
      </c>
      <c r="AF328" s="368">
        <v>115</v>
      </c>
      <c r="AG328" s="368">
        <v>213</v>
      </c>
      <c r="AH328" s="368">
        <v>68</v>
      </c>
      <c r="AI328" s="368">
        <v>77</v>
      </c>
      <c r="AJ328" s="368">
        <v>42</v>
      </c>
      <c r="AK328" s="368">
        <v>38</v>
      </c>
      <c r="AL328" s="368">
        <v>16</v>
      </c>
      <c r="AM328" s="185">
        <f t="shared" si="138"/>
        <v>624</v>
      </c>
      <c r="AN328" s="132"/>
      <c r="AO328" s="368">
        <v>3</v>
      </c>
      <c r="AP328" s="368">
        <v>-3</v>
      </c>
      <c r="AQ328" s="368">
        <v>-4</v>
      </c>
      <c r="AR328" s="368">
        <v>-21</v>
      </c>
      <c r="AS328" s="368">
        <v>-13</v>
      </c>
      <c r="AT328" s="368">
        <v>10</v>
      </c>
      <c r="AU328" s="368">
        <v>-5</v>
      </c>
      <c r="AV328" s="368">
        <v>3</v>
      </c>
      <c r="AW328" s="369">
        <f t="shared" si="139"/>
        <v>-30</v>
      </c>
      <c r="AX328" s="388">
        <f t="shared" si="121"/>
        <v>-3</v>
      </c>
      <c r="AY328" s="388">
        <f t="shared" si="121"/>
        <v>3</v>
      </c>
      <c r="AZ328" s="388">
        <f t="shared" si="121"/>
        <v>4</v>
      </c>
      <c r="BA328" s="388">
        <f t="shared" si="121"/>
        <v>21</v>
      </c>
      <c r="BB328" s="388">
        <f t="shared" si="121"/>
        <v>13</v>
      </c>
      <c r="BC328" s="388">
        <f t="shared" si="121"/>
        <v>-10</v>
      </c>
      <c r="BD328" s="388">
        <f t="shared" si="120"/>
        <v>5</v>
      </c>
      <c r="BE328" s="388">
        <f t="shared" si="120"/>
        <v>-3</v>
      </c>
      <c r="BF328" s="388">
        <f t="shared" si="120"/>
        <v>30</v>
      </c>
      <c r="BH328" s="389">
        <f t="shared" si="140"/>
        <v>0.8</v>
      </c>
      <c r="BI328" s="389">
        <f t="shared" si="141"/>
        <v>0.19999999999999996</v>
      </c>
      <c r="BJ328" s="370">
        <v>484473.43466666667</v>
      </c>
      <c r="BK328" s="137">
        <f t="shared" si="129"/>
        <v>484473.43466666667</v>
      </c>
      <c r="BL328" s="373">
        <v>1100968.2204444446</v>
      </c>
      <c r="BM328" s="137">
        <f t="shared" si="130"/>
        <v>1100968.2204444446</v>
      </c>
      <c r="BN328" s="372">
        <v>637203.800888889</v>
      </c>
      <c r="BO328" s="137">
        <f t="shared" si="131"/>
        <v>637203.800888889</v>
      </c>
      <c r="BP328" s="372">
        <v>584289.92000000004</v>
      </c>
      <c r="BQ328" s="137">
        <f t="shared" si="132"/>
        <v>584289.92000000004</v>
      </c>
      <c r="BR328" s="372">
        <v>453515.77600000001</v>
      </c>
      <c r="BS328" s="137">
        <f t="shared" si="133"/>
        <v>453515.77600000001</v>
      </c>
      <c r="BT328" s="376">
        <v>404635.21777777775</v>
      </c>
      <c r="BU328" s="137">
        <f t="shared" si="134"/>
        <v>404635.21777777775</v>
      </c>
      <c r="BV328" s="377">
        <v>233760.39782400007</v>
      </c>
      <c r="BW328" s="379">
        <f t="shared" si="142"/>
        <v>233760.39782400007</v>
      </c>
      <c r="BX328" s="353"/>
      <c r="BY328" s="138"/>
      <c r="BZ328" s="355"/>
      <c r="CA328" s="352"/>
    </row>
    <row r="329" spans="1:79" x14ac:dyDescent="0.25">
      <c r="A329" s="132" t="s">
        <v>791</v>
      </c>
      <c r="B329" s="55" t="s">
        <v>494</v>
      </c>
      <c r="C329" s="55" t="s">
        <v>437</v>
      </c>
      <c r="D329" s="133" t="s">
        <v>357</v>
      </c>
      <c r="E329" s="364">
        <v>46341</v>
      </c>
      <c r="F329" s="382">
        <f t="shared" si="135"/>
        <v>52021</v>
      </c>
      <c r="G329" s="365">
        <v>181</v>
      </c>
      <c r="H329" s="387">
        <f t="shared" si="136"/>
        <v>440</v>
      </c>
      <c r="I329" s="366">
        <v>253.74711111111114</v>
      </c>
      <c r="J329" s="367">
        <v>75</v>
      </c>
      <c r="K329"/>
      <c r="L329" s="365">
        <v>11838</v>
      </c>
      <c r="M329" s="365">
        <v>11957</v>
      </c>
      <c r="N329" s="365">
        <v>12435</v>
      </c>
      <c r="O329" s="365">
        <v>7385</v>
      </c>
      <c r="P329" s="365">
        <v>4959</v>
      </c>
      <c r="Q329" s="365">
        <v>2353</v>
      </c>
      <c r="R329" s="365">
        <v>1018</v>
      </c>
      <c r="S329" s="365">
        <v>76</v>
      </c>
      <c r="T329" s="365">
        <v>52021</v>
      </c>
      <c r="U329" s="132"/>
      <c r="V329" s="385">
        <f t="shared" si="137"/>
        <v>0.22756194613713693</v>
      </c>
      <c r="W329" s="385">
        <f t="shared" si="122"/>
        <v>0.22984948386228637</v>
      </c>
      <c r="X329" s="385">
        <f t="shared" si="123"/>
        <v>0.2390380807750716</v>
      </c>
      <c r="Y329" s="385">
        <f t="shared" si="124"/>
        <v>0.1419619000019223</v>
      </c>
      <c r="Z329" s="385">
        <f t="shared" si="125"/>
        <v>9.5326887218623244E-2</v>
      </c>
      <c r="AA329" s="385">
        <f t="shared" si="126"/>
        <v>4.5231733338459465E-2</v>
      </c>
      <c r="AB329" s="385">
        <f t="shared" si="127"/>
        <v>1.9569020203379403E-2</v>
      </c>
      <c r="AC329" s="385">
        <f t="shared" si="128"/>
        <v>1.4609484631206628E-3</v>
      </c>
      <c r="AD329" s="135"/>
      <c r="AE329" s="368">
        <v>48</v>
      </c>
      <c r="AF329" s="368">
        <v>60</v>
      </c>
      <c r="AG329" s="368">
        <v>85</v>
      </c>
      <c r="AH329" s="368">
        <v>43</v>
      </c>
      <c r="AI329" s="368">
        <v>112</v>
      </c>
      <c r="AJ329" s="368">
        <v>32</v>
      </c>
      <c r="AK329" s="368">
        <v>12</v>
      </c>
      <c r="AL329" s="368">
        <v>1</v>
      </c>
      <c r="AM329" s="185">
        <f t="shared" si="138"/>
        <v>393</v>
      </c>
      <c r="AN329" s="132"/>
      <c r="AO329" s="368">
        <v>-24</v>
      </c>
      <c r="AP329" s="368">
        <v>-10</v>
      </c>
      <c r="AQ329" s="368">
        <v>-6</v>
      </c>
      <c r="AR329" s="368">
        <v>-5</v>
      </c>
      <c r="AS329" s="368">
        <v>-1</v>
      </c>
      <c r="AT329" s="368">
        <v>-1</v>
      </c>
      <c r="AU329" s="368">
        <v>0</v>
      </c>
      <c r="AV329" s="368">
        <v>0</v>
      </c>
      <c r="AW329" s="369">
        <f t="shared" si="139"/>
        <v>-47</v>
      </c>
      <c r="AX329" s="388">
        <f t="shared" si="121"/>
        <v>24</v>
      </c>
      <c r="AY329" s="388">
        <f t="shared" si="121"/>
        <v>10</v>
      </c>
      <c r="AZ329" s="388">
        <f t="shared" si="121"/>
        <v>6</v>
      </c>
      <c r="BA329" s="388">
        <f t="shared" si="121"/>
        <v>5</v>
      </c>
      <c r="BB329" s="388">
        <f t="shared" si="121"/>
        <v>1</v>
      </c>
      <c r="BC329" s="388">
        <f t="shared" si="121"/>
        <v>1</v>
      </c>
      <c r="BD329" s="388">
        <f t="shared" si="120"/>
        <v>0</v>
      </c>
      <c r="BE329" s="388">
        <f t="shared" si="120"/>
        <v>0</v>
      </c>
      <c r="BF329" s="388">
        <f t="shared" si="120"/>
        <v>47</v>
      </c>
      <c r="BH329" s="389">
        <f t="shared" si="140"/>
        <v>0.8</v>
      </c>
      <c r="BI329" s="389">
        <f t="shared" si="141"/>
        <v>0.19999999999999996</v>
      </c>
      <c r="BJ329" s="370">
        <v>271596.80533333326</v>
      </c>
      <c r="BK329" s="137">
        <f t="shared" si="129"/>
        <v>271596.80533333326</v>
      </c>
      <c r="BL329" s="373">
        <v>147369.52622222222</v>
      </c>
      <c r="BM329" s="137">
        <f t="shared" si="130"/>
        <v>147369.52622222222</v>
      </c>
      <c r="BN329" s="372">
        <v>341191.67466666672</v>
      </c>
      <c r="BO329" s="137">
        <f t="shared" si="131"/>
        <v>341191.67466666672</v>
      </c>
      <c r="BP329" s="372">
        <v>433070.29333333339</v>
      </c>
      <c r="BQ329" s="137">
        <f t="shared" si="132"/>
        <v>433070.29333333339</v>
      </c>
      <c r="BR329" s="372">
        <v>620460.65422222228</v>
      </c>
      <c r="BS329" s="137">
        <f t="shared" si="133"/>
        <v>620460.65422222228</v>
      </c>
      <c r="BT329" s="376">
        <v>482265.67822222208</v>
      </c>
      <c r="BU329" s="137">
        <f t="shared" si="134"/>
        <v>482265.67822222208</v>
      </c>
      <c r="BV329" s="377">
        <v>226123.00738844438</v>
      </c>
      <c r="BW329" s="379">
        <f t="shared" si="142"/>
        <v>226123.00738844438</v>
      </c>
      <c r="BX329" s="353"/>
      <c r="BY329" s="138"/>
      <c r="BZ329" s="355"/>
      <c r="CA329" s="352"/>
    </row>
    <row r="330" spans="1:79" x14ac:dyDescent="0.25">
      <c r="A330" s="132" t="s">
        <v>792</v>
      </c>
      <c r="B330" s="55" t="s">
        <v>489</v>
      </c>
      <c r="C330" s="55" t="s">
        <v>467</v>
      </c>
      <c r="D330" s="133" t="s">
        <v>358</v>
      </c>
      <c r="E330" s="364">
        <v>41155.666666666664</v>
      </c>
      <c r="F330" s="382">
        <f t="shared" si="135"/>
        <v>46674</v>
      </c>
      <c r="G330" s="365">
        <v>246</v>
      </c>
      <c r="H330" s="387">
        <f t="shared" si="136"/>
        <v>253</v>
      </c>
      <c r="I330" s="366">
        <v>83.155111111111125</v>
      </c>
      <c r="J330" s="367">
        <v>117</v>
      </c>
      <c r="K330"/>
      <c r="L330" s="365">
        <v>11199</v>
      </c>
      <c r="M330" s="365">
        <v>11470</v>
      </c>
      <c r="N330" s="365">
        <v>11318</v>
      </c>
      <c r="O330" s="365">
        <v>6189</v>
      </c>
      <c r="P330" s="365">
        <v>3417</v>
      </c>
      <c r="Q330" s="365">
        <v>1724</v>
      </c>
      <c r="R330" s="365">
        <v>1222</v>
      </c>
      <c r="S330" s="365">
        <v>135</v>
      </c>
      <c r="T330" s="365">
        <v>46674</v>
      </c>
      <c r="U330" s="132"/>
      <c r="V330" s="385">
        <f t="shared" si="137"/>
        <v>0.23994086643527446</v>
      </c>
      <c r="W330" s="385">
        <f t="shared" si="122"/>
        <v>0.24574709688477525</v>
      </c>
      <c r="X330" s="385">
        <f t="shared" si="123"/>
        <v>0.24249046578394823</v>
      </c>
      <c r="Y330" s="385">
        <f t="shared" si="124"/>
        <v>0.13260059133564725</v>
      </c>
      <c r="Z330" s="385">
        <f t="shared" si="125"/>
        <v>7.3209924154775674E-2</v>
      </c>
      <c r="AA330" s="385">
        <f t="shared" si="126"/>
        <v>3.6937052748853755E-2</v>
      </c>
      <c r="AB330" s="385">
        <f t="shared" si="127"/>
        <v>2.6181600034280328E-2</v>
      </c>
      <c r="AC330" s="385">
        <f t="shared" si="128"/>
        <v>2.8924026224450444E-3</v>
      </c>
      <c r="AD330" s="135"/>
      <c r="AE330" s="368">
        <v>-15</v>
      </c>
      <c r="AF330" s="368">
        <v>66</v>
      </c>
      <c r="AG330" s="368">
        <v>88</v>
      </c>
      <c r="AH330" s="368">
        <v>13</v>
      </c>
      <c r="AI330" s="368">
        <v>57</v>
      </c>
      <c r="AJ330" s="368">
        <v>11</v>
      </c>
      <c r="AK330" s="368">
        <v>11</v>
      </c>
      <c r="AL330" s="368">
        <v>1</v>
      </c>
      <c r="AM330" s="185">
        <f t="shared" si="138"/>
        <v>232</v>
      </c>
      <c r="AN330" s="132"/>
      <c r="AO330" s="368">
        <v>-43</v>
      </c>
      <c r="AP330" s="368">
        <v>18</v>
      </c>
      <c r="AQ330" s="368">
        <v>9</v>
      </c>
      <c r="AR330" s="368">
        <v>-2</v>
      </c>
      <c r="AS330" s="368">
        <v>-8</v>
      </c>
      <c r="AT330" s="368">
        <v>-2</v>
      </c>
      <c r="AU330" s="368">
        <v>6</v>
      </c>
      <c r="AV330" s="368">
        <v>1</v>
      </c>
      <c r="AW330" s="369">
        <f t="shared" si="139"/>
        <v>-21</v>
      </c>
      <c r="AX330" s="388">
        <f t="shared" si="121"/>
        <v>43</v>
      </c>
      <c r="AY330" s="388">
        <f t="shared" si="121"/>
        <v>-18</v>
      </c>
      <c r="AZ330" s="388">
        <f t="shared" si="121"/>
        <v>-9</v>
      </c>
      <c r="BA330" s="388">
        <f t="shared" si="121"/>
        <v>2</v>
      </c>
      <c r="BB330" s="388">
        <f t="shared" si="121"/>
        <v>8</v>
      </c>
      <c r="BC330" s="388">
        <f t="shared" si="121"/>
        <v>2</v>
      </c>
      <c r="BD330" s="388">
        <f t="shared" si="120"/>
        <v>-6</v>
      </c>
      <c r="BE330" s="388">
        <f t="shared" si="120"/>
        <v>-1</v>
      </c>
      <c r="BF330" s="388">
        <f t="shared" si="120"/>
        <v>21</v>
      </c>
      <c r="BH330" s="389">
        <f t="shared" si="140"/>
        <v>0.8</v>
      </c>
      <c r="BI330" s="389">
        <f t="shared" si="141"/>
        <v>0.19999999999999996</v>
      </c>
      <c r="BJ330" s="370">
        <v>258419.94666666701</v>
      </c>
      <c r="BK330" s="137">
        <f t="shared" si="129"/>
        <v>258419.94666666701</v>
      </c>
      <c r="BL330" s="373">
        <v>233931.70844444446</v>
      </c>
      <c r="BM330" s="137">
        <f t="shared" si="130"/>
        <v>233931.70844444446</v>
      </c>
      <c r="BN330" s="372">
        <v>261056.91466666671</v>
      </c>
      <c r="BO330" s="137">
        <f t="shared" si="131"/>
        <v>261056.91466666671</v>
      </c>
      <c r="BP330" s="372">
        <v>501208.53333333333</v>
      </c>
      <c r="BQ330" s="137">
        <f t="shared" si="132"/>
        <v>501208.53333333333</v>
      </c>
      <c r="BR330" s="372">
        <v>429989.69955555559</v>
      </c>
      <c r="BS330" s="137">
        <f t="shared" si="133"/>
        <v>429989.69955555559</v>
      </c>
      <c r="BT330" s="376">
        <v>673411.64800000004</v>
      </c>
      <c r="BU330" s="137">
        <f t="shared" si="134"/>
        <v>673411.64800000004</v>
      </c>
      <c r="BV330" s="377">
        <v>30729.318300444473</v>
      </c>
      <c r="BW330" s="379">
        <f t="shared" si="142"/>
        <v>30729.318300444473</v>
      </c>
      <c r="BX330" s="353"/>
      <c r="BY330" s="138"/>
      <c r="BZ330" s="355"/>
      <c r="CA330" s="352"/>
    </row>
    <row r="331" spans="1:79" x14ac:dyDescent="0.25">
      <c r="A331" s="132" t="s">
        <v>793</v>
      </c>
      <c r="B331" s="55"/>
      <c r="C331" s="55" t="s">
        <v>455</v>
      </c>
      <c r="D331" s="133" t="s">
        <v>359</v>
      </c>
      <c r="E331" s="364">
        <v>80009.333333333343</v>
      </c>
      <c r="F331" s="382">
        <f t="shared" si="135"/>
        <v>89562</v>
      </c>
      <c r="G331" s="365">
        <v>359</v>
      </c>
      <c r="H331" s="387">
        <f t="shared" si="136"/>
        <v>1493</v>
      </c>
      <c r="I331" s="366">
        <v>974.18488888888851</v>
      </c>
      <c r="J331" s="367">
        <v>136</v>
      </c>
      <c r="K331" s="245"/>
      <c r="L331" s="365">
        <v>11872</v>
      </c>
      <c r="M331" s="365">
        <v>25082</v>
      </c>
      <c r="N331" s="365">
        <v>26449</v>
      </c>
      <c r="O331" s="365">
        <v>13183</v>
      </c>
      <c r="P331" s="365">
        <v>7610</v>
      </c>
      <c r="Q331" s="365">
        <v>3493</v>
      </c>
      <c r="R331" s="365">
        <v>1747</v>
      </c>
      <c r="S331" s="365">
        <v>126</v>
      </c>
      <c r="T331" s="365">
        <v>89562</v>
      </c>
      <c r="U331" s="132"/>
      <c r="V331" s="385">
        <f t="shared" si="137"/>
        <v>0.13255621803890041</v>
      </c>
      <c r="W331" s="385">
        <f t="shared" si="122"/>
        <v>0.28005180768629551</v>
      </c>
      <c r="X331" s="385">
        <f t="shared" si="123"/>
        <v>0.29531497733413725</v>
      </c>
      <c r="Y331" s="385">
        <f t="shared" si="124"/>
        <v>0.14719412250731337</v>
      </c>
      <c r="Z331" s="385">
        <f t="shared" si="125"/>
        <v>8.4969071704517535E-2</v>
      </c>
      <c r="AA331" s="385">
        <f t="shared" si="126"/>
        <v>3.9000915566869875E-2</v>
      </c>
      <c r="AB331" s="385">
        <f t="shared" si="127"/>
        <v>1.9506040508251266E-2</v>
      </c>
      <c r="AC331" s="385">
        <f t="shared" si="128"/>
        <v>1.4068466537147451E-3</v>
      </c>
      <c r="AD331" s="135"/>
      <c r="AE331" s="368">
        <v>813</v>
      </c>
      <c r="AF331" s="368">
        <v>301</v>
      </c>
      <c r="AG331" s="368">
        <v>116</v>
      </c>
      <c r="AH331" s="368">
        <v>211</v>
      </c>
      <c r="AI331" s="368">
        <v>166</v>
      </c>
      <c r="AJ331" s="368">
        <v>98</v>
      </c>
      <c r="AK331" s="368">
        <v>54</v>
      </c>
      <c r="AL331" s="368">
        <v>8</v>
      </c>
      <c r="AM331" s="185">
        <f t="shared" si="138"/>
        <v>1767</v>
      </c>
      <c r="AN331" s="132"/>
      <c r="AO331" s="368">
        <v>31</v>
      </c>
      <c r="AP331" s="368">
        <v>81</v>
      </c>
      <c r="AQ331" s="368">
        <v>88</v>
      </c>
      <c r="AR331" s="368">
        <v>42</v>
      </c>
      <c r="AS331" s="368">
        <v>20</v>
      </c>
      <c r="AT331" s="368">
        <v>7</v>
      </c>
      <c r="AU331" s="368">
        <v>6</v>
      </c>
      <c r="AV331" s="368">
        <v>-1</v>
      </c>
      <c r="AW331" s="369">
        <f t="shared" si="139"/>
        <v>274</v>
      </c>
      <c r="AX331" s="388">
        <f t="shared" si="121"/>
        <v>-31</v>
      </c>
      <c r="AY331" s="388">
        <f t="shared" si="121"/>
        <v>-81</v>
      </c>
      <c r="AZ331" s="388">
        <f t="shared" si="121"/>
        <v>-88</v>
      </c>
      <c r="BA331" s="388">
        <f t="shared" si="121"/>
        <v>-42</v>
      </c>
      <c r="BB331" s="388">
        <f t="shared" si="121"/>
        <v>-20</v>
      </c>
      <c r="BC331" s="388">
        <f t="shared" si="121"/>
        <v>-7</v>
      </c>
      <c r="BD331" s="388">
        <f t="shared" si="120"/>
        <v>-6</v>
      </c>
      <c r="BE331" s="388">
        <f t="shared" si="120"/>
        <v>1</v>
      </c>
      <c r="BF331" s="388">
        <f t="shared" si="120"/>
        <v>-274</v>
      </c>
      <c r="BH331" s="389">
        <f t="shared" si="140"/>
        <v>1</v>
      </c>
      <c r="BI331" s="389">
        <f t="shared" si="141"/>
        <v>0</v>
      </c>
      <c r="BJ331" s="370">
        <v>714172.94666666654</v>
      </c>
      <c r="BK331" s="137">
        <f t="shared" si="129"/>
        <v>714172.94666666654</v>
      </c>
      <c r="BL331" s="373">
        <v>1116303.7044444443</v>
      </c>
      <c r="BM331" s="137">
        <f t="shared" si="130"/>
        <v>1116303.7044444443</v>
      </c>
      <c r="BN331" s="372">
        <v>602771.6944444445</v>
      </c>
      <c r="BO331" s="137">
        <f t="shared" si="131"/>
        <v>602771.6944444445</v>
      </c>
      <c r="BP331" s="372">
        <v>558653.33333333326</v>
      </c>
      <c r="BQ331" s="137">
        <f t="shared" si="132"/>
        <v>558653.33333333326</v>
      </c>
      <c r="BR331" s="372">
        <v>626980.03777777776</v>
      </c>
      <c r="BS331" s="137">
        <f t="shared" si="133"/>
        <v>626980.03777777776</v>
      </c>
      <c r="BT331" s="376">
        <v>1029194.8022222223</v>
      </c>
      <c r="BU331" s="137">
        <f t="shared" si="134"/>
        <v>1029194.8022222223</v>
      </c>
      <c r="BV331" s="377">
        <v>393689.97765333334</v>
      </c>
      <c r="BW331" s="379">
        <f t="shared" si="142"/>
        <v>393689.97765333334</v>
      </c>
      <c r="BX331" s="353"/>
      <c r="BY331" s="138"/>
      <c r="BZ331" s="355"/>
      <c r="CA331" s="352"/>
    </row>
    <row r="332" spans="1:79" x14ac:dyDescent="0.25">
      <c r="D332" s="54" t="s">
        <v>360</v>
      </c>
      <c r="E332" s="54"/>
      <c r="F332" s="132"/>
      <c r="G332" s="54"/>
      <c r="H332" s="134"/>
      <c r="I332" s="126"/>
      <c r="J332" s="126"/>
      <c r="K332" s="126"/>
      <c r="L332" s="349"/>
      <c r="M332" s="349"/>
      <c r="N332" s="349"/>
      <c r="O332" s="349"/>
      <c r="P332" s="349"/>
      <c r="Q332" s="349"/>
      <c r="R332" s="349"/>
      <c r="S332" s="349"/>
      <c r="T332" s="349"/>
      <c r="U332" s="132"/>
      <c r="V332" s="54"/>
      <c r="W332" s="54"/>
      <c r="X332" s="54"/>
      <c r="Y332" s="54"/>
      <c r="Z332" s="54"/>
      <c r="AA332" s="54"/>
      <c r="AB332" s="54"/>
      <c r="AC332" s="54"/>
      <c r="AD332" s="54"/>
      <c r="AE332" s="310"/>
      <c r="AF332" s="310"/>
      <c r="AG332" s="310"/>
      <c r="AH332" s="310"/>
      <c r="AI332" s="310"/>
      <c r="AJ332" s="310"/>
      <c r="AK332" s="310"/>
      <c r="AL332" s="310"/>
      <c r="AM332" s="127"/>
      <c r="AN332" s="132"/>
      <c r="AO332" s="313"/>
      <c r="AP332" s="313"/>
      <c r="AQ332" s="313"/>
      <c r="AR332" s="313"/>
      <c r="AS332" s="313"/>
      <c r="AT332" s="313"/>
      <c r="AU332" s="313"/>
      <c r="AV332" s="313"/>
      <c r="AW332" s="126"/>
      <c r="AX332" s="54"/>
      <c r="AY332" s="54"/>
      <c r="AZ332" s="54"/>
      <c r="BA332" s="54"/>
      <c r="BB332" s="54"/>
      <c r="BC332" s="54"/>
      <c r="BD332" s="54"/>
      <c r="BE332" s="54"/>
      <c r="BF332" s="54"/>
      <c r="BG332" s="54"/>
      <c r="BH332" s="54"/>
      <c r="BI332" s="54"/>
      <c r="BJ332" s="150"/>
      <c r="BK332" s="118"/>
      <c r="BM332" s="118"/>
      <c r="BO332" s="152"/>
      <c r="BQ332" s="152"/>
      <c r="BS332" s="152"/>
      <c r="BU332" s="152"/>
      <c r="BW332" s="379"/>
      <c r="BX332" s="308"/>
      <c r="BY332" s="308"/>
      <c r="BZ332" s="308"/>
    </row>
    <row r="333" spans="1:79" x14ac:dyDescent="0.25">
      <c r="A333" s="338" t="s">
        <v>894</v>
      </c>
      <c r="B333" s="55" t="s">
        <v>447</v>
      </c>
      <c r="C333" s="55" t="s">
        <v>434</v>
      </c>
      <c r="D333" s="55" t="s">
        <v>361</v>
      </c>
      <c r="E333" s="383">
        <f ca="1">SUMIF($B$6:$T$331,$B333,E$6:E$331)</f>
        <v>247876.66666666669</v>
      </c>
      <c r="F333" s="383">
        <f ca="1">SUMIF($B$6:$T$331,$B333,F$6:F$331)</f>
        <v>219894</v>
      </c>
      <c r="G333" s="383">
        <f t="shared" ref="G333:J348" ca="1" si="143">SUMIF($B$6:$T$331,$B333,G$6:G$331)</f>
        <v>1483</v>
      </c>
      <c r="H333" s="383">
        <f t="shared" ca="1" si="143"/>
        <v>2077</v>
      </c>
      <c r="I333" s="383">
        <f t="shared" ca="1" si="143"/>
        <v>1274.0715555555555</v>
      </c>
      <c r="J333" s="383">
        <f ca="1">SUMIF($B$6:$T$331,$B333,J$6:J$331)</f>
        <v>362</v>
      </c>
      <c r="K333" s="163"/>
      <c r="L333" s="383">
        <f ca="1">SUMIF($B$6:$T$331,$B333,L$6:L$331)</f>
        <v>6284</v>
      </c>
      <c r="M333" s="383">
        <f t="shared" ref="M333:T348" ca="1" si="144">SUMIF($B$6:$T$331,$B333,M$6:M$331)</f>
        <v>23657</v>
      </c>
      <c r="N333" s="383">
        <f t="shared" ca="1" si="144"/>
        <v>50193</v>
      </c>
      <c r="O333" s="383">
        <f t="shared" ca="1" si="144"/>
        <v>43492</v>
      </c>
      <c r="P333" s="383">
        <f t="shared" ca="1" si="144"/>
        <v>34132</v>
      </c>
      <c r="Q333" s="383">
        <f t="shared" ca="1" si="144"/>
        <v>27091</v>
      </c>
      <c r="R333" s="383">
        <f t="shared" ca="1" si="144"/>
        <v>29523</v>
      </c>
      <c r="S333" s="383">
        <f t="shared" ca="1" si="144"/>
        <v>5522</v>
      </c>
      <c r="T333" s="383">
        <f t="shared" ca="1" si="144"/>
        <v>219894</v>
      </c>
      <c r="U333" s="163"/>
      <c r="V333" s="384">
        <f ca="1">L333/T333</f>
        <v>2.8577405477184462E-2</v>
      </c>
      <c r="W333" s="384">
        <f t="shared" ref="W333:AC333" ca="1" si="145">M333/$T$333</f>
        <v>0.10758365394235404</v>
      </c>
      <c r="X333" s="384">
        <f t="shared" ca="1" si="145"/>
        <v>0.22825997980845317</v>
      </c>
      <c r="Y333" s="384">
        <f t="shared" ca="1" si="145"/>
        <v>0.1977862060811118</v>
      </c>
      <c r="Z333" s="384">
        <f t="shared" ca="1" si="145"/>
        <v>0.15522024248046787</v>
      </c>
      <c r="AA333" s="384">
        <f t="shared" ca="1" si="145"/>
        <v>0.12320026922062448</v>
      </c>
      <c r="AB333" s="384">
        <f t="shared" ca="1" si="145"/>
        <v>0.13426014352369778</v>
      </c>
      <c r="AC333" s="384">
        <f t="shared" ca="1" si="145"/>
        <v>2.5112099466106395E-2</v>
      </c>
      <c r="AD333" s="135"/>
      <c r="AE333" s="383">
        <f ca="1">SUMIF($B$6:$AM$331,$B333,AE$6:AE$331)</f>
        <v>117</v>
      </c>
      <c r="AF333" s="383">
        <f t="shared" ref="AF333:AM348" ca="1" si="146">SUMIF($B$6:$AM$331,$B333,AF$6:AF$331)</f>
        <v>320</v>
      </c>
      <c r="AG333" s="383">
        <f t="shared" ca="1" si="146"/>
        <v>598</v>
      </c>
      <c r="AH333" s="383">
        <f t="shared" ca="1" si="146"/>
        <v>393</v>
      </c>
      <c r="AI333" s="383">
        <f t="shared" ca="1" si="146"/>
        <v>308</v>
      </c>
      <c r="AJ333" s="383">
        <f t="shared" ca="1" si="146"/>
        <v>206</v>
      </c>
      <c r="AK333" s="383">
        <f t="shared" ca="1" si="146"/>
        <v>192</v>
      </c>
      <c r="AL333" s="383">
        <f t="shared" ca="1" si="146"/>
        <v>54</v>
      </c>
      <c r="AM333" s="383">
        <f t="shared" ca="1" si="146"/>
        <v>2188</v>
      </c>
      <c r="AN333" s="132"/>
      <c r="AX333" s="383">
        <f ca="1">SUMIF($B$6:$T$331,$B333,AX$6:AX$331)</f>
        <v>6</v>
      </c>
      <c r="AY333" s="383">
        <f t="shared" ref="AY333:BF333" ca="1" si="147">SUMIF($B$6:$T$331,$B333,AY$6:AY$331)</f>
        <v>-10</v>
      </c>
      <c r="AZ333" s="383">
        <f t="shared" ca="1" si="147"/>
        <v>-12</v>
      </c>
      <c r="BA333" s="383">
        <f t="shared" ca="1" si="147"/>
        <v>-23</v>
      </c>
      <c r="BB333" s="383">
        <f t="shared" ca="1" si="147"/>
        <v>-19</v>
      </c>
      <c r="BC333" s="383">
        <f t="shared" ca="1" si="147"/>
        <v>-11</v>
      </c>
      <c r="BD333" s="383">
        <f t="shared" ca="1" si="147"/>
        <v>-25</v>
      </c>
      <c r="BE333" s="383">
        <f t="shared" ca="1" si="147"/>
        <v>-17</v>
      </c>
      <c r="BF333" s="383">
        <f t="shared" ca="1" si="147"/>
        <v>-111</v>
      </c>
      <c r="BH333" s="390">
        <v>0</v>
      </c>
      <c r="BI333" s="390">
        <v>1</v>
      </c>
      <c r="BJ333" s="370">
        <v>417661.64400000003</v>
      </c>
      <c r="BK333" s="137">
        <f t="shared" ref="BK333:BK359" si="148">BJ333</f>
        <v>417661.64400000003</v>
      </c>
      <c r="BL333" s="372">
        <v>602347.95555555564</v>
      </c>
      <c r="BM333" s="137">
        <f t="shared" ref="BM333:BM359" si="149">BL333</f>
        <v>602347.95555555564</v>
      </c>
      <c r="BN333" s="372">
        <v>627437.22</v>
      </c>
      <c r="BO333" s="137">
        <f t="shared" ref="BO333:BO359" si="150">BN333</f>
        <v>627437.22</v>
      </c>
      <c r="BP333" s="372">
        <v>661033.33333333337</v>
      </c>
      <c r="BQ333" s="137">
        <f t="shared" ref="BQ333:BQ359" si="151">BP333</f>
        <v>661033.33333333337</v>
      </c>
      <c r="BR333" s="372">
        <v>582941.26800000016</v>
      </c>
      <c r="BS333" s="137">
        <f t="shared" ref="BS333:BS359" si="152">BR333</f>
        <v>582941.26800000016</v>
      </c>
      <c r="BT333" s="378">
        <v>724503.32888888882</v>
      </c>
      <c r="BU333" s="137">
        <f>BT333</f>
        <v>724503.32888888882</v>
      </c>
      <c r="BV333" s="377">
        <v>523685.67978666665</v>
      </c>
      <c r="BW333" s="380">
        <f>BV333</f>
        <v>523685.67978666665</v>
      </c>
      <c r="BX333" s="354"/>
      <c r="BY333" s="138"/>
      <c r="BZ333" s="356"/>
      <c r="CA333" s="352"/>
    </row>
    <row r="334" spans="1:79" x14ac:dyDescent="0.25">
      <c r="A334" s="338" t="s">
        <v>895</v>
      </c>
      <c r="B334" s="55" t="s">
        <v>498</v>
      </c>
      <c r="C334" s="55" t="s">
        <v>450</v>
      </c>
      <c r="D334" s="55" t="s">
        <v>362</v>
      </c>
      <c r="E334" s="383">
        <f t="shared" ref="E334:J359" ca="1" si="153">SUMIF($B$6:$T$331,$B334,E$6:E$331)</f>
        <v>262937.33333333331</v>
      </c>
      <c r="F334" s="383">
        <f t="shared" ca="1" si="153"/>
        <v>280006</v>
      </c>
      <c r="G334" s="383">
        <f t="shared" ca="1" si="143"/>
        <v>1838</v>
      </c>
      <c r="H334" s="383">
        <f t="shared" ca="1" si="143"/>
        <v>3339</v>
      </c>
      <c r="I334" s="383">
        <f t="shared" ca="1" si="143"/>
        <v>2091.2506666666668</v>
      </c>
      <c r="J334" s="383">
        <f ca="1">SUMIF($B$6:$T$331,$B334,J$6:J$331)</f>
        <v>902</v>
      </c>
      <c r="K334"/>
      <c r="L334" s="383">
        <f t="shared" ref="L334:T359" ca="1" si="154">SUMIF($B$6:$T$331,$B334,L$6:L$331)</f>
        <v>39765</v>
      </c>
      <c r="M334" s="383">
        <f t="shared" ca="1" si="144"/>
        <v>60707</v>
      </c>
      <c r="N334" s="383">
        <f t="shared" ca="1" si="144"/>
        <v>73553</v>
      </c>
      <c r="O334" s="383">
        <f t="shared" ca="1" si="144"/>
        <v>45133</v>
      </c>
      <c r="P334" s="383">
        <f t="shared" ca="1" si="144"/>
        <v>32182</v>
      </c>
      <c r="Q334" s="383">
        <f t="shared" ca="1" si="144"/>
        <v>17499</v>
      </c>
      <c r="R334" s="383">
        <f t="shared" ca="1" si="144"/>
        <v>10031</v>
      </c>
      <c r="S334" s="383">
        <f t="shared" ca="1" si="144"/>
        <v>1136</v>
      </c>
      <c r="T334" s="383">
        <f t="shared" ca="1" si="144"/>
        <v>280006</v>
      </c>
      <c r="U334" s="132"/>
      <c r="V334" s="384">
        <f ca="1">L334/$T334</f>
        <v>0.14201481396827212</v>
      </c>
      <c r="W334" s="384">
        <f t="shared" ref="W334:AC334" ca="1" si="155">M334/$T334</f>
        <v>0.21680606844139055</v>
      </c>
      <c r="X334" s="384">
        <f t="shared" ca="1" si="155"/>
        <v>0.2626836567787833</v>
      </c>
      <c r="Y334" s="384">
        <f t="shared" ca="1" si="155"/>
        <v>0.16118583173217715</v>
      </c>
      <c r="Z334" s="384">
        <f t="shared" ca="1" si="155"/>
        <v>0.1149332514303265</v>
      </c>
      <c r="AA334" s="384">
        <f t="shared" ca="1" si="155"/>
        <v>6.2495089390941623E-2</v>
      </c>
      <c r="AB334" s="384">
        <f t="shared" ca="1" si="155"/>
        <v>3.5824232337878473E-2</v>
      </c>
      <c r="AC334" s="384">
        <f t="shared" ca="1" si="155"/>
        <v>4.0570559202302804E-3</v>
      </c>
      <c r="AD334" s="135"/>
      <c r="AE334" s="383">
        <f t="shared" ref="AE334:AM359" ca="1" si="156">SUMIF($B$6:$AM$331,$B334,AE$6:AE$331)</f>
        <v>914</v>
      </c>
      <c r="AF334" s="383">
        <f t="shared" ca="1" si="146"/>
        <v>591</v>
      </c>
      <c r="AG334" s="383">
        <f t="shared" ca="1" si="146"/>
        <v>767</v>
      </c>
      <c r="AH334" s="383">
        <f t="shared" ca="1" si="146"/>
        <v>496</v>
      </c>
      <c r="AI334" s="383">
        <f t="shared" ca="1" si="146"/>
        <v>374</v>
      </c>
      <c r="AJ334" s="383">
        <f t="shared" ca="1" si="146"/>
        <v>293</v>
      </c>
      <c r="AK334" s="383">
        <f t="shared" ca="1" si="146"/>
        <v>187</v>
      </c>
      <c r="AL334" s="383">
        <f t="shared" ca="1" si="146"/>
        <v>8</v>
      </c>
      <c r="AM334" s="383">
        <f t="shared" ca="1" si="146"/>
        <v>3630</v>
      </c>
      <c r="AN334" s="132"/>
      <c r="AX334" s="383">
        <f t="shared" ref="AX334:BF359" ca="1" si="157">SUMIF($B$6:$T$331,$B334,AX$6:AX$331)</f>
        <v>-6</v>
      </c>
      <c r="AY334" s="383">
        <f t="shared" ca="1" si="157"/>
        <v>4</v>
      </c>
      <c r="AZ334" s="383">
        <f t="shared" ca="1" si="157"/>
        <v>-148</v>
      </c>
      <c r="BA334" s="383">
        <f t="shared" ca="1" si="157"/>
        <v>-66</v>
      </c>
      <c r="BB334" s="383">
        <f t="shared" ca="1" si="157"/>
        <v>-18</v>
      </c>
      <c r="BC334" s="383">
        <f t="shared" ca="1" si="157"/>
        <v>-21</v>
      </c>
      <c r="BD334" s="383">
        <f t="shared" ca="1" si="157"/>
        <v>-33</v>
      </c>
      <c r="BE334" s="383">
        <f t="shared" ca="1" si="157"/>
        <v>-3</v>
      </c>
      <c r="BF334" s="383">
        <f t="shared" ca="1" si="157"/>
        <v>-291</v>
      </c>
      <c r="BH334" s="390">
        <v>0</v>
      </c>
      <c r="BI334" s="390">
        <v>1</v>
      </c>
      <c r="BJ334" s="370">
        <v>789300.23066666676</v>
      </c>
      <c r="BK334" s="137">
        <f t="shared" si="148"/>
        <v>789300.23066666676</v>
      </c>
      <c r="BL334" s="372">
        <v>847331.996888889</v>
      </c>
      <c r="BM334" s="137">
        <f t="shared" si="149"/>
        <v>847331.996888889</v>
      </c>
      <c r="BN334" s="372">
        <v>766153.56977777788</v>
      </c>
      <c r="BO334" s="137">
        <f t="shared" si="150"/>
        <v>766153.56977777788</v>
      </c>
      <c r="BP334" s="372">
        <v>737134.21333333338</v>
      </c>
      <c r="BQ334" s="137">
        <f t="shared" si="151"/>
        <v>737134.21333333338</v>
      </c>
      <c r="BR334" s="372">
        <v>1082030.9711111113</v>
      </c>
      <c r="BS334" s="137">
        <f t="shared" si="152"/>
        <v>1082030.9711111113</v>
      </c>
      <c r="BT334" s="378">
        <v>930871.66666666674</v>
      </c>
      <c r="BU334" s="137">
        <f t="shared" ref="BU334:BU359" si="158">BT334</f>
        <v>930871.66666666674</v>
      </c>
      <c r="BV334" s="377">
        <v>612481.73502222216</v>
      </c>
      <c r="BW334" s="380">
        <f t="shared" ref="BW334:BW359" si="159">BV334</f>
        <v>612481.73502222216</v>
      </c>
      <c r="BX334" s="354"/>
      <c r="BY334" s="138"/>
      <c r="BZ334" s="356"/>
      <c r="CA334" s="352"/>
    </row>
    <row r="335" spans="1:79" x14ac:dyDescent="0.25">
      <c r="A335" s="338" t="s">
        <v>896</v>
      </c>
      <c r="B335" s="55" t="s">
        <v>436</v>
      </c>
      <c r="C335" s="55" t="s">
        <v>437</v>
      </c>
      <c r="D335" s="55" t="s">
        <v>363</v>
      </c>
      <c r="E335" s="383">
        <f t="shared" ca="1" si="153"/>
        <v>205969.11111111112</v>
      </c>
      <c r="F335" s="383">
        <f t="shared" ca="1" si="153"/>
        <v>245344</v>
      </c>
      <c r="G335" s="383">
        <f t="shared" ca="1" si="143"/>
        <v>4708</v>
      </c>
      <c r="H335" s="383">
        <f t="shared" ca="1" si="143"/>
        <v>708</v>
      </c>
      <c r="I335" s="383">
        <f t="shared" ca="1" si="143"/>
        <v>214.24666666666661</v>
      </c>
      <c r="J335" s="383">
        <f ca="1">SUMIF($B$6:$T$331,$B335,J$6:J$331)</f>
        <v>413</v>
      </c>
      <c r="K335"/>
      <c r="L335" s="383">
        <f t="shared" ca="1" si="154"/>
        <v>92572</v>
      </c>
      <c r="M335" s="383">
        <f t="shared" ca="1" si="144"/>
        <v>47966</v>
      </c>
      <c r="N335" s="383">
        <f t="shared" ca="1" si="144"/>
        <v>41360</v>
      </c>
      <c r="O335" s="383">
        <f t="shared" ca="1" si="144"/>
        <v>31022</v>
      </c>
      <c r="P335" s="383">
        <f ca="1">SUMIF($B$6:$T$331,$B335,P$6:P$331)</f>
        <v>19138</v>
      </c>
      <c r="Q335" s="383">
        <f t="shared" ca="1" si="144"/>
        <v>8626</v>
      </c>
      <c r="R335" s="383">
        <f t="shared" ca="1" si="144"/>
        <v>4249</v>
      </c>
      <c r="S335" s="383">
        <f t="shared" ca="1" si="144"/>
        <v>411</v>
      </c>
      <c r="T335" s="383">
        <f t="shared" ca="1" si="144"/>
        <v>245344</v>
      </c>
      <c r="U335" s="132"/>
      <c r="V335" s="384">
        <f t="shared" ref="V335:V359" ca="1" si="160">L335/$T335</f>
        <v>0.37731511673405504</v>
      </c>
      <c r="W335" s="384">
        <f t="shared" ref="W335:W359" ca="1" si="161">M335/$T335</f>
        <v>0.19550508673535932</v>
      </c>
      <c r="X335" s="384">
        <f t="shared" ref="X335:X359" ca="1" si="162">N335/$T335</f>
        <v>0.16857962697274032</v>
      </c>
      <c r="Y335" s="384">
        <f t="shared" ref="Y335:Y359" ca="1" si="163">O335/$T335</f>
        <v>0.12644287204904134</v>
      </c>
      <c r="Z335" s="384">
        <f t="shared" ref="Z335:Z359" ca="1" si="164">P335/$T335</f>
        <v>7.8004760662579886E-2</v>
      </c>
      <c r="AA335" s="384">
        <f t="shared" ref="AA335:AA359" ca="1" si="165">Q335/$T335</f>
        <v>3.5158797443589407E-2</v>
      </c>
      <c r="AB335" s="384">
        <f t="shared" ref="AB335:AB359" ca="1" si="166">R335/$T335</f>
        <v>1.7318540498239207E-2</v>
      </c>
      <c r="AC335" s="384">
        <f t="shared" ref="AC335:AC359" ca="1" si="167">S335/$T335</f>
        <v>1.675198904395461E-3</v>
      </c>
      <c r="AD335" s="135"/>
      <c r="AE335" s="383">
        <f t="shared" ca="1" si="156"/>
        <v>-46</v>
      </c>
      <c r="AF335" s="383">
        <f t="shared" ca="1" si="146"/>
        <v>374</v>
      </c>
      <c r="AG335" s="383">
        <f t="shared" ca="1" si="146"/>
        <v>293</v>
      </c>
      <c r="AH335" s="383">
        <f t="shared" ca="1" si="146"/>
        <v>330</v>
      </c>
      <c r="AI335" s="383">
        <f t="shared" ca="1" si="146"/>
        <v>188</v>
      </c>
      <c r="AJ335" s="383">
        <f t="shared" ca="1" si="146"/>
        <v>82</v>
      </c>
      <c r="AK335" s="383">
        <f t="shared" ca="1" si="146"/>
        <v>15</v>
      </c>
      <c r="AL335" s="383">
        <f t="shared" ca="1" si="146"/>
        <v>3</v>
      </c>
      <c r="AM335" s="383">
        <f t="shared" ca="1" si="146"/>
        <v>1239</v>
      </c>
      <c r="AN335" s="132"/>
      <c r="AX335" s="383">
        <f t="shared" ca="1" si="157"/>
        <v>-160</v>
      </c>
      <c r="AY335" s="383">
        <f t="shared" ca="1" si="157"/>
        <v>-106</v>
      </c>
      <c r="AZ335" s="383">
        <f t="shared" ca="1" si="157"/>
        <v>-139</v>
      </c>
      <c r="BA335" s="383">
        <f t="shared" ca="1" si="157"/>
        <v>-109</v>
      </c>
      <c r="BB335" s="383">
        <f t="shared" ca="1" si="157"/>
        <v>-14</v>
      </c>
      <c r="BC335" s="383">
        <f t="shared" ca="1" si="157"/>
        <v>-2</v>
      </c>
      <c r="BD335" s="383">
        <f t="shared" ca="1" si="157"/>
        <v>0</v>
      </c>
      <c r="BE335" s="383">
        <f t="shared" ca="1" si="157"/>
        <v>-1</v>
      </c>
      <c r="BF335" s="383">
        <f t="shared" ca="1" si="157"/>
        <v>-531</v>
      </c>
      <c r="BH335" s="390">
        <v>0</v>
      </c>
      <c r="BI335" s="390">
        <v>1</v>
      </c>
      <c r="BJ335" s="370">
        <v>149199.14000000001</v>
      </c>
      <c r="BK335" s="137">
        <f t="shared" si="148"/>
        <v>149199.14000000001</v>
      </c>
      <c r="BL335" s="372">
        <v>172728.43422222222</v>
      </c>
      <c r="BM335" s="137">
        <f t="shared" si="149"/>
        <v>172728.43422222222</v>
      </c>
      <c r="BN335" s="372">
        <v>260479.23222222223</v>
      </c>
      <c r="BO335" s="137">
        <f t="shared" si="150"/>
        <v>260479.23222222223</v>
      </c>
      <c r="BP335" s="372">
        <v>392898.45333333337</v>
      </c>
      <c r="BQ335" s="137">
        <f t="shared" si="151"/>
        <v>392898.45333333337</v>
      </c>
      <c r="BR335" s="372">
        <v>349582.83511111111</v>
      </c>
      <c r="BS335" s="137">
        <f t="shared" si="152"/>
        <v>349582.83511111111</v>
      </c>
      <c r="BT335" s="378">
        <v>373410.99288888893</v>
      </c>
      <c r="BU335" s="137">
        <f t="shared" si="158"/>
        <v>373410.99288888893</v>
      </c>
      <c r="BV335" s="377">
        <v>285475.8322986667</v>
      </c>
      <c r="BW335" s="380">
        <f t="shared" si="159"/>
        <v>285475.8322986667</v>
      </c>
      <c r="BX335" s="354"/>
      <c r="BY335" s="138"/>
      <c r="BZ335" s="356"/>
      <c r="CA335" s="352"/>
    </row>
    <row r="336" spans="1:79" x14ac:dyDescent="0.25">
      <c r="A336" s="338" t="s">
        <v>897</v>
      </c>
      <c r="B336" s="55" t="s">
        <v>439</v>
      </c>
      <c r="C336" s="55" t="s">
        <v>440</v>
      </c>
      <c r="D336" s="55" t="s">
        <v>364</v>
      </c>
      <c r="E336" s="383">
        <f t="shared" ca="1" si="153"/>
        <v>297821.11111111112</v>
      </c>
      <c r="F336" s="383">
        <f t="shared" ca="1" si="153"/>
        <v>357243</v>
      </c>
      <c r="G336" s="383">
        <f t="shared" ca="1" si="143"/>
        <v>4206</v>
      </c>
      <c r="H336" s="383">
        <f t="shared" ca="1" si="143"/>
        <v>2466</v>
      </c>
      <c r="I336" s="383">
        <f t="shared" ca="1" si="143"/>
        <v>1306.0111111111109</v>
      </c>
      <c r="J336" s="383">
        <f t="shared" ca="1" si="143"/>
        <v>314</v>
      </c>
      <c r="K336"/>
      <c r="L336" s="383">
        <f t="shared" ca="1" si="154"/>
        <v>134378</v>
      </c>
      <c r="M336" s="383">
        <f t="shared" ca="1" si="144"/>
        <v>80724</v>
      </c>
      <c r="N336" s="383">
        <f t="shared" ca="1" si="144"/>
        <v>59558</v>
      </c>
      <c r="O336" s="383">
        <f t="shared" ca="1" si="144"/>
        <v>39476</v>
      </c>
      <c r="P336" s="383">
        <f t="shared" ca="1" si="144"/>
        <v>23821</v>
      </c>
      <c r="Q336" s="383">
        <f t="shared" ca="1" si="144"/>
        <v>11850</v>
      </c>
      <c r="R336" s="383">
        <f t="shared" ca="1" si="144"/>
        <v>6890</v>
      </c>
      <c r="S336" s="383">
        <f t="shared" ca="1" si="144"/>
        <v>546</v>
      </c>
      <c r="T336" s="383">
        <f t="shared" ca="1" si="144"/>
        <v>357243</v>
      </c>
      <c r="U336" s="132"/>
      <c r="V336" s="384">
        <f t="shared" ca="1" si="160"/>
        <v>0.37615292671934791</v>
      </c>
      <c r="W336" s="384">
        <f t="shared" ca="1" si="161"/>
        <v>0.22596383973933709</v>
      </c>
      <c r="X336" s="384">
        <f t="shared" ca="1" si="162"/>
        <v>0.16671565293091817</v>
      </c>
      <c r="Y336" s="384">
        <f t="shared" ca="1" si="163"/>
        <v>0.1105018152909924</v>
      </c>
      <c r="Z336" s="384">
        <f t="shared" ca="1" si="164"/>
        <v>6.6680102899147081E-2</v>
      </c>
      <c r="AA336" s="384">
        <f t="shared" ca="1" si="165"/>
        <v>3.3170698936018338E-2</v>
      </c>
      <c r="AB336" s="384">
        <f t="shared" ca="1" si="166"/>
        <v>1.9286592039592099E-2</v>
      </c>
      <c r="AC336" s="384">
        <f t="shared" ca="1" si="167"/>
        <v>1.528371444646921E-3</v>
      </c>
      <c r="AD336" s="135"/>
      <c r="AE336" s="383">
        <f t="shared" ca="1" si="156"/>
        <v>310</v>
      </c>
      <c r="AF336" s="383">
        <f t="shared" ca="1" si="146"/>
        <v>623</v>
      </c>
      <c r="AG336" s="383">
        <f t="shared" ca="1" si="146"/>
        <v>346</v>
      </c>
      <c r="AH336" s="383">
        <f t="shared" ca="1" si="146"/>
        <v>429</v>
      </c>
      <c r="AI336" s="383">
        <f t="shared" ca="1" si="146"/>
        <v>465</v>
      </c>
      <c r="AJ336" s="383">
        <f t="shared" ca="1" si="146"/>
        <v>154</v>
      </c>
      <c r="AK336" s="383">
        <f t="shared" ca="1" si="146"/>
        <v>42</v>
      </c>
      <c r="AL336" s="383">
        <f t="shared" ca="1" si="146"/>
        <v>7</v>
      </c>
      <c r="AM336" s="383">
        <f t="shared" ca="1" si="146"/>
        <v>2376</v>
      </c>
      <c r="AN336" s="132"/>
      <c r="AX336" s="383">
        <f t="shared" ca="1" si="157"/>
        <v>-36</v>
      </c>
      <c r="AY336" s="383">
        <f t="shared" ca="1" si="157"/>
        <v>76</v>
      </c>
      <c r="AZ336" s="383">
        <f t="shared" ca="1" si="157"/>
        <v>47</v>
      </c>
      <c r="BA336" s="383">
        <f t="shared" ca="1" si="157"/>
        <v>48</v>
      </c>
      <c r="BB336" s="383">
        <f t="shared" ca="1" si="157"/>
        <v>-37</v>
      </c>
      <c r="BC336" s="383">
        <f t="shared" ca="1" si="157"/>
        <v>1</v>
      </c>
      <c r="BD336" s="383">
        <f t="shared" ca="1" si="157"/>
        <v>-8</v>
      </c>
      <c r="BE336" s="383">
        <f t="shared" ca="1" si="157"/>
        <v>-1</v>
      </c>
      <c r="BF336" s="383">
        <f t="shared" ca="1" si="157"/>
        <v>90</v>
      </c>
      <c r="BH336" s="390">
        <v>0</v>
      </c>
      <c r="BI336" s="390">
        <v>1</v>
      </c>
      <c r="BJ336" s="370">
        <v>385071.3066666667</v>
      </c>
      <c r="BK336" s="137">
        <f t="shared" si="148"/>
        <v>385071.3066666667</v>
      </c>
      <c r="BL336" s="372">
        <v>454512.79666666663</v>
      </c>
      <c r="BM336" s="137">
        <f t="shared" si="149"/>
        <v>454512.79666666663</v>
      </c>
      <c r="BN336" s="372">
        <v>466257.15288888896</v>
      </c>
      <c r="BO336" s="137">
        <f t="shared" si="150"/>
        <v>466257.15288888896</v>
      </c>
      <c r="BP336" s="372">
        <v>409782.63999999996</v>
      </c>
      <c r="BQ336" s="137">
        <f t="shared" si="151"/>
        <v>409782.63999999996</v>
      </c>
      <c r="BR336" s="372">
        <v>508664.25955555565</v>
      </c>
      <c r="BS336" s="137">
        <f t="shared" si="152"/>
        <v>508664.25955555565</v>
      </c>
      <c r="BT336" s="378">
        <v>639828.88355555548</v>
      </c>
      <c r="BU336" s="137">
        <f t="shared" si="158"/>
        <v>639828.88355555548</v>
      </c>
      <c r="BV336" s="377">
        <v>472015.84339911112</v>
      </c>
      <c r="BW336" s="380">
        <f t="shared" si="159"/>
        <v>472015.84339911112</v>
      </c>
      <c r="BX336" s="354"/>
      <c r="BY336" s="138"/>
      <c r="BZ336" s="356"/>
      <c r="CA336" s="352"/>
    </row>
    <row r="337" spans="1:79" x14ac:dyDescent="0.25">
      <c r="A337" s="338" t="s">
        <v>898</v>
      </c>
      <c r="B337" s="55" t="s">
        <v>546</v>
      </c>
      <c r="C337" s="55" t="s">
        <v>463</v>
      </c>
      <c r="D337" s="55" t="s">
        <v>365</v>
      </c>
      <c r="E337" s="383">
        <f t="shared" ca="1" si="153"/>
        <v>345266.5555555555</v>
      </c>
      <c r="F337" s="383">
        <f t="shared" ca="1" si="153"/>
        <v>368988</v>
      </c>
      <c r="G337" s="383">
        <f t="shared" ca="1" si="143"/>
        <v>2448</v>
      </c>
      <c r="H337" s="383">
        <f t="shared" ca="1" si="143"/>
        <v>3604</v>
      </c>
      <c r="I337" s="383">
        <f t="shared" ca="1" si="143"/>
        <v>2111.6004444444443</v>
      </c>
      <c r="J337" s="383">
        <f t="shared" ca="1" si="143"/>
        <v>527</v>
      </c>
      <c r="K337"/>
      <c r="L337" s="383">
        <f t="shared" ca="1" si="154"/>
        <v>59569</v>
      </c>
      <c r="M337" s="383">
        <f t="shared" ca="1" si="144"/>
        <v>84300</v>
      </c>
      <c r="N337" s="383">
        <f t="shared" ca="1" si="144"/>
        <v>79913</v>
      </c>
      <c r="O337" s="383">
        <f t="shared" ca="1" si="144"/>
        <v>64448</v>
      </c>
      <c r="P337" s="383">
        <f t="shared" ca="1" si="144"/>
        <v>44344</v>
      </c>
      <c r="Q337" s="383">
        <f t="shared" ca="1" si="144"/>
        <v>22640</v>
      </c>
      <c r="R337" s="383">
        <f t="shared" ca="1" si="144"/>
        <v>12861</v>
      </c>
      <c r="S337" s="383">
        <f t="shared" ca="1" si="144"/>
        <v>913</v>
      </c>
      <c r="T337" s="383">
        <f t="shared" ca="1" si="144"/>
        <v>368988</v>
      </c>
      <c r="U337" s="132"/>
      <c r="V337" s="384">
        <f t="shared" ca="1" si="160"/>
        <v>0.16143885438008823</v>
      </c>
      <c r="W337" s="384">
        <f t="shared" ca="1" si="161"/>
        <v>0.22846271423460926</v>
      </c>
      <c r="X337" s="384">
        <f t="shared" ca="1" si="162"/>
        <v>0.21657343870261364</v>
      </c>
      <c r="Y337" s="384">
        <f t="shared" ca="1" si="163"/>
        <v>0.17466150660726093</v>
      </c>
      <c r="Z337" s="384">
        <f t="shared" ca="1" si="164"/>
        <v>0.12017734994091948</v>
      </c>
      <c r="AA337" s="384">
        <f t="shared" ca="1" si="165"/>
        <v>6.1357008900018425E-2</v>
      </c>
      <c r="AB337" s="384">
        <f t="shared" ca="1" si="166"/>
        <v>3.4854792025756934E-2</v>
      </c>
      <c r="AC337" s="384">
        <f t="shared" ca="1" si="167"/>
        <v>2.4743352087330753E-3</v>
      </c>
      <c r="AD337" s="135"/>
      <c r="AE337" s="383">
        <f t="shared" ca="1" si="156"/>
        <v>530</v>
      </c>
      <c r="AF337" s="383">
        <f t="shared" ca="1" si="146"/>
        <v>513</v>
      </c>
      <c r="AG337" s="383">
        <f t="shared" ca="1" si="146"/>
        <v>1012</v>
      </c>
      <c r="AH337" s="383">
        <f t="shared" ca="1" si="146"/>
        <v>622</v>
      </c>
      <c r="AI337" s="383">
        <f t="shared" ca="1" si="146"/>
        <v>612</v>
      </c>
      <c r="AJ337" s="383">
        <f t="shared" ca="1" si="146"/>
        <v>207</v>
      </c>
      <c r="AK337" s="383">
        <f t="shared" ca="1" si="146"/>
        <v>87</v>
      </c>
      <c r="AL337" s="383">
        <f t="shared" ca="1" si="146"/>
        <v>-2</v>
      </c>
      <c r="AM337" s="383">
        <f t="shared" ca="1" si="146"/>
        <v>3581</v>
      </c>
      <c r="AN337" s="132"/>
      <c r="AX337" s="383">
        <f t="shared" ca="1" si="157"/>
        <v>-17</v>
      </c>
      <c r="AY337" s="383">
        <f t="shared" ca="1" si="157"/>
        <v>-25</v>
      </c>
      <c r="AZ337" s="383">
        <f t="shared" ca="1" si="157"/>
        <v>20</v>
      </c>
      <c r="BA337" s="383">
        <f t="shared" ca="1" si="157"/>
        <v>29</v>
      </c>
      <c r="BB337" s="383">
        <f t="shared" ca="1" si="157"/>
        <v>24</v>
      </c>
      <c r="BC337" s="383">
        <f t="shared" ca="1" si="157"/>
        <v>4</v>
      </c>
      <c r="BD337" s="383">
        <f t="shared" ca="1" si="157"/>
        <v>-11</v>
      </c>
      <c r="BE337" s="383">
        <f t="shared" ca="1" si="157"/>
        <v>-1</v>
      </c>
      <c r="BF337" s="383">
        <f t="shared" ca="1" si="157"/>
        <v>23</v>
      </c>
      <c r="BH337" s="390">
        <v>0</v>
      </c>
      <c r="BI337" s="390">
        <v>1</v>
      </c>
      <c r="BJ337" s="370">
        <v>633384.73066666676</v>
      </c>
      <c r="BK337" s="137">
        <f t="shared" si="148"/>
        <v>633384.73066666676</v>
      </c>
      <c r="BL337" s="372">
        <v>940177.77644444443</v>
      </c>
      <c r="BM337" s="137">
        <f t="shared" si="149"/>
        <v>940177.77644444443</v>
      </c>
      <c r="BN337" s="372">
        <v>718940.95088888891</v>
      </c>
      <c r="BO337" s="137">
        <f t="shared" si="150"/>
        <v>718940.95088888891</v>
      </c>
      <c r="BP337" s="372">
        <v>841441.57333333336</v>
      </c>
      <c r="BQ337" s="137">
        <f t="shared" si="151"/>
        <v>841441.57333333336</v>
      </c>
      <c r="BR337" s="372">
        <v>1129785.1706666667</v>
      </c>
      <c r="BS337" s="137">
        <f t="shared" si="152"/>
        <v>1129785.1706666667</v>
      </c>
      <c r="BT337" s="378">
        <v>1106314.7853333333</v>
      </c>
      <c r="BU337" s="137">
        <f t="shared" si="158"/>
        <v>1106314.7853333333</v>
      </c>
      <c r="BV337" s="377">
        <v>864078.95970844431</v>
      </c>
      <c r="BW337" s="380">
        <f t="shared" si="159"/>
        <v>864078.95970844431</v>
      </c>
      <c r="BX337" s="354"/>
      <c r="BY337" s="138"/>
      <c r="BZ337" s="356"/>
      <c r="CA337" s="352"/>
    </row>
    <row r="338" spans="1:79" x14ac:dyDescent="0.25">
      <c r="A338" s="338" t="s">
        <v>899</v>
      </c>
      <c r="B338" s="55" t="s">
        <v>519</v>
      </c>
      <c r="C338" s="55" t="s">
        <v>463</v>
      </c>
      <c r="D338" s="55" t="s">
        <v>366</v>
      </c>
      <c r="E338" s="383">
        <f ca="1">SUMIF($B$6:$T$331,$B338,E$6:E$331)</f>
        <v>199416.88888888888</v>
      </c>
      <c r="F338" s="383">
        <f t="shared" ca="1" si="153"/>
        <v>200645</v>
      </c>
      <c r="G338" s="383">
        <f t="shared" ca="1" si="143"/>
        <v>1446</v>
      </c>
      <c r="H338" s="383">
        <f t="shared" ca="1" si="143"/>
        <v>1032</v>
      </c>
      <c r="I338" s="383">
        <f t="shared" ca="1" si="143"/>
        <v>296.27688888888895</v>
      </c>
      <c r="J338" s="383">
        <f t="shared" ca="1" si="143"/>
        <v>247</v>
      </c>
      <c r="K338"/>
      <c r="L338" s="383">
        <f t="shared" ca="1" si="154"/>
        <v>21488</v>
      </c>
      <c r="M338" s="383">
        <f t="shared" ca="1" si="144"/>
        <v>32903</v>
      </c>
      <c r="N338" s="383">
        <f t="shared" ca="1" si="144"/>
        <v>46868</v>
      </c>
      <c r="O338" s="383">
        <f t="shared" ca="1" si="144"/>
        <v>41333</v>
      </c>
      <c r="P338" s="383">
        <f t="shared" ca="1" si="144"/>
        <v>32143</v>
      </c>
      <c r="Q338" s="383">
        <f t="shared" ca="1" si="144"/>
        <v>16651</v>
      </c>
      <c r="R338" s="383">
        <f t="shared" ca="1" si="144"/>
        <v>8509</v>
      </c>
      <c r="S338" s="383">
        <f t="shared" ca="1" si="144"/>
        <v>750</v>
      </c>
      <c r="T338" s="383">
        <f t="shared" ca="1" si="144"/>
        <v>200645</v>
      </c>
      <c r="U338" s="132"/>
      <c r="V338" s="384">
        <f t="shared" ca="1" si="160"/>
        <v>0.10709461985098059</v>
      </c>
      <c r="W338" s="384">
        <f t="shared" ca="1" si="161"/>
        <v>0.16398614468339603</v>
      </c>
      <c r="X338" s="384">
        <f t="shared" ca="1" si="162"/>
        <v>0.23358668294749432</v>
      </c>
      <c r="Y338" s="384">
        <f t="shared" ca="1" si="163"/>
        <v>0.20600064791048867</v>
      </c>
      <c r="Z338" s="384">
        <f t="shared" ca="1" si="164"/>
        <v>0.16019836028807097</v>
      </c>
      <c r="AA338" s="384">
        <f t="shared" ca="1" si="165"/>
        <v>8.2987365745470859E-2</v>
      </c>
      <c r="AB338" s="384">
        <f t="shared" ca="1" si="166"/>
        <v>4.2408233447132994E-2</v>
      </c>
      <c r="AC338" s="384">
        <f t="shared" ca="1" si="167"/>
        <v>3.7379451269655361E-3</v>
      </c>
      <c r="AD338" s="135"/>
      <c r="AE338" s="383">
        <f t="shared" ca="1" si="156"/>
        <v>167</v>
      </c>
      <c r="AF338" s="383">
        <f t="shared" ca="1" si="146"/>
        <v>109</v>
      </c>
      <c r="AG338" s="383">
        <f t="shared" ca="1" si="146"/>
        <v>223</v>
      </c>
      <c r="AH338" s="383">
        <f t="shared" ca="1" si="146"/>
        <v>243</v>
      </c>
      <c r="AI338" s="383">
        <f t="shared" ca="1" si="146"/>
        <v>232</v>
      </c>
      <c r="AJ338" s="383">
        <f t="shared" ca="1" si="146"/>
        <v>134</v>
      </c>
      <c r="AK338" s="383">
        <f t="shared" ca="1" si="146"/>
        <v>58</v>
      </c>
      <c r="AL338" s="383">
        <f t="shared" ca="1" si="146"/>
        <v>4</v>
      </c>
      <c r="AM338" s="383">
        <f t="shared" ca="1" si="146"/>
        <v>1170</v>
      </c>
      <c r="AN338" s="132"/>
      <c r="AX338" s="383">
        <f t="shared" ca="1" si="157"/>
        <v>-28</v>
      </c>
      <c r="AY338" s="383">
        <f t="shared" ca="1" si="157"/>
        <v>-14</v>
      </c>
      <c r="AZ338" s="383">
        <f t="shared" ca="1" si="157"/>
        <v>-15</v>
      </c>
      <c r="BA338" s="383">
        <f t="shared" ca="1" si="157"/>
        <v>-26</v>
      </c>
      <c r="BB338" s="383">
        <f t="shared" ca="1" si="157"/>
        <v>-49</v>
      </c>
      <c r="BC338" s="383">
        <f t="shared" ca="1" si="157"/>
        <v>-8</v>
      </c>
      <c r="BD338" s="383">
        <f t="shared" ca="1" si="157"/>
        <v>-1</v>
      </c>
      <c r="BE338" s="383">
        <f t="shared" ca="1" si="157"/>
        <v>3</v>
      </c>
      <c r="BF338" s="383">
        <f t="shared" ca="1" si="157"/>
        <v>-138</v>
      </c>
      <c r="BH338" s="390">
        <v>0</v>
      </c>
      <c r="BI338" s="390">
        <v>1</v>
      </c>
      <c r="BJ338" s="370">
        <v>267822.85066666669</v>
      </c>
      <c r="BK338" s="137">
        <f t="shared" si="148"/>
        <v>267822.85066666669</v>
      </c>
      <c r="BL338" s="372">
        <v>299678.38244444446</v>
      </c>
      <c r="BM338" s="137">
        <f t="shared" si="149"/>
        <v>299678.38244444446</v>
      </c>
      <c r="BN338" s="372">
        <v>313242.77622222225</v>
      </c>
      <c r="BO338" s="137">
        <f t="shared" si="150"/>
        <v>313242.77622222225</v>
      </c>
      <c r="BP338" s="372">
        <v>383260.6933333333</v>
      </c>
      <c r="BQ338" s="137">
        <f t="shared" si="151"/>
        <v>383260.6933333333</v>
      </c>
      <c r="BR338" s="372">
        <v>381755.44400000002</v>
      </c>
      <c r="BS338" s="137">
        <f t="shared" si="152"/>
        <v>381755.44400000002</v>
      </c>
      <c r="BT338" s="378">
        <v>367551.06266666669</v>
      </c>
      <c r="BU338" s="137">
        <f t="shared" si="158"/>
        <v>367551.06266666669</v>
      </c>
      <c r="BV338" s="377">
        <v>140532.87064533331</v>
      </c>
      <c r="BW338" s="380">
        <f t="shared" si="159"/>
        <v>140532.87064533331</v>
      </c>
      <c r="BX338" s="354"/>
      <c r="BY338" s="138"/>
      <c r="BZ338" s="356"/>
      <c r="CA338" s="352"/>
    </row>
    <row r="339" spans="1:79" x14ac:dyDescent="0.25">
      <c r="A339" s="338" t="s">
        <v>900</v>
      </c>
      <c r="B339" s="55" t="s">
        <v>555</v>
      </c>
      <c r="C339" s="55" t="s">
        <v>434</v>
      </c>
      <c r="D339" s="55" t="s">
        <v>367</v>
      </c>
      <c r="E339" s="383">
        <f t="shared" ca="1" si="153"/>
        <v>243049.88888888888</v>
      </c>
      <c r="F339" s="383">
        <f t="shared" ca="1" si="153"/>
        <v>250348</v>
      </c>
      <c r="G339" s="383">
        <f t="shared" ca="1" si="143"/>
        <v>1957</v>
      </c>
      <c r="H339" s="383">
        <f t="shared" ca="1" si="143"/>
        <v>1373</v>
      </c>
      <c r="I339" s="383">
        <f t="shared" ca="1" si="143"/>
        <v>386.55111111111114</v>
      </c>
      <c r="J339" s="383">
        <f t="shared" ca="1" si="143"/>
        <v>219</v>
      </c>
      <c r="K339"/>
      <c r="L339" s="383">
        <f t="shared" ca="1" si="154"/>
        <v>36139</v>
      </c>
      <c r="M339" s="383">
        <f t="shared" ca="1" si="144"/>
        <v>46296</v>
      </c>
      <c r="N339" s="383">
        <f t="shared" ca="1" si="144"/>
        <v>58305</v>
      </c>
      <c r="O339" s="383">
        <f t="shared" ca="1" si="144"/>
        <v>47110</v>
      </c>
      <c r="P339" s="383">
        <f t="shared" ca="1" si="144"/>
        <v>30841</v>
      </c>
      <c r="Q339" s="383">
        <f t="shared" ca="1" si="144"/>
        <v>17162</v>
      </c>
      <c r="R339" s="383">
        <f t="shared" ca="1" si="144"/>
        <v>12975</v>
      </c>
      <c r="S339" s="383">
        <f t="shared" ca="1" si="144"/>
        <v>1520</v>
      </c>
      <c r="T339" s="383">
        <f t="shared" ca="1" si="144"/>
        <v>250348</v>
      </c>
      <c r="U339" s="132"/>
      <c r="V339" s="384">
        <f t="shared" ca="1" si="160"/>
        <v>0.14435505775959864</v>
      </c>
      <c r="W339" s="384">
        <f t="shared" ca="1" si="161"/>
        <v>0.18492658219758096</v>
      </c>
      <c r="X339" s="384">
        <f t="shared" ca="1" si="162"/>
        <v>0.23289580903382492</v>
      </c>
      <c r="Y339" s="384">
        <f t="shared" ca="1" si="163"/>
        <v>0.18817805614584499</v>
      </c>
      <c r="Z339" s="384">
        <f t="shared" ca="1" si="164"/>
        <v>0.12319251601770335</v>
      </c>
      <c r="AA339" s="384">
        <f t="shared" ca="1" si="165"/>
        <v>6.8552574815856332E-2</v>
      </c>
      <c r="AB339" s="384">
        <f t="shared" ca="1" si="166"/>
        <v>5.182785562497004E-2</v>
      </c>
      <c r="AC339" s="384">
        <f t="shared" ca="1" si="167"/>
        <v>6.0715484046207678E-3</v>
      </c>
      <c r="AD339" s="135"/>
      <c r="AE339" s="383">
        <f t="shared" ca="1" si="156"/>
        <v>154</v>
      </c>
      <c r="AF339" s="383">
        <f t="shared" ca="1" si="146"/>
        <v>249</v>
      </c>
      <c r="AG339" s="383">
        <f t="shared" ca="1" si="146"/>
        <v>234</v>
      </c>
      <c r="AH339" s="383">
        <f t="shared" ca="1" si="146"/>
        <v>216</v>
      </c>
      <c r="AI339" s="383">
        <f t="shared" ca="1" si="146"/>
        <v>214</v>
      </c>
      <c r="AJ339" s="383">
        <f t="shared" ca="1" si="146"/>
        <v>114</v>
      </c>
      <c r="AK339" s="383">
        <f t="shared" ca="1" si="146"/>
        <v>51</v>
      </c>
      <c r="AL339" s="383">
        <f t="shared" ca="1" si="146"/>
        <v>10</v>
      </c>
      <c r="AM339" s="383">
        <f t="shared" ca="1" si="146"/>
        <v>1242</v>
      </c>
      <c r="AN339" s="132"/>
      <c r="AX339" s="383">
        <f t="shared" ca="1" si="157"/>
        <v>156</v>
      </c>
      <c r="AY339" s="383">
        <f t="shared" ca="1" si="157"/>
        <v>21</v>
      </c>
      <c r="AZ339" s="383">
        <f t="shared" ca="1" si="157"/>
        <v>8</v>
      </c>
      <c r="BA339" s="383">
        <f t="shared" ca="1" si="157"/>
        <v>-38</v>
      </c>
      <c r="BB339" s="383">
        <f t="shared" ca="1" si="157"/>
        <v>-9</v>
      </c>
      <c r="BC339" s="383">
        <f t="shared" ca="1" si="157"/>
        <v>-16</v>
      </c>
      <c r="BD339" s="383">
        <f t="shared" ca="1" si="157"/>
        <v>4</v>
      </c>
      <c r="BE339" s="383">
        <f t="shared" ca="1" si="157"/>
        <v>5</v>
      </c>
      <c r="BF339" s="383">
        <f t="shared" ca="1" si="157"/>
        <v>131</v>
      </c>
      <c r="BH339" s="390">
        <v>0</v>
      </c>
      <c r="BI339" s="390">
        <v>1</v>
      </c>
      <c r="BJ339" s="370">
        <v>375156.68</v>
      </c>
      <c r="BK339" s="137">
        <f t="shared" si="148"/>
        <v>375156.68</v>
      </c>
      <c r="BL339" s="372">
        <v>455473.91333333333</v>
      </c>
      <c r="BM339" s="137">
        <f t="shared" si="149"/>
        <v>455473.91333333333</v>
      </c>
      <c r="BN339" s="372">
        <v>464777.89111111121</v>
      </c>
      <c r="BO339" s="137">
        <f t="shared" si="150"/>
        <v>464777.89111111121</v>
      </c>
      <c r="BP339" s="372">
        <v>520879.30666666664</v>
      </c>
      <c r="BQ339" s="137">
        <f t="shared" si="151"/>
        <v>520879.30666666664</v>
      </c>
      <c r="BR339" s="372">
        <v>458411.69288888888</v>
      </c>
      <c r="BS339" s="137">
        <f t="shared" si="152"/>
        <v>458411.69288888888</v>
      </c>
      <c r="BT339" s="378">
        <v>445227.41822222224</v>
      </c>
      <c r="BU339" s="137">
        <f t="shared" si="158"/>
        <v>445227.41822222224</v>
      </c>
      <c r="BV339" s="377">
        <v>188773.96475733331</v>
      </c>
      <c r="BW339" s="380">
        <f t="shared" si="159"/>
        <v>188773.96475733331</v>
      </c>
      <c r="BX339" s="354"/>
      <c r="BY339" s="138"/>
      <c r="BZ339" s="356"/>
      <c r="CA339" s="352"/>
    </row>
    <row r="340" spans="1:79" x14ac:dyDescent="0.25">
      <c r="A340" s="338" t="s">
        <v>901</v>
      </c>
      <c r="B340" s="55" t="s">
        <v>458</v>
      </c>
      <c r="C340" s="55" t="s">
        <v>450</v>
      </c>
      <c r="D340" s="55" t="s">
        <v>368</v>
      </c>
      <c r="E340" s="383">
        <f t="shared" ca="1" si="153"/>
        <v>616900.4444444445</v>
      </c>
      <c r="F340" s="383">
        <f t="shared" ca="1" si="153"/>
        <v>631032</v>
      </c>
      <c r="G340" s="383">
        <f t="shared" ca="1" si="143"/>
        <v>4378</v>
      </c>
      <c r="H340" s="383">
        <f t="shared" ca="1" si="143"/>
        <v>4418</v>
      </c>
      <c r="I340" s="383">
        <f t="shared" ca="1" si="143"/>
        <v>2377.7653333333337</v>
      </c>
      <c r="J340" s="383">
        <f t="shared" ca="1" si="143"/>
        <v>651</v>
      </c>
      <c r="K340"/>
      <c r="L340" s="383">
        <f t="shared" ca="1" si="154"/>
        <v>54507</v>
      </c>
      <c r="M340" s="383">
        <f t="shared" ca="1" si="144"/>
        <v>115638</v>
      </c>
      <c r="N340" s="383">
        <f t="shared" ca="1" si="144"/>
        <v>185026</v>
      </c>
      <c r="O340" s="383">
        <f t="shared" ca="1" si="144"/>
        <v>123514</v>
      </c>
      <c r="P340" s="383">
        <f t="shared" ca="1" si="144"/>
        <v>76203</v>
      </c>
      <c r="Q340" s="383">
        <f t="shared" ca="1" si="144"/>
        <v>43573</v>
      </c>
      <c r="R340" s="383">
        <f t="shared" ca="1" si="144"/>
        <v>29065</v>
      </c>
      <c r="S340" s="383">
        <f t="shared" ca="1" si="144"/>
        <v>3506</v>
      </c>
      <c r="T340" s="383">
        <f t="shared" ca="1" si="144"/>
        <v>631032</v>
      </c>
      <c r="U340" s="132"/>
      <c r="V340" s="384">
        <f t="shared" ca="1" si="160"/>
        <v>8.6377552960864107E-2</v>
      </c>
      <c r="W340" s="384">
        <f t="shared" ca="1" si="161"/>
        <v>0.18325219640208421</v>
      </c>
      <c r="X340" s="384">
        <f t="shared" ca="1" si="162"/>
        <v>0.29321175471291472</v>
      </c>
      <c r="Y340" s="384">
        <f t="shared" ca="1" si="163"/>
        <v>0.19573333840439153</v>
      </c>
      <c r="Z340" s="384">
        <f t="shared" ca="1" si="164"/>
        <v>0.12075932757768228</v>
      </c>
      <c r="AA340" s="384">
        <f t="shared" ca="1" si="165"/>
        <v>6.9050380963247504E-2</v>
      </c>
      <c r="AB340" s="384">
        <f t="shared" ca="1" si="166"/>
        <v>4.6059470835076506E-2</v>
      </c>
      <c r="AC340" s="384">
        <f t="shared" ca="1" si="167"/>
        <v>5.5559781437391452E-3</v>
      </c>
      <c r="AD340" s="135"/>
      <c r="AE340" s="383">
        <f t="shared" ca="1" si="156"/>
        <v>561</v>
      </c>
      <c r="AF340" s="383">
        <f t="shared" ca="1" si="146"/>
        <v>735</v>
      </c>
      <c r="AG340" s="383">
        <f t="shared" ca="1" si="146"/>
        <v>784</v>
      </c>
      <c r="AH340" s="383">
        <f t="shared" ca="1" si="146"/>
        <v>1071</v>
      </c>
      <c r="AI340" s="383">
        <f t="shared" ca="1" si="146"/>
        <v>856</v>
      </c>
      <c r="AJ340" s="383">
        <f t="shared" ca="1" si="146"/>
        <v>467</v>
      </c>
      <c r="AK340" s="383">
        <f t="shared" ca="1" si="146"/>
        <v>388</v>
      </c>
      <c r="AL340" s="383">
        <f t="shared" ca="1" si="146"/>
        <v>29</v>
      </c>
      <c r="AM340" s="383">
        <f t="shared" ca="1" si="146"/>
        <v>4891</v>
      </c>
      <c r="AN340" s="132"/>
      <c r="AX340" s="383">
        <f t="shared" ca="1" si="157"/>
        <v>-29</v>
      </c>
      <c r="AY340" s="383">
        <f t="shared" ca="1" si="157"/>
        <v>-88</v>
      </c>
      <c r="AZ340" s="383">
        <f t="shared" ca="1" si="157"/>
        <v>-143</v>
      </c>
      <c r="BA340" s="383">
        <f t="shared" ca="1" si="157"/>
        <v>-144</v>
      </c>
      <c r="BB340" s="383">
        <f t="shared" ca="1" si="157"/>
        <v>-58</v>
      </c>
      <c r="BC340" s="383">
        <f t="shared" ca="1" si="157"/>
        <v>0</v>
      </c>
      <c r="BD340" s="383">
        <f t="shared" ca="1" si="157"/>
        <v>-7</v>
      </c>
      <c r="BE340" s="383">
        <f t="shared" ca="1" si="157"/>
        <v>-4</v>
      </c>
      <c r="BF340" s="383">
        <f t="shared" ca="1" si="157"/>
        <v>-473</v>
      </c>
      <c r="BH340" s="390">
        <v>0</v>
      </c>
      <c r="BI340" s="390">
        <v>1</v>
      </c>
      <c r="BJ340" s="370">
        <v>1010012.6133333335</v>
      </c>
      <c r="BK340" s="137">
        <f t="shared" si="148"/>
        <v>1010012.6133333335</v>
      </c>
      <c r="BL340" s="372">
        <v>1090656.8123218392</v>
      </c>
      <c r="BM340" s="137">
        <f t="shared" si="149"/>
        <v>1090656.8123218392</v>
      </c>
      <c r="BN340" s="372">
        <v>1397618.3231111113</v>
      </c>
      <c r="BO340" s="137">
        <f t="shared" si="150"/>
        <v>1397618.3231111113</v>
      </c>
      <c r="BP340" s="372">
        <v>1239893.5466666666</v>
      </c>
      <c r="BQ340" s="137">
        <f t="shared" si="151"/>
        <v>1239893.5466666666</v>
      </c>
      <c r="BR340" s="372">
        <v>1161357.9666666666</v>
      </c>
      <c r="BS340" s="137">
        <f t="shared" si="152"/>
        <v>1161357.9666666666</v>
      </c>
      <c r="BT340" s="378">
        <v>1570883.5800000003</v>
      </c>
      <c r="BU340" s="137">
        <f t="shared" si="158"/>
        <v>1570883.5800000003</v>
      </c>
      <c r="BV340" s="377">
        <v>1016511.5624746667</v>
      </c>
      <c r="BW340" s="380">
        <f t="shared" si="159"/>
        <v>1016511.5624746667</v>
      </c>
      <c r="BX340" s="354"/>
      <c r="BY340" s="138"/>
      <c r="BZ340" s="356"/>
      <c r="CA340" s="352"/>
    </row>
    <row r="341" spans="1:79" x14ac:dyDescent="0.25">
      <c r="A341" s="338" t="s">
        <v>902</v>
      </c>
      <c r="B341" s="55" t="s">
        <v>509</v>
      </c>
      <c r="C341" s="55" t="s">
        <v>463</v>
      </c>
      <c r="D341" s="55" t="s">
        <v>369</v>
      </c>
      <c r="E341" s="383">
        <f t="shared" ca="1" si="153"/>
        <v>265810.33333333331</v>
      </c>
      <c r="F341" s="383">
        <f t="shared" ca="1" si="153"/>
        <v>286401</v>
      </c>
      <c r="G341" s="383">
        <f t="shared" ca="1" si="143"/>
        <v>2451</v>
      </c>
      <c r="H341" s="383">
        <f t="shared" ca="1" si="143"/>
        <v>3504</v>
      </c>
      <c r="I341" s="383">
        <f t="shared" ca="1" si="143"/>
        <v>2521.3142222222223</v>
      </c>
      <c r="J341" s="383">
        <f t="shared" ca="1" si="143"/>
        <v>750</v>
      </c>
      <c r="K341"/>
      <c r="L341" s="383">
        <f t="shared" ca="1" si="154"/>
        <v>50705</v>
      </c>
      <c r="M341" s="383">
        <f t="shared" ca="1" si="144"/>
        <v>62972</v>
      </c>
      <c r="N341" s="383">
        <f t="shared" ca="1" si="144"/>
        <v>69988</v>
      </c>
      <c r="O341" s="383">
        <f t="shared" ca="1" si="144"/>
        <v>41481</v>
      </c>
      <c r="P341" s="383">
        <f t="shared" ca="1" si="144"/>
        <v>30569</v>
      </c>
      <c r="Q341" s="383">
        <f t="shared" ca="1" si="144"/>
        <v>17272</v>
      </c>
      <c r="R341" s="383">
        <f t="shared" ca="1" si="144"/>
        <v>12068</v>
      </c>
      <c r="S341" s="383">
        <f t="shared" ca="1" si="144"/>
        <v>1346</v>
      </c>
      <c r="T341" s="383">
        <f t="shared" ca="1" si="144"/>
        <v>286401</v>
      </c>
      <c r="U341" s="132"/>
      <c r="V341" s="384">
        <f t="shared" ca="1" si="160"/>
        <v>0.17704197960202653</v>
      </c>
      <c r="W341" s="384">
        <f t="shared" ca="1" si="161"/>
        <v>0.21987353396112444</v>
      </c>
      <c r="X341" s="384">
        <f t="shared" ca="1" si="162"/>
        <v>0.2443706551303941</v>
      </c>
      <c r="Y341" s="384">
        <f ca="1">O341/$T341</f>
        <v>0.14483538814459446</v>
      </c>
      <c r="Z341" s="384">
        <f t="shared" ca="1" si="164"/>
        <v>0.10673496251758897</v>
      </c>
      <c r="AA341" s="384">
        <f ca="1">Q341/$T341</f>
        <v>6.030705200051676E-2</v>
      </c>
      <c r="AB341" s="384">
        <f t="shared" ca="1" si="166"/>
        <v>4.2136724382945592E-2</v>
      </c>
      <c r="AC341" s="384">
        <f t="shared" ca="1" si="167"/>
        <v>4.699704260809145E-3</v>
      </c>
      <c r="AD341" s="135"/>
      <c r="AE341" s="383">
        <f t="shared" ca="1" si="156"/>
        <v>540</v>
      </c>
      <c r="AF341" s="383">
        <f t="shared" ca="1" si="146"/>
        <v>579</v>
      </c>
      <c r="AG341" s="383">
        <f t="shared" ca="1" si="146"/>
        <v>738</v>
      </c>
      <c r="AH341" s="383">
        <f t="shared" ca="1" si="146"/>
        <v>511</v>
      </c>
      <c r="AI341" s="383">
        <f t="shared" ca="1" si="146"/>
        <v>481</v>
      </c>
      <c r="AJ341" s="383">
        <f t="shared" ca="1" si="146"/>
        <v>371</v>
      </c>
      <c r="AK341" s="383">
        <f t="shared" ca="1" si="146"/>
        <v>236</v>
      </c>
      <c r="AL341" s="383">
        <f t="shared" ca="1" si="146"/>
        <v>35</v>
      </c>
      <c r="AM341" s="383">
        <f t="shared" ca="1" si="146"/>
        <v>3491</v>
      </c>
      <c r="AN341" s="132"/>
      <c r="AX341" s="383">
        <f t="shared" ca="1" si="157"/>
        <v>-57</v>
      </c>
      <c r="AY341" s="383">
        <f t="shared" ca="1" si="157"/>
        <v>23</v>
      </c>
      <c r="AZ341" s="383">
        <f t="shared" ca="1" si="157"/>
        <v>25</v>
      </c>
      <c r="BA341" s="383">
        <f t="shared" ca="1" si="157"/>
        <v>30</v>
      </c>
      <c r="BB341" s="383">
        <f t="shared" ca="1" si="157"/>
        <v>-4</v>
      </c>
      <c r="BC341" s="383">
        <f t="shared" ca="1" si="157"/>
        <v>-4</v>
      </c>
      <c r="BD341" s="383">
        <f t="shared" ca="1" si="157"/>
        <v>4</v>
      </c>
      <c r="BE341" s="383">
        <f t="shared" ca="1" si="157"/>
        <v>-4</v>
      </c>
      <c r="BF341" s="383">
        <f t="shared" ca="1" si="157"/>
        <v>13</v>
      </c>
      <c r="BH341" s="390">
        <v>0</v>
      </c>
      <c r="BI341" s="390">
        <v>1</v>
      </c>
      <c r="BJ341" s="370">
        <v>589344.59866666677</v>
      </c>
      <c r="BK341" s="137">
        <f t="shared" si="148"/>
        <v>589344.59866666677</v>
      </c>
      <c r="BL341" s="372">
        <v>622315.94016858249</v>
      </c>
      <c r="BM341" s="137">
        <f t="shared" si="149"/>
        <v>622315.94016858249</v>
      </c>
      <c r="BN341" s="372">
        <v>607215.40755555569</v>
      </c>
      <c r="BO341" s="137">
        <f t="shared" si="150"/>
        <v>607215.40755555569</v>
      </c>
      <c r="BP341" s="372">
        <v>726773.81333333335</v>
      </c>
      <c r="BQ341" s="137">
        <f t="shared" si="151"/>
        <v>726773.81333333335</v>
      </c>
      <c r="BR341" s="372">
        <v>903757.84133333329</v>
      </c>
      <c r="BS341" s="137">
        <f t="shared" si="152"/>
        <v>903757.84133333329</v>
      </c>
      <c r="BT341" s="378">
        <v>1030190.3733333334</v>
      </c>
      <c r="BU341" s="137">
        <f t="shared" si="158"/>
        <v>1030190.3733333334</v>
      </c>
      <c r="BV341" s="377">
        <v>599805.92292977776</v>
      </c>
      <c r="BW341" s="380">
        <f t="shared" si="159"/>
        <v>599805.92292977776</v>
      </c>
      <c r="BX341" s="354"/>
      <c r="BY341" s="138"/>
      <c r="BZ341" s="356"/>
      <c r="CA341" s="352"/>
    </row>
    <row r="342" spans="1:79" x14ac:dyDescent="0.25">
      <c r="A342" s="338" t="s">
        <v>903</v>
      </c>
      <c r="B342" s="55" t="s">
        <v>460</v>
      </c>
      <c r="C342" s="55" t="s">
        <v>434</v>
      </c>
      <c r="D342" s="55" t="s">
        <v>370</v>
      </c>
      <c r="E342" s="383">
        <f t="shared" ca="1" si="153"/>
        <v>588457.22222222225</v>
      </c>
      <c r="F342" s="383">
        <f t="shared" ca="1" si="153"/>
        <v>588590</v>
      </c>
      <c r="G342" s="383">
        <f t="shared" ca="1" si="143"/>
        <v>3178</v>
      </c>
      <c r="H342" s="383">
        <f t="shared" ca="1" si="143"/>
        <v>5436</v>
      </c>
      <c r="I342" s="383">
        <f t="shared" ca="1" si="143"/>
        <v>3204.0599999999995</v>
      </c>
      <c r="J342" s="383">
        <f t="shared" ca="1" si="143"/>
        <v>1244</v>
      </c>
      <c r="K342"/>
      <c r="L342" s="383">
        <f t="shared" ca="1" si="154"/>
        <v>42052</v>
      </c>
      <c r="M342" s="383">
        <f t="shared" ca="1" si="144"/>
        <v>102095</v>
      </c>
      <c r="N342" s="383">
        <f t="shared" ca="1" si="144"/>
        <v>162638</v>
      </c>
      <c r="O342" s="383">
        <f t="shared" ca="1" si="144"/>
        <v>116338</v>
      </c>
      <c r="P342" s="383">
        <f t="shared" ca="1" si="144"/>
        <v>83837</v>
      </c>
      <c r="Q342" s="383">
        <f t="shared" ca="1" si="144"/>
        <v>48855</v>
      </c>
      <c r="R342" s="383">
        <f t="shared" ca="1" si="144"/>
        <v>29471</v>
      </c>
      <c r="S342" s="383">
        <f t="shared" ca="1" si="144"/>
        <v>3304</v>
      </c>
      <c r="T342" s="383">
        <f t="shared" ca="1" si="144"/>
        <v>588590</v>
      </c>
      <c r="U342" s="132"/>
      <c r="V342" s="384">
        <f t="shared" ca="1" si="160"/>
        <v>7.1445318472960803E-2</v>
      </c>
      <c r="W342" s="384">
        <f t="shared" ca="1" si="161"/>
        <v>0.17345690548599194</v>
      </c>
      <c r="X342" s="384">
        <f t="shared" ca="1" si="162"/>
        <v>0.27631798025790449</v>
      </c>
      <c r="Y342" s="384">
        <f t="shared" ca="1" si="163"/>
        <v>0.19765541378548734</v>
      </c>
      <c r="Z342" s="384">
        <f t="shared" ca="1" si="164"/>
        <v>0.14243701048267896</v>
      </c>
      <c r="AA342" s="384">
        <f t="shared" ca="1" si="165"/>
        <v>8.3003448920301065E-2</v>
      </c>
      <c r="AB342" s="384">
        <f t="shared" ca="1" si="166"/>
        <v>5.0070507483987156E-2</v>
      </c>
      <c r="AC342" s="384">
        <f t="shared" ca="1" si="167"/>
        <v>5.6134151106882546E-3</v>
      </c>
      <c r="AD342" s="135"/>
      <c r="AE342" s="383">
        <f t="shared" ca="1" si="156"/>
        <v>471</v>
      </c>
      <c r="AF342" s="383">
        <f t="shared" ca="1" si="146"/>
        <v>1043</v>
      </c>
      <c r="AG342" s="383">
        <f t="shared" ca="1" si="146"/>
        <v>1430</v>
      </c>
      <c r="AH342" s="383">
        <f t="shared" ca="1" si="146"/>
        <v>1209</v>
      </c>
      <c r="AI342" s="383">
        <f t="shared" ca="1" si="146"/>
        <v>713</v>
      </c>
      <c r="AJ342" s="383">
        <f t="shared" ca="1" si="146"/>
        <v>481</v>
      </c>
      <c r="AK342" s="383">
        <f t="shared" ca="1" si="146"/>
        <v>361</v>
      </c>
      <c r="AL342" s="383">
        <f t="shared" ca="1" si="146"/>
        <v>26</v>
      </c>
      <c r="AM342" s="383">
        <f t="shared" ca="1" si="146"/>
        <v>5734</v>
      </c>
      <c r="AN342" s="132"/>
      <c r="AX342" s="383">
        <f t="shared" ca="1" si="157"/>
        <v>-78</v>
      </c>
      <c r="AY342" s="383">
        <f t="shared" ca="1" si="157"/>
        <v>-73</v>
      </c>
      <c r="AZ342" s="383">
        <f t="shared" ca="1" si="157"/>
        <v>-62</v>
      </c>
      <c r="BA342" s="383">
        <f t="shared" ca="1" si="157"/>
        <v>-51</v>
      </c>
      <c r="BB342" s="383">
        <f t="shared" ca="1" si="157"/>
        <v>12</v>
      </c>
      <c r="BC342" s="383">
        <f t="shared" ca="1" si="157"/>
        <v>-40</v>
      </c>
      <c r="BD342" s="383">
        <f t="shared" ca="1" si="157"/>
        <v>-8</v>
      </c>
      <c r="BE342" s="383">
        <f t="shared" ca="1" si="157"/>
        <v>2</v>
      </c>
      <c r="BF342" s="383">
        <f t="shared" ca="1" si="157"/>
        <v>-298</v>
      </c>
      <c r="BH342" s="390">
        <v>0</v>
      </c>
      <c r="BI342" s="390">
        <v>1</v>
      </c>
      <c r="BJ342" s="370">
        <v>1024532.7440000001</v>
      </c>
      <c r="BK342" s="137">
        <f t="shared" si="148"/>
        <v>1024532.7440000001</v>
      </c>
      <c r="BL342" s="372">
        <v>1352704.0233333334</v>
      </c>
      <c r="BM342" s="137">
        <f t="shared" si="149"/>
        <v>1352704.0233333334</v>
      </c>
      <c r="BN342" s="372">
        <v>1219586.1002222225</v>
      </c>
      <c r="BO342" s="137">
        <f t="shared" si="150"/>
        <v>1219586.1002222225</v>
      </c>
      <c r="BP342" s="372">
        <v>1319064.6666666667</v>
      </c>
      <c r="BQ342" s="137">
        <f t="shared" si="151"/>
        <v>1319064.6666666667</v>
      </c>
      <c r="BR342" s="372">
        <v>1262476.8804444447</v>
      </c>
      <c r="BS342" s="137">
        <f t="shared" si="152"/>
        <v>1262476.8804444447</v>
      </c>
      <c r="BT342" s="378">
        <v>1447894.3764444448</v>
      </c>
      <c r="BU342" s="137">
        <f t="shared" si="158"/>
        <v>1447894.3764444448</v>
      </c>
      <c r="BV342" s="377">
        <v>946197.78494577773</v>
      </c>
      <c r="BW342" s="380">
        <f t="shared" si="159"/>
        <v>946197.78494577773</v>
      </c>
      <c r="BX342" s="354"/>
      <c r="BY342" s="138"/>
      <c r="BZ342" s="356"/>
      <c r="CA342" s="352"/>
    </row>
    <row r="343" spans="1:79" x14ac:dyDescent="0.25">
      <c r="A343" s="338" t="s">
        <v>904</v>
      </c>
      <c r="B343" s="55" t="s">
        <v>491</v>
      </c>
      <c r="C343" s="55" t="s">
        <v>450</v>
      </c>
      <c r="D343" s="55" t="s">
        <v>371</v>
      </c>
      <c r="E343" s="383">
        <f t="shared" ca="1" si="153"/>
        <v>521292.44444444438</v>
      </c>
      <c r="F343" s="383">
        <f t="shared" ca="1" si="153"/>
        <v>488048</v>
      </c>
      <c r="G343" s="383">
        <f t="shared" ca="1" si="143"/>
        <v>2925</v>
      </c>
      <c r="H343" s="383">
        <f t="shared" ca="1" si="143"/>
        <v>2608</v>
      </c>
      <c r="I343" s="383">
        <f t="shared" ca="1" si="143"/>
        <v>1156.2746666666667</v>
      </c>
      <c r="J343" s="383">
        <f t="shared" ca="1" si="143"/>
        <v>684</v>
      </c>
      <c r="K343"/>
      <c r="L343" s="383">
        <f t="shared" ca="1" si="154"/>
        <v>11294</v>
      </c>
      <c r="M343" s="383">
        <f t="shared" ca="1" si="144"/>
        <v>50162</v>
      </c>
      <c r="N343" s="383">
        <f t="shared" ca="1" si="144"/>
        <v>137580</v>
      </c>
      <c r="O343" s="383">
        <f t="shared" ca="1" si="144"/>
        <v>123058</v>
      </c>
      <c r="P343" s="383">
        <f t="shared" ca="1" si="144"/>
        <v>75038</v>
      </c>
      <c r="Q343" s="383">
        <f t="shared" ca="1" si="144"/>
        <v>45321</v>
      </c>
      <c r="R343" s="383">
        <f t="shared" ca="1" si="144"/>
        <v>38915</v>
      </c>
      <c r="S343" s="383">
        <f t="shared" ca="1" si="144"/>
        <v>6680</v>
      </c>
      <c r="T343" s="383">
        <f t="shared" ca="1" si="144"/>
        <v>488048</v>
      </c>
      <c r="U343" s="132"/>
      <c r="V343" s="384">
        <f t="shared" ca="1" si="160"/>
        <v>2.3141166442644984E-2</v>
      </c>
      <c r="W343" s="384">
        <f t="shared" ca="1" si="161"/>
        <v>0.10278087401239222</v>
      </c>
      <c r="X343" s="384">
        <f t="shared" ca="1" si="162"/>
        <v>0.2818985017867095</v>
      </c>
      <c r="Y343" s="384">
        <f t="shared" ca="1" si="163"/>
        <v>0.25214323181326426</v>
      </c>
      <c r="Z343" s="384">
        <f t="shared" ca="1" si="164"/>
        <v>0.15375127036684916</v>
      </c>
      <c r="AA343" s="384">
        <f t="shared" ca="1" si="165"/>
        <v>9.2861767694980821E-2</v>
      </c>
      <c r="AB343" s="384">
        <f t="shared" ca="1" si="166"/>
        <v>7.9736009572828906E-2</v>
      </c>
      <c r="AC343" s="384">
        <f t="shared" ca="1" si="167"/>
        <v>1.3687178310330131E-2</v>
      </c>
      <c r="AD343" s="135"/>
      <c r="AE343" s="383">
        <f t="shared" ca="1" si="156"/>
        <v>130</v>
      </c>
      <c r="AF343" s="383">
        <f t="shared" ca="1" si="146"/>
        <v>409</v>
      </c>
      <c r="AG343" s="383">
        <f t="shared" ca="1" si="146"/>
        <v>876</v>
      </c>
      <c r="AH343" s="383">
        <f t="shared" ca="1" si="146"/>
        <v>830</v>
      </c>
      <c r="AI343" s="383">
        <f t="shared" ca="1" si="146"/>
        <v>238</v>
      </c>
      <c r="AJ343" s="383">
        <f t="shared" ca="1" si="146"/>
        <v>262</v>
      </c>
      <c r="AK343" s="383">
        <f t="shared" ca="1" si="146"/>
        <v>235</v>
      </c>
      <c r="AL343" s="383">
        <f t="shared" ca="1" si="146"/>
        <v>78</v>
      </c>
      <c r="AM343" s="383">
        <f t="shared" ca="1" si="146"/>
        <v>3058</v>
      </c>
      <c r="AN343" s="132"/>
      <c r="AX343" s="383">
        <f t="shared" ca="1" si="157"/>
        <v>-24</v>
      </c>
      <c r="AY343" s="383">
        <f t="shared" ca="1" si="157"/>
        <v>-42</v>
      </c>
      <c r="AZ343" s="383">
        <f t="shared" ca="1" si="157"/>
        <v>-147</v>
      </c>
      <c r="BA343" s="383">
        <f t="shared" ca="1" si="157"/>
        <v>-141</v>
      </c>
      <c r="BB343" s="383">
        <f t="shared" ca="1" si="157"/>
        <v>-20</v>
      </c>
      <c r="BC343" s="383">
        <f t="shared" ca="1" si="157"/>
        <v>-56</v>
      </c>
      <c r="BD343" s="383">
        <f t="shared" ca="1" si="157"/>
        <v>-23</v>
      </c>
      <c r="BE343" s="383">
        <f t="shared" ca="1" si="157"/>
        <v>3</v>
      </c>
      <c r="BF343" s="383">
        <f t="shared" ca="1" si="157"/>
        <v>-450</v>
      </c>
      <c r="BH343" s="390">
        <v>0</v>
      </c>
      <c r="BI343" s="390">
        <v>1</v>
      </c>
      <c r="BJ343" s="370">
        <v>769886.75199999998</v>
      </c>
      <c r="BK343" s="137">
        <f t="shared" si="148"/>
        <v>769886.75199999998</v>
      </c>
      <c r="BL343" s="372">
        <v>1229839.8562222223</v>
      </c>
      <c r="BM343" s="137">
        <f t="shared" si="149"/>
        <v>1229839.8562222223</v>
      </c>
      <c r="BN343" s="372">
        <v>1114327.8255555555</v>
      </c>
      <c r="BO343" s="137">
        <f t="shared" si="150"/>
        <v>1114327.8255555555</v>
      </c>
      <c r="BP343" s="372">
        <v>1190453.9466666668</v>
      </c>
      <c r="BQ343" s="137">
        <f t="shared" si="151"/>
        <v>1190453.9466666668</v>
      </c>
      <c r="BR343" s="372">
        <v>1152066.0604444444</v>
      </c>
      <c r="BS343" s="137">
        <f t="shared" si="152"/>
        <v>1152066.0604444444</v>
      </c>
      <c r="BT343" s="378">
        <v>1178906.7453333335</v>
      </c>
      <c r="BU343" s="137">
        <f t="shared" si="158"/>
        <v>1178906.7453333335</v>
      </c>
      <c r="BV343" s="377">
        <v>727708.8608746666</v>
      </c>
      <c r="BW343" s="380">
        <f t="shared" si="159"/>
        <v>727708.8608746666</v>
      </c>
      <c r="BX343" s="354"/>
      <c r="BY343" s="138"/>
      <c r="BZ343" s="356"/>
      <c r="CA343" s="352"/>
    </row>
    <row r="344" spans="1:79" x14ac:dyDescent="0.25">
      <c r="A344" s="338" t="s">
        <v>905</v>
      </c>
      <c r="B344" s="55" t="s">
        <v>372</v>
      </c>
      <c r="C344" s="55" t="s">
        <v>434</v>
      </c>
      <c r="D344" s="55" t="s">
        <v>372</v>
      </c>
      <c r="E344" s="383">
        <f t="shared" ca="1" si="153"/>
        <v>642513.66666666674</v>
      </c>
      <c r="F344" s="383">
        <f t="shared" ca="1" si="153"/>
        <v>662375</v>
      </c>
      <c r="G344" s="383">
        <f t="shared" ca="1" si="143"/>
        <v>4778</v>
      </c>
      <c r="H344" s="383">
        <f t="shared" ca="1" si="143"/>
        <v>6830</v>
      </c>
      <c r="I344" s="383">
        <f t="shared" ca="1" si="143"/>
        <v>4708.8151111111101</v>
      </c>
      <c r="J344" s="383">
        <f t="shared" ca="1" si="143"/>
        <v>1494</v>
      </c>
      <c r="K344"/>
      <c r="L344" s="383">
        <f t="shared" ca="1" si="154"/>
        <v>66945</v>
      </c>
      <c r="M344" s="383">
        <f t="shared" ca="1" si="144"/>
        <v>125390</v>
      </c>
      <c r="N344" s="383">
        <f t="shared" ca="1" si="144"/>
        <v>183304</v>
      </c>
      <c r="O344" s="383">
        <f t="shared" ca="1" si="144"/>
        <v>130146</v>
      </c>
      <c r="P344" s="383">
        <f t="shared" ca="1" si="144"/>
        <v>75362</v>
      </c>
      <c r="Q344" s="383">
        <f t="shared" ca="1" si="144"/>
        <v>43726</v>
      </c>
      <c r="R344" s="383">
        <f t="shared" ca="1" si="144"/>
        <v>34022</v>
      </c>
      <c r="S344" s="383">
        <f t="shared" ca="1" si="144"/>
        <v>3480</v>
      </c>
      <c r="T344" s="383">
        <f t="shared" ca="1" si="144"/>
        <v>662375</v>
      </c>
      <c r="U344" s="132"/>
      <c r="V344" s="384">
        <f t="shared" ca="1" si="160"/>
        <v>0.10106812606152105</v>
      </c>
      <c r="W344" s="384">
        <f t="shared" ca="1" si="161"/>
        <v>0.18930364219664086</v>
      </c>
      <c r="X344" s="384">
        <f t="shared" ca="1" si="162"/>
        <v>0.27673749764106437</v>
      </c>
      <c r="Y344" s="384">
        <f t="shared" ca="1" si="163"/>
        <v>0.19648386488016606</v>
      </c>
      <c r="Z344" s="384">
        <f t="shared" ca="1" si="164"/>
        <v>0.11377542932628798</v>
      </c>
      <c r="AA344" s="384">
        <f t="shared" ca="1" si="165"/>
        <v>6.6013964899037561E-2</v>
      </c>
      <c r="AB344" s="384">
        <f t="shared" ca="1" si="166"/>
        <v>5.1363653519531989E-2</v>
      </c>
      <c r="AC344" s="384">
        <f t="shared" ca="1" si="167"/>
        <v>5.2538214757501412E-3</v>
      </c>
      <c r="AD344" s="135"/>
      <c r="AE344" s="383">
        <f t="shared" ca="1" si="156"/>
        <v>289</v>
      </c>
      <c r="AF344" s="383">
        <f t="shared" ca="1" si="146"/>
        <v>1021</v>
      </c>
      <c r="AG344" s="383">
        <f t="shared" ca="1" si="146"/>
        <v>1351</v>
      </c>
      <c r="AH344" s="383">
        <f t="shared" ca="1" si="146"/>
        <v>1695</v>
      </c>
      <c r="AI344" s="383">
        <f t="shared" ca="1" si="146"/>
        <v>1232</v>
      </c>
      <c r="AJ344" s="383">
        <f t="shared" ca="1" si="146"/>
        <v>619</v>
      </c>
      <c r="AK344" s="383">
        <f t="shared" ca="1" si="146"/>
        <v>339</v>
      </c>
      <c r="AL344" s="383">
        <f t="shared" ca="1" si="146"/>
        <v>63</v>
      </c>
      <c r="AM344" s="383">
        <f t="shared" ca="1" si="146"/>
        <v>6609</v>
      </c>
      <c r="AN344" s="132"/>
      <c r="AX344" s="383">
        <f t="shared" ca="1" si="157"/>
        <v>35</v>
      </c>
      <c r="AY344" s="383">
        <f t="shared" ca="1" si="157"/>
        <v>99</v>
      </c>
      <c r="AZ344" s="383">
        <f t="shared" ca="1" si="157"/>
        <v>53</v>
      </c>
      <c r="BA344" s="383">
        <f t="shared" ca="1" si="157"/>
        <v>-26</v>
      </c>
      <c r="BB344" s="383">
        <f t="shared" ca="1" si="157"/>
        <v>48</v>
      </c>
      <c r="BC344" s="383">
        <f t="shared" ca="1" si="157"/>
        <v>31</v>
      </c>
      <c r="BD344" s="383">
        <f t="shared" ca="1" si="157"/>
        <v>-12</v>
      </c>
      <c r="BE344" s="383">
        <f t="shared" ca="1" si="157"/>
        <v>-7</v>
      </c>
      <c r="BF344" s="383">
        <f t="shared" ca="1" si="157"/>
        <v>221</v>
      </c>
      <c r="BH344" s="390">
        <v>0</v>
      </c>
      <c r="BI344" s="390">
        <v>1</v>
      </c>
      <c r="BJ344" s="370">
        <v>1378612.8466666667</v>
      </c>
      <c r="BK344" s="137">
        <f t="shared" si="148"/>
        <v>1378612.8466666667</v>
      </c>
      <c r="BL344" s="372">
        <v>1459962.929777778</v>
      </c>
      <c r="BM344" s="137">
        <f t="shared" si="149"/>
        <v>1459962.929777778</v>
      </c>
      <c r="BN344" s="372">
        <v>1634734.1635555557</v>
      </c>
      <c r="BO344" s="137">
        <f t="shared" si="150"/>
        <v>1634734.1635555557</v>
      </c>
      <c r="BP344" s="372">
        <v>1569711.9466666668</v>
      </c>
      <c r="BQ344" s="137">
        <f t="shared" si="151"/>
        <v>1569711.9466666668</v>
      </c>
      <c r="BR344" s="372">
        <v>1282230.6920000003</v>
      </c>
      <c r="BS344" s="137">
        <f t="shared" si="152"/>
        <v>1282230.6920000003</v>
      </c>
      <c r="BT344" s="378">
        <v>1583557.4533333334</v>
      </c>
      <c r="BU344" s="137">
        <f t="shared" si="158"/>
        <v>1583557.4533333334</v>
      </c>
      <c r="BV344" s="377">
        <v>1314063.4151288888</v>
      </c>
      <c r="BW344" s="380">
        <f t="shared" si="159"/>
        <v>1314063.4151288888</v>
      </c>
      <c r="BX344" s="354"/>
      <c r="BY344" s="138"/>
      <c r="BZ344" s="356"/>
      <c r="CA344" s="352"/>
    </row>
    <row r="345" spans="1:79" x14ac:dyDescent="0.25">
      <c r="A345" s="338" t="s">
        <v>906</v>
      </c>
      <c r="B345" s="55" t="s">
        <v>794</v>
      </c>
      <c r="C345" s="55" t="s">
        <v>437</v>
      </c>
      <c r="D345" s="55" t="s">
        <v>373</v>
      </c>
      <c r="E345" s="383">
        <f t="shared" ca="1" si="153"/>
        <v>455504.44444444455</v>
      </c>
      <c r="F345" s="383">
        <f t="shared" ca="1" si="153"/>
        <v>542168</v>
      </c>
      <c r="G345" s="383">
        <f t="shared" ca="1" si="143"/>
        <v>7755</v>
      </c>
      <c r="H345" s="383">
        <f t="shared" ca="1" si="143"/>
        <v>4011</v>
      </c>
      <c r="I345" s="383">
        <f t="shared" ca="1" si="143"/>
        <v>2186.5804444444443</v>
      </c>
      <c r="J345" s="383">
        <f t="shared" ca="1" si="143"/>
        <v>1061</v>
      </c>
      <c r="K345"/>
      <c r="L345" s="383">
        <f t="shared" ca="1" si="154"/>
        <v>201231</v>
      </c>
      <c r="M345" s="383">
        <f t="shared" ca="1" si="144"/>
        <v>105767</v>
      </c>
      <c r="N345" s="383">
        <f t="shared" ca="1" si="144"/>
        <v>99905</v>
      </c>
      <c r="O345" s="383">
        <f t="shared" ca="1" si="144"/>
        <v>65566</v>
      </c>
      <c r="P345" s="383">
        <f t="shared" ca="1" si="144"/>
        <v>39456</v>
      </c>
      <c r="Q345" s="383">
        <f t="shared" ca="1" si="144"/>
        <v>18890</v>
      </c>
      <c r="R345" s="383">
        <f t="shared" ca="1" si="144"/>
        <v>10491</v>
      </c>
      <c r="S345" s="383">
        <f t="shared" ca="1" si="144"/>
        <v>862</v>
      </c>
      <c r="T345" s="383">
        <f t="shared" ca="1" si="144"/>
        <v>542168</v>
      </c>
      <c r="U345" s="132"/>
      <c r="V345" s="384">
        <f t="shared" ca="1" si="160"/>
        <v>0.37115986188782812</v>
      </c>
      <c r="W345" s="384">
        <f t="shared" ca="1" si="161"/>
        <v>0.19508159832376681</v>
      </c>
      <c r="X345" s="384">
        <f t="shared" ca="1" si="162"/>
        <v>0.18426945153531746</v>
      </c>
      <c r="Y345" s="384">
        <f t="shared" ca="1" si="163"/>
        <v>0.12093299493883815</v>
      </c>
      <c r="Z345" s="384">
        <f t="shared" ca="1" si="164"/>
        <v>7.2774490563810482E-2</v>
      </c>
      <c r="AA345" s="384">
        <f t="shared" ca="1" si="165"/>
        <v>3.484159891398976E-2</v>
      </c>
      <c r="AB345" s="384">
        <f t="shared" ca="1" si="166"/>
        <v>1.9350090746779597E-2</v>
      </c>
      <c r="AC345" s="384">
        <f t="shared" ca="1" si="167"/>
        <v>1.5899130896696227E-3</v>
      </c>
      <c r="AD345" s="135"/>
      <c r="AE345" s="383">
        <f t="shared" ca="1" si="156"/>
        <v>833</v>
      </c>
      <c r="AF345" s="383">
        <f t="shared" ca="1" si="146"/>
        <v>726</v>
      </c>
      <c r="AG345" s="383">
        <f t="shared" ca="1" si="146"/>
        <v>730</v>
      </c>
      <c r="AH345" s="383">
        <f t="shared" ca="1" si="146"/>
        <v>640</v>
      </c>
      <c r="AI345" s="383">
        <f t="shared" ca="1" si="146"/>
        <v>707</v>
      </c>
      <c r="AJ345" s="383">
        <f t="shared" ca="1" si="146"/>
        <v>330</v>
      </c>
      <c r="AK345" s="383">
        <f t="shared" ca="1" si="146"/>
        <v>98</v>
      </c>
      <c r="AL345" s="383">
        <f t="shared" ca="1" si="146"/>
        <v>10</v>
      </c>
      <c r="AM345" s="383">
        <f t="shared" ca="1" si="146"/>
        <v>4074</v>
      </c>
      <c r="AN345" s="132"/>
      <c r="AX345" s="383">
        <f t="shared" ca="1" si="157"/>
        <v>-38</v>
      </c>
      <c r="AY345" s="383">
        <f t="shared" ca="1" si="157"/>
        <v>-12</v>
      </c>
      <c r="AZ345" s="383">
        <f t="shared" ca="1" si="157"/>
        <v>-23</v>
      </c>
      <c r="BA345" s="383">
        <f t="shared" ca="1" si="157"/>
        <v>17</v>
      </c>
      <c r="BB345" s="383">
        <f t="shared" ca="1" si="157"/>
        <v>3</v>
      </c>
      <c r="BC345" s="383">
        <f t="shared" ca="1" si="157"/>
        <v>-6</v>
      </c>
      <c r="BD345" s="383">
        <f t="shared" ca="1" si="157"/>
        <v>-5</v>
      </c>
      <c r="BE345" s="383">
        <f t="shared" ca="1" si="157"/>
        <v>1</v>
      </c>
      <c r="BF345" s="383">
        <f t="shared" ca="1" si="157"/>
        <v>-63</v>
      </c>
      <c r="BH345" s="390">
        <v>0</v>
      </c>
      <c r="BI345" s="390">
        <v>1</v>
      </c>
      <c r="BJ345" s="370">
        <v>464868.06</v>
      </c>
      <c r="BK345" s="137">
        <f t="shared" si="148"/>
        <v>464868.06</v>
      </c>
      <c r="BL345" s="372">
        <v>566257.98111111089</v>
      </c>
      <c r="BM345" s="137">
        <f t="shared" si="149"/>
        <v>566257.98111111089</v>
      </c>
      <c r="BN345" s="372">
        <v>763092.95444444462</v>
      </c>
      <c r="BO345" s="137">
        <f t="shared" si="150"/>
        <v>763092.95444444462</v>
      </c>
      <c r="BP345" s="372">
        <v>1069166.3466666667</v>
      </c>
      <c r="BQ345" s="137">
        <f t="shared" si="151"/>
        <v>1069166.3466666667</v>
      </c>
      <c r="BR345" s="372">
        <v>1023228.9346666667</v>
      </c>
      <c r="BS345" s="137">
        <f t="shared" si="152"/>
        <v>1023228.9346666667</v>
      </c>
      <c r="BT345" s="378">
        <v>1207904.0057777779</v>
      </c>
      <c r="BU345" s="137">
        <f t="shared" si="158"/>
        <v>1207904.0057777779</v>
      </c>
      <c r="BV345" s="377">
        <v>763775.077742222</v>
      </c>
      <c r="BW345" s="380">
        <f t="shared" si="159"/>
        <v>763775.077742222</v>
      </c>
      <c r="BX345" s="354"/>
      <c r="BY345" s="138"/>
      <c r="BZ345" s="356"/>
      <c r="CA345" s="352"/>
    </row>
    <row r="346" spans="1:79" x14ac:dyDescent="0.25">
      <c r="A346" s="338" t="s">
        <v>907</v>
      </c>
      <c r="B346" s="55" t="s">
        <v>469</v>
      </c>
      <c r="C346" s="55" t="s">
        <v>440</v>
      </c>
      <c r="D346" s="55" t="s">
        <v>374</v>
      </c>
      <c r="E346" s="383">
        <f t="shared" ca="1" si="153"/>
        <v>264209.11111111112</v>
      </c>
      <c r="F346" s="383">
        <f t="shared" ca="1" si="153"/>
        <v>293638</v>
      </c>
      <c r="G346" s="383">
        <f t="shared" ca="1" si="143"/>
        <v>2196</v>
      </c>
      <c r="H346" s="383">
        <f t="shared" ca="1" si="143"/>
        <v>4167</v>
      </c>
      <c r="I346" s="383">
        <f t="shared" ca="1" si="143"/>
        <v>3063.4968888888889</v>
      </c>
      <c r="J346" s="383">
        <f t="shared" ca="1" si="143"/>
        <v>914</v>
      </c>
      <c r="K346"/>
      <c r="L346" s="383">
        <f t="shared" ca="1" si="154"/>
        <v>47574</v>
      </c>
      <c r="M346" s="383">
        <f t="shared" ca="1" si="144"/>
        <v>86357</v>
      </c>
      <c r="N346" s="383">
        <f t="shared" ca="1" si="144"/>
        <v>64635</v>
      </c>
      <c r="O346" s="383">
        <f t="shared" ca="1" si="144"/>
        <v>43067</v>
      </c>
      <c r="P346" s="383">
        <f t="shared" ca="1" si="144"/>
        <v>29315</v>
      </c>
      <c r="Q346" s="383">
        <f t="shared" ca="1" si="144"/>
        <v>13715</v>
      </c>
      <c r="R346" s="383">
        <f t="shared" ca="1" si="144"/>
        <v>8215</v>
      </c>
      <c r="S346" s="383">
        <f t="shared" ca="1" si="144"/>
        <v>760</v>
      </c>
      <c r="T346" s="383">
        <f t="shared" ca="1" si="144"/>
        <v>293638</v>
      </c>
      <c r="U346" s="132"/>
      <c r="V346" s="384">
        <f t="shared" ca="1" si="160"/>
        <v>0.16201581539174084</v>
      </c>
      <c r="W346" s="384">
        <f t="shared" ca="1" si="161"/>
        <v>0.29409340752899826</v>
      </c>
      <c r="X346" s="384">
        <f t="shared" ca="1" si="162"/>
        <v>0.22011796838283873</v>
      </c>
      <c r="Y346" s="384">
        <f t="shared" ca="1" si="163"/>
        <v>0.14666698451835253</v>
      </c>
      <c r="Z346" s="384">
        <f t="shared" ca="1" si="164"/>
        <v>9.9833808975677535E-2</v>
      </c>
      <c r="AA346" s="384">
        <f t="shared" ca="1" si="165"/>
        <v>4.6707170052922305E-2</v>
      </c>
      <c r="AB346" s="384">
        <f t="shared" ca="1" si="166"/>
        <v>2.7976624278873988E-2</v>
      </c>
      <c r="AC346" s="384">
        <f t="shared" ca="1" si="167"/>
        <v>2.5882208705957674E-3</v>
      </c>
      <c r="AD346" s="135"/>
      <c r="AE346" s="383">
        <f t="shared" ca="1" si="156"/>
        <v>351</v>
      </c>
      <c r="AF346" s="383">
        <f t="shared" ca="1" si="146"/>
        <v>1053</v>
      </c>
      <c r="AG346" s="383">
        <f t="shared" ca="1" si="146"/>
        <v>655</v>
      </c>
      <c r="AH346" s="383">
        <f t="shared" ca="1" si="146"/>
        <v>689</v>
      </c>
      <c r="AI346" s="383">
        <f t="shared" ca="1" si="146"/>
        <v>784</v>
      </c>
      <c r="AJ346" s="383">
        <f t="shared" ca="1" si="146"/>
        <v>344</v>
      </c>
      <c r="AK346" s="383">
        <f t="shared" ca="1" si="146"/>
        <v>109</v>
      </c>
      <c r="AL346" s="383">
        <f t="shared" ca="1" si="146"/>
        <v>6</v>
      </c>
      <c r="AM346" s="383">
        <f t="shared" ca="1" si="146"/>
        <v>3991</v>
      </c>
      <c r="AN346" s="132"/>
      <c r="AX346" s="383">
        <f t="shared" ca="1" si="157"/>
        <v>61</v>
      </c>
      <c r="AY346" s="383">
        <f t="shared" ca="1" si="157"/>
        <v>32</v>
      </c>
      <c r="AZ346" s="383">
        <f t="shared" ca="1" si="157"/>
        <v>56</v>
      </c>
      <c r="BA346" s="383">
        <f t="shared" ca="1" si="157"/>
        <v>23</v>
      </c>
      <c r="BB346" s="383">
        <f t="shared" ca="1" si="157"/>
        <v>-3</v>
      </c>
      <c r="BC346" s="383">
        <f t="shared" ca="1" si="157"/>
        <v>-3</v>
      </c>
      <c r="BD346" s="383">
        <f t="shared" ca="1" si="157"/>
        <v>9</v>
      </c>
      <c r="BE346" s="383">
        <f t="shared" ca="1" si="157"/>
        <v>1</v>
      </c>
      <c r="BF346" s="383">
        <f t="shared" ca="1" si="157"/>
        <v>176</v>
      </c>
      <c r="BH346" s="390">
        <v>0</v>
      </c>
      <c r="BI346" s="390">
        <v>1</v>
      </c>
      <c r="BJ346" s="370">
        <v>531296.05866666674</v>
      </c>
      <c r="BK346" s="137">
        <f t="shared" si="148"/>
        <v>531296.05866666674</v>
      </c>
      <c r="BL346" s="372">
        <v>543887.01377777779</v>
      </c>
      <c r="BM346" s="137">
        <f t="shared" si="149"/>
        <v>543887.01377777779</v>
      </c>
      <c r="BN346" s="372">
        <v>623030.66533333343</v>
      </c>
      <c r="BO346" s="137">
        <f t="shared" si="150"/>
        <v>623030.66533333343</v>
      </c>
      <c r="BP346" s="372">
        <v>677831.62666666671</v>
      </c>
      <c r="BQ346" s="137">
        <f t="shared" si="151"/>
        <v>677831.62666666671</v>
      </c>
      <c r="BR346" s="372">
        <v>788930.0293333336</v>
      </c>
      <c r="BS346" s="137">
        <f t="shared" si="152"/>
        <v>788930.0293333336</v>
      </c>
      <c r="BT346" s="378">
        <v>1005636.1902222222</v>
      </c>
      <c r="BU346" s="137">
        <f t="shared" si="158"/>
        <v>1005636.1902222222</v>
      </c>
      <c r="BV346" s="377">
        <v>807414.05113599985</v>
      </c>
      <c r="BW346" s="380">
        <f t="shared" si="159"/>
        <v>807414.05113599985</v>
      </c>
      <c r="BX346" s="354"/>
      <c r="BY346" s="138"/>
      <c r="BZ346" s="356"/>
      <c r="CA346" s="352"/>
    </row>
    <row r="347" spans="1:79" x14ac:dyDescent="0.25">
      <c r="A347" s="338" t="s">
        <v>908</v>
      </c>
      <c r="B347" s="55" t="s">
        <v>475</v>
      </c>
      <c r="C347" s="55" t="s">
        <v>440</v>
      </c>
      <c r="D347" s="55" t="s">
        <v>375</v>
      </c>
      <c r="E347" s="383">
        <f t="shared" ca="1" si="153"/>
        <v>277433.77777777775</v>
      </c>
      <c r="F347" s="383">
        <f t="shared" ca="1" si="153"/>
        <v>339800</v>
      </c>
      <c r="G347" s="383">
        <f t="shared" ca="1" si="143"/>
        <v>3068</v>
      </c>
      <c r="H347" s="383">
        <f t="shared" ca="1" si="143"/>
        <v>2480</v>
      </c>
      <c r="I347" s="383">
        <f t="shared" ca="1" si="143"/>
        <v>994.04266666666661</v>
      </c>
      <c r="J347" s="383">
        <f t="shared" ca="1" si="143"/>
        <v>548</v>
      </c>
      <c r="K347"/>
      <c r="L347" s="383">
        <f t="shared" ca="1" si="154"/>
        <v>132866</v>
      </c>
      <c r="M347" s="383">
        <f t="shared" ca="1" si="144"/>
        <v>72303</v>
      </c>
      <c r="N347" s="383">
        <f t="shared" ca="1" si="144"/>
        <v>67735</v>
      </c>
      <c r="O347" s="383">
        <f t="shared" ca="1" si="144"/>
        <v>36458</v>
      </c>
      <c r="P347" s="383">
        <f t="shared" ca="1" si="144"/>
        <v>19367</v>
      </c>
      <c r="Q347" s="383">
        <f t="shared" ca="1" si="144"/>
        <v>7893</v>
      </c>
      <c r="R347" s="383">
        <f t="shared" ca="1" si="144"/>
        <v>2834</v>
      </c>
      <c r="S347" s="383">
        <f t="shared" ca="1" si="144"/>
        <v>344</v>
      </c>
      <c r="T347" s="383">
        <f t="shared" ca="1" si="144"/>
        <v>339800</v>
      </c>
      <c r="U347" s="132"/>
      <c r="V347" s="384">
        <f t="shared" ca="1" si="160"/>
        <v>0.39101236021188934</v>
      </c>
      <c r="W347" s="384">
        <f t="shared" ca="1" si="161"/>
        <v>0.212781047675103</v>
      </c>
      <c r="X347" s="384">
        <f t="shared" ca="1" si="162"/>
        <v>0.19933784579164215</v>
      </c>
      <c r="Y347" s="384">
        <f t="shared" ca="1" si="163"/>
        <v>0.10729252501471453</v>
      </c>
      <c r="Z347" s="384">
        <f t="shared" ca="1" si="164"/>
        <v>5.6995291347851675E-2</v>
      </c>
      <c r="AA347" s="384">
        <f t="shared" ca="1" si="165"/>
        <v>2.3228369629193644E-2</v>
      </c>
      <c r="AB347" s="384">
        <f t="shared" ca="1" si="166"/>
        <v>8.3402001177163045E-3</v>
      </c>
      <c r="AC347" s="384">
        <f t="shared" ca="1" si="167"/>
        <v>1.0123602118893467E-3</v>
      </c>
      <c r="AD347" s="135"/>
      <c r="AE347" s="383">
        <f t="shared" ca="1" si="156"/>
        <v>1038</v>
      </c>
      <c r="AF347" s="383">
        <f t="shared" ca="1" si="146"/>
        <v>513</v>
      </c>
      <c r="AG347" s="383">
        <f t="shared" ca="1" si="146"/>
        <v>310</v>
      </c>
      <c r="AH347" s="383">
        <f t="shared" ca="1" si="146"/>
        <v>307</v>
      </c>
      <c r="AI347" s="383">
        <f t="shared" ca="1" si="146"/>
        <v>236</v>
      </c>
      <c r="AJ347" s="383">
        <f t="shared" ca="1" si="146"/>
        <v>91</v>
      </c>
      <c r="AK347" s="383">
        <f t="shared" ca="1" si="146"/>
        <v>17</v>
      </c>
      <c r="AL347" s="383">
        <f t="shared" ca="1" si="146"/>
        <v>3</v>
      </c>
      <c r="AM347" s="383">
        <f t="shared" ca="1" si="146"/>
        <v>2515</v>
      </c>
      <c r="AN347" s="132"/>
      <c r="AX347" s="383">
        <f t="shared" ca="1" si="157"/>
        <v>-49</v>
      </c>
      <c r="AY347" s="383">
        <f t="shared" ca="1" si="157"/>
        <v>-4</v>
      </c>
      <c r="AZ347" s="383">
        <f t="shared" ca="1" si="157"/>
        <v>19</v>
      </c>
      <c r="BA347" s="383">
        <f t="shared" ca="1" si="157"/>
        <v>4</v>
      </c>
      <c r="BB347" s="383">
        <f t="shared" ca="1" si="157"/>
        <v>-6</v>
      </c>
      <c r="BC347" s="383">
        <f t="shared" ca="1" si="157"/>
        <v>11</v>
      </c>
      <c r="BD347" s="383">
        <f t="shared" ca="1" si="157"/>
        <v>-7</v>
      </c>
      <c r="BE347" s="383">
        <f t="shared" ca="1" si="157"/>
        <v>-3</v>
      </c>
      <c r="BF347" s="383">
        <f t="shared" ca="1" si="157"/>
        <v>-35</v>
      </c>
      <c r="BH347" s="390">
        <v>0</v>
      </c>
      <c r="BI347" s="390">
        <v>1</v>
      </c>
      <c r="BJ347" s="370">
        <v>784950.58800000011</v>
      </c>
      <c r="BK347" s="137">
        <f t="shared" si="148"/>
        <v>784950.58800000011</v>
      </c>
      <c r="BL347" s="372">
        <v>710219.7162222222</v>
      </c>
      <c r="BM347" s="137">
        <f t="shared" si="149"/>
        <v>710219.7162222222</v>
      </c>
      <c r="BN347" s="372">
        <v>543538.92644444446</v>
      </c>
      <c r="BO347" s="137">
        <f t="shared" si="150"/>
        <v>543538.92644444446</v>
      </c>
      <c r="BP347" s="372">
        <v>769293.54666666663</v>
      </c>
      <c r="BQ347" s="137">
        <f t="shared" si="151"/>
        <v>769293.54666666663</v>
      </c>
      <c r="BR347" s="372">
        <v>716150.88622222224</v>
      </c>
      <c r="BS347" s="137">
        <f t="shared" si="152"/>
        <v>716150.88622222224</v>
      </c>
      <c r="BT347" s="378">
        <v>759534.41511111101</v>
      </c>
      <c r="BU347" s="137">
        <f t="shared" si="158"/>
        <v>759534.41511111101</v>
      </c>
      <c r="BV347" s="377">
        <v>512082.1104960001</v>
      </c>
      <c r="BW347" s="380">
        <f t="shared" si="159"/>
        <v>512082.1104960001</v>
      </c>
      <c r="BX347" s="354"/>
      <c r="BY347" s="138"/>
      <c r="BZ347" s="356"/>
      <c r="CA347" s="352"/>
    </row>
    <row r="348" spans="1:79" x14ac:dyDescent="0.25">
      <c r="A348" s="338" t="s">
        <v>909</v>
      </c>
      <c r="B348" s="55" t="s">
        <v>481</v>
      </c>
      <c r="C348" s="55" t="s">
        <v>450</v>
      </c>
      <c r="D348" s="55" t="s">
        <v>376</v>
      </c>
      <c r="E348" s="383">
        <f t="shared" ca="1" si="153"/>
        <v>356330.22222222225</v>
      </c>
      <c r="F348" s="383">
        <f t="shared" ca="1" si="153"/>
        <v>418130</v>
      </c>
      <c r="G348" s="383">
        <f t="shared" ca="1" si="143"/>
        <v>3340</v>
      </c>
      <c r="H348" s="383">
        <f t="shared" ca="1" si="143"/>
        <v>3376</v>
      </c>
      <c r="I348" s="383">
        <f t="shared" ca="1" si="143"/>
        <v>1853.4262222222223</v>
      </c>
      <c r="J348" s="383">
        <f t="shared" ca="1" si="143"/>
        <v>849</v>
      </c>
      <c r="K348"/>
      <c r="L348" s="383">
        <f t="shared" ca="1" si="154"/>
        <v>110394</v>
      </c>
      <c r="M348" s="383">
        <f t="shared" ca="1" si="144"/>
        <v>115145</v>
      </c>
      <c r="N348" s="383">
        <f t="shared" ca="1" si="144"/>
        <v>90525</v>
      </c>
      <c r="O348" s="383">
        <f t="shared" ca="1" si="144"/>
        <v>53454</v>
      </c>
      <c r="P348" s="383">
        <f t="shared" ca="1" si="144"/>
        <v>29513</v>
      </c>
      <c r="Q348" s="383">
        <f t="shared" ca="1" si="144"/>
        <v>12601</v>
      </c>
      <c r="R348" s="383">
        <f t="shared" ca="1" si="144"/>
        <v>5955</v>
      </c>
      <c r="S348" s="383">
        <f t="shared" ca="1" si="144"/>
        <v>543</v>
      </c>
      <c r="T348" s="383">
        <f t="shared" ca="1" si="144"/>
        <v>418130</v>
      </c>
      <c r="U348" s="132"/>
      <c r="V348" s="384">
        <f t="shared" ca="1" si="160"/>
        <v>0.26401836749336333</v>
      </c>
      <c r="W348" s="384">
        <f t="shared" ca="1" si="161"/>
        <v>0.27538086241121185</v>
      </c>
      <c r="X348" s="384">
        <f t="shared" ca="1" si="162"/>
        <v>0.21649965321789874</v>
      </c>
      <c r="Y348" s="384">
        <f t="shared" ca="1" si="163"/>
        <v>0.12784062372946212</v>
      </c>
      <c r="Z348" s="384">
        <f t="shared" ca="1" si="164"/>
        <v>7.0583311410326935E-2</v>
      </c>
      <c r="AA348" s="384">
        <f ca="1">Q348/$T348</f>
        <v>3.0136560399875636E-2</v>
      </c>
      <c r="AB348" s="384">
        <f t="shared" ca="1" si="166"/>
        <v>1.4241982158658789E-2</v>
      </c>
      <c r="AC348" s="384">
        <f ca="1">S348/$T348</f>
        <v>1.2986391792026402E-3</v>
      </c>
      <c r="AD348" s="135"/>
      <c r="AE348" s="383">
        <f t="shared" ca="1" si="156"/>
        <v>440</v>
      </c>
      <c r="AF348" s="383">
        <f t="shared" ca="1" si="146"/>
        <v>842</v>
      </c>
      <c r="AG348" s="383">
        <f t="shared" ca="1" si="146"/>
        <v>852</v>
      </c>
      <c r="AH348" s="383">
        <f t="shared" ca="1" si="146"/>
        <v>624</v>
      </c>
      <c r="AI348" s="383">
        <f t="shared" ca="1" si="146"/>
        <v>532</v>
      </c>
      <c r="AJ348" s="383">
        <f t="shared" ca="1" si="146"/>
        <v>155</v>
      </c>
      <c r="AK348" s="383">
        <f t="shared" ca="1" si="146"/>
        <v>80</v>
      </c>
      <c r="AL348" s="383">
        <f t="shared" ca="1" si="146"/>
        <v>3</v>
      </c>
      <c r="AM348" s="383">
        <f t="shared" ca="1" si="146"/>
        <v>3528</v>
      </c>
      <c r="AN348" s="132"/>
      <c r="AX348" s="383">
        <f t="shared" ca="1" si="157"/>
        <v>14</v>
      </c>
      <c r="AY348" s="383">
        <f t="shared" ca="1" si="157"/>
        <v>-73</v>
      </c>
      <c r="AZ348" s="383">
        <f t="shared" ca="1" si="157"/>
        <v>-24</v>
      </c>
      <c r="BA348" s="383">
        <f t="shared" ca="1" si="157"/>
        <v>-45</v>
      </c>
      <c r="BB348" s="383">
        <f t="shared" ca="1" si="157"/>
        <v>-20</v>
      </c>
      <c r="BC348" s="383">
        <f t="shared" ca="1" si="157"/>
        <v>-1</v>
      </c>
      <c r="BD348" s="383">
        <f t="shared" ca="1" si="157"/>
        <v>0</v>
      </c>
      <c r="BE348" s="383">
        <f t="shared" ca="1" si="157"/>
        <v>-3</v>
      </c>
      <c r="BF348" s="383">
        <f t="shared" ca="1" si="157"/>
        <v>-152</v>
      </c>
      <c r="BH348" s="390">
        <v>0</v>
      </c>
      <c r="BI348" s="390">
        <v>1</v>
      </c>
      <c r="BJ348" s="370">
        <v>799054.94400000002</v>
      </c>
      <c r="BK348" s="137">
        <f t="shared" si="148"/>
        <v>799054.94400000002</v>
      </c>
      <c r="BL348" s="372">
        <v>797284.28022222221</v>
      </c>
      <c r="BM348" s="137">
        <f t="shared" si="149"/>
        <v>797284.28022222221</v>
      </c>
      <c r="BN348" s="372">
        <v>713737.82688888907</v>
      </c>
      <c r="BO348" s="137">
        <f t="shared" si="150"/>
        <v>713737.82688888907</v>
      </c>
      <c r="BP348" s="372">
        <v>903188.77333333332</v>
      </c>
      <c r="BQ348" s="137">
        <f t="shared" si="151"/>
        <v>903188.77333333332</v>
      </c>
      <c r="BR348" s="372">
        <v>910918.42933333339</v>
      </c>
      <c r="BS348" s="137">
        <f t="shared" si="152"/>
        <v>910918.42933333339</v>
      </c>
      <c r="BT348" s="378">
        <v>833749.73733333347</v>
      </c>
      <c r="BU348" s="137">
        <f t="shared" si="158"/>
        <v>833749.73733333347</v>
      </c>
      <c r="BV348" s="377">
        <v>636616.78017422219</v>
      </c>
      <c r="BW348" s="380">
        <f t="shared" si="159"/>
        <v>636616.78017422219</v>
      </c>
      <c r="BX348" s="354"/>
      <c r="BY348" s="138"/>
      <c r="BZ348" s="356"/>
      <c r="CA348" s="352"/>
    </row>
    <row r="349" spans="1:79" x14ac:dyDescent="0.25">
      <c r="A349" s="338" t="s">
        <v>910</v>
      </c>
      <c r="B349" s="55" t="s">
        <v>529</v>
      </c>
      <c r="C349" s="55" t="s">
        <v>455</v>
      </c>
      <c r="D349" s="55" t="s">
        <v>377</v>
      </c>
      <c r="E349" s="383">
        <f t="shared" ca="1" si="153"/>
        <v>269197.11111111107</v>
      </c>
      <c r="F349" s="383">
        <f t="shared" ca="1" si="153"/>
        <v>285065</v>
      </c>
      <c r="G349" s="383">
        <f t="shared" ca="1" si="153"/>
        <v>3245</v>
      </c>
      <c r="H349" s="383">
        <f t="shared" ca="1" si="153"/>
        <v>2341</v>
      </c>
      <c r="I349" s="383">
        <f t="shared" ca="1" si="153"/>
        <v>1365.4337777777778</v>
      </c>
      <c r="J349" s="383">
        <f t="shared" ca="1" si="153"/>
        <v>446</v>
      </c>
      <c r="K349"/>
      <c r="L349" s="383">
        <f t="shared" ca="1" si="154"/>
        <v>47471</v>
      </c>
      <c r="M349" s="383">
        <f t="shared" ca="1" si="154"/>
        <v>62614</v>
      </c>
      <c r="N349" s="383">
        <f t="shared" ca="1" si="154"/>
        <v>63942</v>
      </c>
      <c r="O349" s="383">
        <f t="shared" ca="1" si="154"/>
        <v>42698</v>
      </c>
      <c r="P349" s="383">
        <f t="shared" ca="1" si="154"/>
        <v>33974</v>
      </c>
      <c r="Q349" s="383">
        <f t="shared" ca="1" si="154"/>
        <v>20202</v>
      </c>
      <c r="R349" s="383">
        <f t="shared" ca="1" si="154"/>
        <v>12926</v>
      </c>
      <c r="S349" s="383">
        <f t="shared" ca="1" si="154"/>
        <v>1238</v>
      </c>
      <c r="T349" s="383">
        <f t="shared" ca="1" si="154"/>
        <v>285065</v>
      </c>
      <c r="U349" s="132"/>
      <c r="V349" s="384">
        <f t="shared" ca="1" si="160"/>
        <v>0.16652693245400171</v>
      </c>
      <c r="W349" s="384">
        <f t="shared" ca="1" si="161"/>
        <v>0.21964815042183361</v>
      </c>
      <c r="X349" s="384">
        <f t="shared" ca="1" si="162"/>
        <v>0.22430673705996879</v>
      </c>
      <c r="Y349" s="384">
        <f t="shared" ca="1" si="163"/>
        <v>0.14978338273727046</v>
      </c>
      <c r="Z349" s="384">
        <f t="shared" ca="1" si="164"/>
        <v>0.11917983617771385</v>
      </c>
      <c r="AA349" s="384">
        <f t="shared" ca="1" si="165"/>
        <v>7.0868047638257936E-2</v>
      </c>
      <c r="AB349" s="384">
        <f t="shared" ca="1" si="166"/>
        <v>4.5344044340764389E-2</v>
      </c>
      <c r="AC349" s="384">
        <f t="shared" ca="1" si="167"/>
        <v>4.3428691701892551E-3</v>
      </c>
      <c r="AD349" s="135"/>
      <c r="AE349" s="383">
        <f t="shared" ca="1" si="156"/>
        <v>52</v>
      </c>
      <c r="AF349" s="383">
        <f t="shared" ca="1" si="156"/>
        <v>372</v>
      </c>
      <c r="AG349" s="383">
        <f t="shared" ca="1" si="156"/>
        <v>717</v>
      </c>
      <c r="AH349" s="383">
        <f t="shared" ca="1" si="156"/>
        <v>472</v>
      </c>
      <c r="AI349" s="383">
        <f t="shared" ca="1" si="156"/>
        <v>481</v>
      </c>
      <c r="AJ349" s="383">
        <f t="shared" ca="1" si="156"/>
        <v>181</v>
      </c>
      <c r="AK349" s="383">
        <f t="shared" ca="1" si="156"/>
        <v>102</v>
      </c>
      <c r="AL349" s="383">
        <f t="shared" ca="1" si="156"/>
        <v>13</v>
      </c>
      <c r="AM349" s="383">
        <f t="shared" ca="1" si="156"/>
        <v>2390</v>
      </c>
      <c r="AN349" s="132"/>
      <c r="AX349" s="383">
        <f t="shared" ca="1" si="157"/>
        <v>50</v>
      </c>
      <c r="AY349" s="383">
        <f t="shared" ca="1" si="157"/>
        <v>-17</v>
      </c>
      <c r="AZ349" s="383">
        <f t="shared" ca="1" si="157"/>
        <v>-94</v>
      </c>
      <c r="BA349" s="383">
        <f t="shared" ca="1" si="157"/>
        <v>-14</v>
      </c>
      <c r="BB349" s="383">
        <f t="shared" ca="1" si="157"/>
        <v>0</v>
      </c>
      <c r="BC349" s="383">
        <f t="shared" ca="1" si="157"/>
        <v>21</v>
      </c>
      <c r="BD349" s="383">
        <f t="shared" ca="1" si="157"/>
        <v>-2</v>
      </c>
      <c r="BE349" s="383">
        <f t="shared" ca="1" si="157"/>
        <v>7</v>
      </c>
      <c r="BF349" s="383">
        <f t="shared" ca="1" si="157"/>
        <v>-49</v>
      </c>
      <c r="BH349" s="390">
        <v>0</v>
      </c>
      <c r="BI349" s="390">
        <v>1</v>
      </c>
      <c r="BJ349" s="370">
        <v>381968.98799999995</v>
      </c>
      <c r="BK349" s="137">
        <f t="shared" si="148"/>
        <v>381968.98799999995</v>
      </c>
      <c r="BL349" s="372">
        <v>467837.18866666663</v>
      </c>
      <c r="BM349" s="137">
        <f t="shared" si="149"/>
        <v>467837.18866666663</v>
      </c>
      <c r="BN349" s="372">
        <v>408276.68355555559</v>
      </c>
      <c r="BO349" s="137">
        <f t="shared" si="150"/>
        <v>408276.68355555559</v>
      </c>
      <c r="BP349" s="372">
        <v>532066.45333333337</v>
      </c>
      <c r="BQ349" s="137">
        <f t="shared" si="151"/>
        <v>532066.45333333337</v>
      </c>
      <c r="BR349" s="372">
        <v>407031.8057777778</v>
      </c>
      <c r="BS349" s="137">
        <f t="shared" si="152"/>
        <v>407031.8057777778</v>
      </c>
      <c r="BT349" s="378">
        <v>510768.3311111111</v>
      </c>
      <c r="BU349" s="137">
        <f t="shared" si="158"/>
        <v>510768.3311111111</v>
      </c>
      <c r="BV349" s="377">
        <v>353707.62871111109</v>
      </c>
      <c r="BW349" s="380">
        <f t="shared" si="159"/>
        <v>353707.62871111109</v>
      </c>
      <c r="BX349" s="354"/>
      <c r="BY349" s="138"/>
      <c r="BZ349" s="356"/>
      <c r="CA349" s="352"/>
    </row>
    <row r="350" spans="1:79" x14ac:dyDescent="0.25">
      <c r="A350" s="338" t="s">
        <v>911</v>
      </c>
      <c r="B350" s="55" t="s">
        <v>524</v>
      </c>
      <c r="C350" s="55" t="s">
        <v>440</v>
      </c>
      <c r="D350" s="55" t="s">
        <v>378</v>
      </c>
      <c r="E350" s="383">
        <f t="shared" ca="1" si="153"/>
        <v>278776.44444444444</v>
      </c>
      <c r="F350" s="383">
        <f t="shared" ca="1" si="153"/>
        <v>318319</v>
      </c>
      <c r="G350" s="383">
        <f t="shared" ca="1" si="153"/>
        <v>1861</v>
      </c>
      <c r="H350" s="383">
        <f t="shared" ca="1" si="153"/>
        <v>3866</v>
      </c>
      <c r="I350" s="383">
        <f t="shared" ca="1" si="153"/>
        <v>2662.2275555555557</v>
      </c>
      <c r="J350" s="383">
        <f t="shared" ca="1" si="153"/>
        <v>887</v>
      </c>
      <c r="K350"/>
      <c r="L350" s="383">
        <f t="shared" ca="1" si="154"/>
        <v>83837</v>
      </c>
      <c r="M350" s="383">
        <f t="shared" ca="1" si="154"/>
        <v>78341</v>
      </c>
      <c r="N350" s="383">
        <f t="shared" ca="1" si="154"/>
        <v>67116</v>
      </c>
      <c r="O350" s="383">
        <f t="shared" ca="1" si="154"/>
        <v>38983</v>
      </c>
      <c r="P350" s="383">
        <f t="shared" ca="1" si="154"/>
        <v>26499</v>
      </c>
      <c r="Q350" s="383">
        <f t="shared" ca="1" si="154"/>
        <v>14283</v>
      </c>
      <c r="R350" s="383">
        <f t="shared" ca="1" si="154"/>
        <v>8594</v>
      </c>
      <c r="S350" s="383">
        <f t="shared" ca="1" si="154"/>
        <v>666</v>
      </c>
      <c r="T350" s="383">
        <f t="shared" ca="1" si="154"/>
        <v>318319</v>
      </c>
      <c r="U350" s="132"/>
      <c r="V350" s="384">
        <f t="shared" ca="1" si="160"/>
        <v>0.26337416239684092</v>
      </c>
      <c r="W350" s="384">
        <f t="shared" ca="1" si="161"/>
        <v>0.24610846352244131</v>
      </c>
      <c r="X350" s="384">
        <f t="shared" ca="1" si="162"/>
        <v>0.2108450956430499</v>
      </c>
      <c r="Y350" s="384">
        <f t="shared" ca="1" si="163"/>
        <v>0.1224652000037698</v>
      </c>
      <c r="Z350" s="384">
        <f t="shared" ca="1" si="164"/>
        <v>8.3246680217015007E-2</v>
      </c>
      <c r="AA350" s="384">
        <f t="shared" ca="1" si="165"/>
        <v>4.487008315557664E-2</v>
      </c>
      <c r="AB350" s="384">
        <f t="shared" ca="1" si="166"/>
        <v>2.6998074258840973E-2</v>
      </c>
      <c r="AC350" s="384">
        <f t="shared" ca="1" si="167"/>
        <v>2.0922408024654513E-3</v>
      </c>
      <c r="AD350" s="135"/>
      <c r="AE350" s="383">
        <f t="shared" ca="1" si="156"/>
        <v>471</v>
      </c>
      <c r="AF350" s="383">
        <f t="shared" ca="1" si="156"/>
        <v>821</v>
      </c>
      <c r="AG350" s="383">
        <f t="shared" ca="1" si="156"/>
        <v>1077</v>
      </c>
      <c r="AH350" s="383">
        <f t="shared" ca="1" si="156"/>
        <v>546</v>
      </c>
      <c r="AI350" s="383">
        <f t="shared" ca="1" si="156"/>
        <v>566</v>
      </c>
      <c r="AJ350" s="383">
        <f t="shared" ca="1" si="156"/>
        <v>315</v>
      </c>
      <c r="AK350" s="383">
        <f t="shared" ca="1" si="156"/>
        <v>120</v>
      </c>
      <c r="AL350" s="383">
        <f t="shared" ca="1" si="156"/>
        <v>4</v>
      </c>
      <c r="AM350" s="383">
        <f t="shared" ca="1" si="156"/>
        <v>3920</v>
      </c>
      <c r="AN350" s="132"/>
      <c r="AX350" s="383">
        <f t="shared" ca="1" si="157"/>
        <v>-18</v>
      </c>
      <c r="AY350" s="383">
        <f t="shared" ca="1" si="157"/>
        <v>-40</v>
      </c>
      <c r="AZ350" s="383">
        <f t="shared" ca="1" si="157"/>
        <v>-8</v>
      </c>
      <c r="BA350" s="383">
        <f t="shared" ca="1" si="157"/>
        <v>5</v>
      </c>
      <c r="BB350" s="383">
        <f t="shared" ca="1" si="157"/>
        <v>0</v>
      </c>
      <c r="BC350" s="383">
        <f t="shared" ca="1" si="157"/>
        <v>-1</v>
      </c>
      <c r="BD350" s="383">
        <f t="shared" ca="1" si="157"/>
        <v>8</v>
      </c>
      <c r="BE350" s="383">
        <f t="shared" ca="1" si="157"/>
        <v>0</v>
      </c>
      <c r="BF350" s="383">
        <f t="shared" ca="1" si="157"/>
        <v>-54</v>
      </c>
      <c r="BH350" s="390">
        <v>0</v>
      </c>
      <c r="BI350" s="390">
        <v>1</v>
      </c>
      <c r="BJ350" s="370">
        <v>647233.22533333336</v>
      </c>
      <c r="BK350" s="137">
        <f t="shared" si="148"/>
        <v>647233.22533333336</v>
      </c>
      <c r="BL350" s="372">
        <v>783560.58311111119</v>
      </c>
      <c r="BM350" s="137">
        <f t="shared" si="149"/>
        <v>783560.58311111119</v>
      </c>
      <c r="BN350" s="372">
        <v>674225.47155555559</v>
      </c>
      <c r="BO350" s="137">
        <f t="shared" si="150"/>
        <v>674225.47155555559</v>
      </c>
      <c r="BP350" s="372">
        <v>659095.52</v>
      </c>
      <c r="BQ350" s="137">
        <f t="shared" si="151"/>
        <v>659095.52</v>
      </c>
      <c r="BR350" s="372">
        <v>931180.46400000004</v>
      </c>
      <c r="BS350" s="137">
        <f t="shared" si="152"/>
        <v>931180.46400000004</v>
      </c>
      <c r="BT350" s="378">
        <v>1042255.1875555555</v>
      </c>
      <c r="BU350" s="137">
        <f t="shared" si="158"/>
        <v>1042255.1875555555</v>
      </c>
      <c r="BV350" s="377">
        <v>999198.48609422217</v>
      </c>
      <c r="BW350" s="380">
        <f t="shared" si="159"/>
        <v>999198.48609422217</v>
      </c>
      <c r="BX350" s="354"/>
      <c r="BY350" s="138"/>
      <c r="BZ350" s="356"/>
      <c r="CA350" s="352"/>
    </row>
    <row r="351" spans="1:79" x14ac:dyDescent="0.25">
      <c r="A351" s="338" t="s">
        <v>912</v>
      </c>
      <c r="B351" s="55" t="s">
        <v>443</v>
      </c>
      <c r="C351" s="55" t="s">
        <v>440</v>
      </c>
      <c r="D351" s="55" t="s">
        <v>379</v>
      </c>
      <c r="E351" s="383">
        <f t="shared" ca="1" si="153"/>
        <v>299896.44444444444</v>
      </c>
      <c r="F351" s="383">
        <f t="shared" ca="1" si="153"/>
        <v>361738</v>
      </c>
      <c r="G351" s="383">
        <f t="shared" ca="1" si="153"/>
        <v>3522</v>
      </c>
      <c r="H351" s="383">
        <f t="shared" ca="1" si="153"/>
        <v>2499</v>
      </c>
      <c r="I351" s="383">
        <f t="shared" ca="1" si="153"/>
        <v>1172.3675555555556</v>
      </c>
      <c r="J351" s="383">
        <f t="shared" ca="1" si="153"/>
        <v>552</v>
      </c>
      <c r="K351"/>
      <c r="L351" s="383">
        <f t="shared" ca="1" si="154"/>
        <v>143537</v>
      </c>
      <c r="M351" s="383">
        <f t="shared" ca="1" si="154"/>
        <v>74594</v>
      </c>
      <c r="N351" s="383">
        <f t="shared" ca="1" si="154"/>
        <v>61757</v>
      </c>
      <c r="O351" s="383">
        <f t="shared" ca="1" si="154"/>
        <v>41192</v>
      </c>
      <c r="P351" s="383">
        <f t="shared" ca="1" si="154"/>
        <v>23055</v>
      </c>
      <c r="Q351" s="383">
        <f t="shared" ca="1" si="154"/>
        <v>11086</v>
      </c>
      <c r="R351" s="383">
        <f t="shared" ca="1" si="154"/>
        <v>6046</v>
      </c>
      <c r="S351" s="383">
        <f t="shared" ca="1" si="154"/>
        <v>471</v>
      </c>
      <c r="T351" s="383">
        <f t="shared" ca="1" si="154"/>
        <v>361738</v>
      </c>
      <c r="U351" s="132"/>
      <c r="V351" s="384">
        <f t="shared" ca="1" si="160"/>
        <v>0.39679823518679264</v>
      </c>
      <c r="W351" s="384">
        <f t="shared" ca="1" si="161"/>
        <v>0.20621001940631065</v>
      </c>
      <c r="X351" s="384">
        <f t="shared" ca="1" si="162"/>
        <v>0.17072300947094307</v>
      </c>
      <c r="Y351" s="384">
        <f t="shared" ca="1" si="163"/>
        <v>0.113872471236088</v>
      </c>
      <c r="Z351" s="384">
        <f t="shared" ca="1" si="164"/>
        <v>6.3733973207127814E-2</v>
      </c>
      <c r="AA351" s="384">
        <f t="shared" ca="1" si="165"/>
        <v>3.0646490001050485E-2</v>
      </c>
      <c r="AB351" s="384">
        <f t="shared" ca="1" si="166"/>
        <v>1.6713754153558653E-2</v>
      </c>
      <c r="AC351" s="384">
        <f t="shared" ca="1" si="167"/>
        <v>1.3020473381287008E-3</v>
      </c>
      <c r="AD351" s="135"/>
      <c r="AE351" s="383">
        <f t="shared" ca="1" si="156"/>
        <v>731</v>
      </c>
      <c r="AF351" s="383">
        <f t="shared" ca="1" si="156"/>
        <v>503</v>
      </c>
      <c r="AG351" s="383">
        <f t="shared" ca="1" si="156"/>
        <v>421</v>
      </c>
      <c r="AH351" s="383">
        <f t="shared" ca="1" si="156"/>
        <v>380</v>
      </c>
      <c r="AI351" s="383">
        <f t="shared" ca="1" si="156"/>
        <v>280</v>
      </c>
      <c r="AJ351" s="383">
        <f t="shared" ca="1" si="156"/>
        <v>125</v>
      </c>
      <c r="AK351" s="383">
        <f t="shared" ca="1" si="156"/>
        <v>27</v>
      </c>
      <c r="AL351" s="383">
        <f t="shared" ca="1" si="156"/>
        <v>0</v>
      </c>
      <c r="AM351" s="383">
        <f t="shared" ca="1" si="156"/>
        <v>2467</v>
      </c>
      <c r="AN351" s="132"/>
      <c r="AX351" s="383">
        <f t="shared" ca="1" si="157"/>
        <v>-59</v>
      </c>
      <c r="AY351" s="383">
        <f t="shared" ca="1" si="157"/>
        <v>26</v>
      </c>
      <c r="AZ351" s="383">
        <f t="shared" ca="1" si="157"/>
        <v>-9</v>
      </c>
      <c r="BA351" s="383">
        <f t="shared" ca="1" si="157"/>
        <v>36</v>
      </c>
      <c r="BB351" s="383">
        <f t="shared" ca="1" si="157"/>
        <v>18</v>
      </c>
      <c r="BC351" s="383">
        <f t="shared" ca="1" si="157"/>
        <v>3</v>
      </c>
      <c r="BD351" s="383">
        <f t="shared" ca="1" si="157"/>
        <v>1</v>
      </c>
      <c r="BE351" s="383">
        <f t="shared" ca="1" si="157"/>
        <v>16</v>
      </c>
      <c r="BF351" s="383">
        <f t="shared" ca="1" si="157"/>
        <v>32</v>
      </c>
      <c r="BH351" s="390">
        <v>0</v>
      </c>
      <c r="BI351" s="390">
        <v>1</v>
      </c>
      <c r="BJ351" s="370">
        <v>533119.07066666661</v>
      </c>
      <c r="BK351" s="137">
        <f t="shared" si="148"/>
        <v>533119.07066666661</v>
      </c>
      <c r="BL351" s="372">
        <v>525127.78311111114</v>
      </c>
      <c r="BM351" s="137">
        <f t="shared" si="149"/>
        <v>525127.78311111114</v>
      </c>
      <c r="BN351" s="372">
        <v>596176.30222222232</v>
      </c>
      <c r="BO351" s="137">
        <f t="shared" si="150"/>
        <v>596176.30222222232</v>
      </c>
      <c r="BP351" s="372">
        <v>649533.38666666672</v>
      </c>
      <c r="BQ351" s="137">
        <f t="shared" si="151"/>
        <v>649533.38666666672</v>
      </c>
      <c r="BR351" s="372">
        <v>665606.32888888894</v>
      </c>
      <c r="BS351" s="137">
        <f t="shared" si="152"/>
        <v>665606.32888888894</v>
      </c>
      <c r="BT351" s="378">
        <v>574368.95911111112</v>
      </c>
      <c r="BU351" s="137">
        <f t="shared" si="158"/>
        <v>574368.95911111112</v>
      </c>
      <c r="BV351" s="377">
        <v>389701.09273244441</v>
      </c>
      <c r="BW351" s="380">
        <f t="shared" si="159"/>
        <v>389701.09273244441</v>
      </c>
      <c r="BX351" s="354"/>
      <c r="BY351" s="138"/>
      <c r="BZ351" s="356"/>
      <c r="CA351" s="352"/>
    </row>
    <row r="352" spans="1:79" x14ac:dyDescent="0.25">
      <c r="A352" s="338" t="s">
        <v>913</v>
      </c>
      <c r="B352" s="55" t="s">
        <v>511</v>
      </c>
      <c r="C352" s="55" t="s">
        <v>434</v>
      </c>
      <c r="D352" s="55" t="s">
        <v>380</v>
      </c>
      <c r="E352" s="383">
        <f t="shared" ca="1" si="153"/>
        <v>292218.11111111112</v>
      </c>
      <c r="F352" s="383">
        <f t="shared" ca="1" si="153"/>
        <v>287072</v>
      </c>
      <c r="G352" s="383">
        <f t="shared" ca="1" si="153"/>
        <v>1636</v>
      </c>
      <c r="H352" s="383">
        <f t="shared" ca="1" si="153"/>
        <v>2978</v>
      </c>
      <c r="I352" s="383">
        <f t="shared" ca="1" si="153"/>
        <v>1967.3497777777777</v>
      </c>
      <c r="J352" s="383">
        <f t="shared" ca="1" si="153"/>
        <v>863</v>
      </c>
      <c r="K352"/>
      <c r="L352" s="383">
        <f t="shared" ca="1" si="154"/>
        <v>13582</v>
      </c>
      <c r="M352" s="383">
        <f t="shared" ca="1" si="154"/>
        <v>41681</v>
      </c>
      <c r="N352" s="383">
        <f t="shared" ca="1" si="154"/>
        <v>85404</v>
      </c>
      <c r="O352" s="383">
        <f t="shared" ca="1" si="154"/>
        <v>63506</v>
      </c>
      <c r="P352" s="383">
        <f t="shared" ca="1" si="154"/>
        <v>40582</v>
      </c>
      <c r="Q352" s="383">
        <f t="shared" ca="1" si="154"/>
        <v>21637</v>
      </c>
      <c r="R352" s="383">
        <f t="shared" ca="1" si="154"/>
        <v>18195</v>
      </c>
      <c r="S352" s="383">
        <f t="shared" ca="1" si="154"/>
        <v>2485</v>
      </c>
      <c r="T352" s="383">
        <f t="shared" ca="1" si="154"/>
        <v>287072</v>
      </c>
      <c r="U352" s="132"/>
      <c r="V352" s="384">
        <f t="shared" ca="1" si="160"/>
        <v>4.7312172556013825E-2</v>
      </c>
      <c r="W352" s="384">
        <f t="shared" ca="1" si="161"/>
        <v>0.14519354029651099</v>
      </c>
      <c r="X352" s="384">
        <f t="shared" ca="1" si="162"/>
        <v>0.29750027867573292</v>
      </c>
      <c r="Y352" s="384">
        <f t="shared" ca="1" si="163"/>
        <v>0.22121976368297849</v>
      </c>
      <c r="Z352" s="384">
        <f t="shared" ca="1" si="164"/>
        <v>0.14136523241556126</v>
      </c>
      <c r="AA352" s="384">
        <f t="shared" ca="1" si="165"/>
        <v>7.5371335414112145E-2</v>
      </c>
      <c r="AB352" s="384">
        <f t="shared" ca="1" si="166"/>
        <v>6.3381312005350576E-2</v>
      </c>
      <c r="AC352" s="384">
        <f t="shared" ca="1" si="167"/>
        <v>8.6563649537398282E-3</v>
      </c>
      <c r="AD352" s="135"/>
      <c r="AE352" s="383">
        <f t="shared" ca="1" si="156"/>
        <v>196</v>
      </c>
      <c r="AF352" s="383">
        <f t="shared" ca="1" si="156"/>
        <v>382</v>
      </c>
      <c r="AG352" s="383">
        <f t="shared" ca="1" si="156"/>
        <v>947</v>
      </c>
      <c r="AH352" s="383">
        <f t="shared" ca="1" si="156"/>
        <v>567</v>
      </c>
      <c r="AI352" s="383">
        <f t="shared" ca="1" si="156"/>
        <v>489</v>
      </c>
      <c r="AJ352" s="383">
        <f t="shared" ca="1" si="156"/>
        <v>331</v>
      </c>
      <c r="AK352" s="383">
        <f t="shared" ca="1" si="156"/>
        <v>190</v>
      </c>
      <c r="AL352" s="383">
        <f t="shared" ca="1" si="156"/>
        <v>25</v>
      </c>
      <c r="AM352" s="383">
        <f t="shared" ca="1" si="156"/>
        <v>3127</v>
      </c>
      <c r="AN352" s="132"/>
      <c r="AX352" s="383">
        <f t="shared" ca="1" si="157"/>
        <v>14</v>
      </c>
      <c r="AY352" s="383">
        <f t="shared" ca="1" si="157"/>
        <v>-47</v>
      </c>
      <c r="AZ352" s="383">
        <f t="shared" ca="1" si="157"/>
        <v>-62</v>
      </c>
      <c r="BA352" s="383">
        <f t="shared" ca="1" si="157"/>
        <v>-21</v>
      </c>
      <c r="BB352" s="383">
        <f t="shared" ca="1" si="157"/>
        <v>-32</v>
      </c>
      <c r="BC352" s="383">
        <f t="shared" ca="1" si="157"/>
        <v>-6</v>
      </c>
      <c r="BD352" s="383">
        <f t="shared" ca="1" si="157"/>
        <v>5</v>
      </c>
      <c r="BE352" s="383">
        <f t="shared" ca="1" si="157"/>
        <v>0</v>
      </c>
      <c r="BF352" s="383">
        <f t="shared" ca="1" si="157"/>
        <v>-149</v>
      </c>
      <c r="BH352" s="390">
        <v>0</v>
      </c>
      <c r="BI352" s="390">
        <v>1</v>
      </c>
      <c r="BJ352" s="370">
        <v>491445.65600000008</v>
      </c>
      <c r="BK352" s="137">
        <f t="shared" si="148"/>
        <v>491445.65600000008</v>
      </c>
      <c r="BL352" s="372">
        <v>576951.20688888896</v>
      </c>
      <c r="BM352" s="137">
        <f t="shared" si="149"/>
        <v>576951.20688888896</v>
      </c>
      <c r="BN352" s="372">
        <v>593896.91444444447</v>
      </c>
      <c r="BO352" s="137">
        <f t="shared" si="150"/>
        <v>593896.91444444447</v>
      </c>
      <c r="BP352" s="372">
        <v>724949.84</v>
      </c>
      <c r="BQ352" s="137">
        <f t="shared" si="151"/>
        <v>724949.84</v>
      </c>
      <c r="BR352" s="372">
        <v>782529.38444444444</v>
      </c>
      <c r="BS352" s="137">
        <f t="shared" si="152"/>
        <v>782529.38444444444</v>
      </c>
      <c r="BT352" s="378">
        <v>959841.38444444432</v>
      </c>
      <c r="BU352" s="137">
        <f t="shared" si="158"/>
        <v>959841.38444444432</v>
      </c>
      <c r="BV352" s="377">
        <v>937280.62988799997</v>
      </c>
      <c r="BW352" s="380">
        <f t="shared" si="159"/>
        <v>937280.62988799997</v>
      </c>
      <c r="BX352" s="354"/>
      <c r="BY352" s="138"/>
      <c r="BZ352" s="356"/>
      <c r="CA352" s="352"/>
    </row>
    <row r="353" spans="1:79" ht="14.25" customHeight="1" x14ac:dyDescent="0.25">
      <c r="A353" s="338" t="s">
        <v>914</v>
      </c>
      <c r="B353" s="55" t="s">
        <v>630</v>
      </c>
      <c r="C353" s="55" t="s">
        <v>463</v>
      </c>
      <c r="D353" s="55" t="s">
        <v>381</v>
      </c>
      <c r="E353" s="383">
        <f t="shared" ca="1" si="153"/>
        <v>233974.77777777778</v>
      </c>
      <c r="F353" s="383">
        <f t="shared" ca="1" si="153"/>
        <v>254363</v>
      </c>
      <c r="G353" s="383">
        <f t="shared" ca="1" si="153"/>
        <v>2076</v>
      </c>
      <c r="H353" s="383">
        <f t="shared" ca="1" si="153"/>
        <v>2123</v>
      </c>
      <c r="I353" s="383">
        <f t="shared" ca="1" si="153"/>
        <v>1159.6564444444446</v>
      </c>
      <c r="J353" s="383">
        <f t="shared" ca="1" si="153"/>
        <v>614</v>
      </c>
      <c r="K353"/>
      <c r="L353" s="383">
        <f t="shared" ca="1" si="154"/>
        <v>41010</v>
      </c>
      <c r="M353" s="383">
        <f t="shared" ca="1" si="154"/>
        <v>68796</v>
      </c>
      <c r="N353" s="383">
        <f t="shared" ca="1" si="154"/>
        <v>55123</v>
      </c>
      <c r="O353" s="383">
        <f t="shared" ca="1" si="154"/>
        <v>37624</v>
      </c>
      <c r="P353" s="383">
        <f t="shared" ca="1" si="154"/>
        <v>28344</v>
      </c>
      <c r="Q353" s="383">
        <f t="shared" ca="1" si="154"/>
        <v>15551</v>
      </c>
      <c r="R353" s="383">
        <f t="shared" ca="1" si="154"/>
        <v>7408</v>
      </c>
      <c r="S353" s="383">
        <f t="shared" ca="1" si="154"/>
        <v>507</v>
      </c>
      <c r="T353" s="383">
        <f t="shared" ca="1" si="154"/>
        <v>254363</v>
      </c>
      <c r="U353" s="132"/>
      <c r="V353" s="384">
        <f t="shared" ca="1" si="160"/>
        <v>0.16122627897925407</v>
      </c>
      <c r="W353" s="384">
        <f t="shared" ca="1" si="161"/>
        <v>0.27046386463440042</v>
      </c>
      <c r="X353" s="384">
        <f t="shared" ca="1" si="162"/>
        <v>0.21670997747313878</v>
      </c>
      <c r="Y353" s="384">
        <f t="shared" ca="1" si="163"/>
        <v>0.14791459449684113</v>
      </c>
      <c r="Z353" s="384">
        <f t="shared" ca="1" si="164"/>
        <v>0.11143130093606382</v>
      </c>
      <c r="AA353" s="384">
        <f t="shared" ca="1" si="165"/>
        <v>6.1137036440048274E-2</v>
      </c>
      <c r="AB353" s="384">
        <f t="shared" ca="1" si="166"/>
        <v>2.9123732618344649E-2</v>
      </c>
      <c r="AC353" s="384">
        <f t="shared" ca="1" si="167"/>
        <v>1.9932144219088469E-3</v>
      </c>
      <c r="AD353" s="135"/>
      <c r="AE353" s="383">
        <f t="shared" ca="1" si="156"/>
        <v>234</v>
      </c>
      <c r="AF353" s="383">
        <f t="shared" ca="1" si="156"/>
        <v>444</v>
      </c>
      <c r="AG353" s="383">
        <f t="shared" ca="1" si="156"/>
        <v>569</v>
      </c>
      <c r="AH353" s="383">
        <f t="shared" ca="1" si="156"/>
        <v>284</v>
      </c>
      <c r="AI353" s="383">
        <f t="shared" ca="1" si="156"/>
        <v>353</v>
      </c>
      <c r="AJ353" s="383">
        <f t="shared" ca="1" si="156"/>
        <v>178</v>
      </c>
      <c r="AK353" s="383">
        <f t="shared" ca="1" si="156"/>
        <v>65</v>
      </c>
      <c r="AL353" s="383">
        <f t="shared" ca="1" si="156"/>
        <v>2</v>
      </c>
      <c r="AM353" s="383">
        <f t="shared" ca="1" si="156"/>
        <v>2129</v>
      </c>
      <c r="AN353" s="132"/>
      <c r="AX353" s="383">
        <f t="shared" ca="1" si="157"/>
        <v>6</v>
      </c>
      <c r="AY353" s="383">
        <f t="shared" ca="1" si="157"/>
        <v>-8</v>
      </c>
      <c r="AZ353" s="383">
        <f t="shared" ca="1" si="157"/>
        <v>14</v>
      </c>
      <c r="BA353" s="383">
        <f t="shared" ca="1" si="157"/>
        <v>-33</v>
      </c>
      <c r="BB353" s="383">
        <f t="shared" ca="1" si="157"/>
        <v>1</v>
      </c>
      <c r="BC353" s="383">
        <f t="shared" ca="1" si="157"/>
        <v>-5</v>
      </c>
      <c r="BD353" s="383">
        <f t="shared" ca="1" si="157"/>
        <v>17</v>
      </c>
      <c r="BE353" s="383">
        <f t="shared" ca="1" si="157"/>
        <v>2</v>
      </c>
      <c r="BF353" s="383">
        <f t="shared" ca="1" si="157"/>
        <v>-6</v>
      </c>
      <c r="BH353" s="390">
        <v>0</v>
      </c>
      <c r="BI353" s="390">
        <v>1</v>
      </c>
      <c r="BJ353" s="370">
        <v>553204.18533333333</v>
      </c>
      <c r="BK353" s="137">
        <f t="shared" si="148"/>
        <v>553204.18533333333</v>
      </c>
      <c r="BL353" s="372">
        <v>712657.92955555569</v>
      </c>
      <c r="BM353" s="137">
        <f t="shared" si="149"/>
        <v>712657.92955555569</v>
      </c>
      <c r="BN353" s="372">
        <v>805999.42822222237</v>
      </c>
      <c r="BO353" s="137">
        <f t="shared" si="150"/>
        <v>805999.42822222237</v>
      </c>
      <c r="BP353" s="372">
        <v>746204.6133333334</v>
      </c>
      <c r="BQ353" s="137">
        <f t="shared" si="151"/>
        <v>746204.6133333334</v>
      </c>
      <c r="BR353" s="372">
        <v>651712.51644444442</v>
      </c>
      <c r="BS353" s="137">
        <f t="shared" si="152"/>
        <v>651712.51644444442</v>
      </c>
      <c r="BT353" s="378">
        <v>750382.19511111116</v>
      </c>
      <c r="BU353" s="137">
        <f t="shared" si="158"/>
        <v>750382.19511111116</v>
      </c>
      <c r="BV353" s="377">
        <v>661012.53469511122</v>
      </c>
      <c r="BW353" s="380">
        <f t="shared" si="159"/>
        <v>661012.53469511122</v>
      </c>
      <c r="BX353" s="354"/>
      <c r="BY353" s="138"/>
      <c r="BZ353" s="356"/>
      <c r="CA353" s="352"/>
    </row>
    <row r="354" spans="1:79" x14ac:dyDescent="0.25">
      <c r="A354" s="338" t="s">
        <v>915</v>
      </c>
      <c r="B354" s="55" t="s">
        <v>501</v>
      </c>
      <c r="C354" s="55" t="s">
        <v>467</v>
      </c>
      <c r="D354" s="55" t="s">
        <v>382</v>
      </c>
      <c r="E354" s="383">
        <f t="shared" ca="1" si="153"/>
        <v>330694.66666666669</v>
      </c>
      <c r="F354" s="383">
        <f t="shared" ca="1" si="153"/>
        <v>376999</v>
      </c>
      <c r="G354" s="383">
        <f t="shared" ca="1" si="153"/>
        <v>3241</v>
      </c>
      <c r="H354" s="383">
        <f t="shared" ca="1" si="153"/>
        <v>3160</v>
      </c>
      <c r="I354" s="383">
        <f t="shared" ca="1" si="153"/>
        <v>1727.6657777777777</v>
      </c>
      <c r="J354" s="383">
        <f t="shared" ca="1" si="153"/>
        <v>690</v>
      </c>
      <c r="K354"/>
      <c r="L354" s="383">
        <f t="shared" ca="1" si="154"/>
        <v>99450</v>
      </c>
      <c r="M354" s="383">
        <f t="shared" ca="1" si="154"/>
        <v>91825</v>
      </c>
      <c r="N354" s="383">
        <f t="shared" ca="1" si="154"/>
        <v>78947</v>
      </c>
      <c r="O354" s="383">
        <f t="shared" ca="1" si="154"/>
        <v>48152</v>
      </c>
      <c r="P354" s="383">
        <f t="shared" ca="1" si="154"/>
        <v>30837</v>
      </c>
      <c r="Q354" s="383">
        <f t="shared" ca="1" si="154"/>
        <v>17203</v>
      </c>
      <c r="R354" s="383">
        <f t="shared" ca="1" si="154"/>
        <v>9674</v>
      </c>
      <c r="S354" s="383">
        <f t="shared" ca="1" si="154"/>
        <v>911</v>
      </c>
      <c r="T354" s="383">
        <f t="shared" ca="1" si="154"/>
        <v>376999</v>
      </c>
      <c r="U354" s="132"/>
      <c r="V354" s="384">
        <f t="shared" ca="1" si="160"/>
        <v>0.26379380316658663</v>
      </c>
      <c r="W354" s="384">
        <f t="shared" ca="1" si="161"/>
        <v>0.24356828532701677</v>
      </c>
      <c r="X354" s="384">
        <f t="shared" ca="1" si="162"/>
        <v>0.20940904352531439</v>
      </c>
      <c r="Y354" s="384">
        <f t="shared" ca="1" si="163"/>
        <v>0.12772447672274992</v>
      </c>
      <c r="Z354" s="384">
        <f t="shared" ca="1" si="164"/>
        <v>8.1795972933615207E-2</v>
      </c>
      <c r="AA354" s="384">
        <f t="shared" ca="1" si="165"/>
        <v>4.56314207729994E-2</v>
      </c>
      <c r="AB354" s="384">
        <f t="shared" ca="1" si="166"/>
        <v>2.5660545518688377E-2</v>
      </c>
      <c r="AC354" s="384">
        <f t="shared" ca="1" si="167"/>
        <v>2.4164520330292654E-3</v>
      </c>
      <c r="AD354" s="135"/>
      <c r="AE354" s="383">
        <f t="shared" ca="1" si="156"/>
        <v>312</v>
      </c>
      <c r="AF354" s="383">
        <f t="shared" ca="1" si="156"/>
        <v>702</v>
      </c>
      <c r="AG354" s="383">
        <f t="shared" ca="1" si="156"/>
        <v>763</v>
      </c>
      <c r="AH354" s="383">
        <f t="shared" ca="1" si="156"/>
        <v>562</v>
      </c>
      <c r="AI354" s="383">
        <f t="shared" ca="1" si="156"/>
        <v>428</v>
      </c>
      <c r="AJ354" s="383">
        <f t="shared" ca="1" si="156"/>
        <v>215</v>
      </c>
      <c r="AK354" s="383">
        <f t="shared" ca="1" si="156"/>
        <v>85</v>
      </c>
      <c r="AL354" s="383">
        <f t="shared" ca="1" si="156"/>
        <v>4</v>
      </c>
      <c r="AM354" s="383">
        <f t="shared" ca="1" si="156"/>
        <v>3071</v>
      </c>
      <c r="AN354" s="132"/>
      <c r="AX354" s="383">
        <f t="shared" ca="1" si="157"/>
        <v>49</v>
      </c>
      <c r="AY354" s="383">
        <f t="shared" ca="1" si="157"/>
        <v>-1</v>
      </c>
      <c r="AZ354" s="383">
        <f t="shared" ca="1" si="157"/>
        <v>26</v>
      </c>
      <c r="BA354" s="383">
        <f t="shared" ca="1" si="157"/>
        <v>-4</v>
      </c>
      <c r="BB354" s="383">
        <f t="shared" ca="1" si="157"/>
        <v>16</v>
      </c>
      <c r="BC354" s="383">
        <f t="shared" ca="1" si="157"/>
        <v>9</v>
      </c>
      <c r="BD354" s="383">
        <f t="shared" ca="1" si="157"/>
        <v>-4</v>
      </c>
      <c r="BE354" s="383">
        <f t="shared" ca="1" si="157"/>
        <v>-2</v>
      </c>
      <c r="BF354" s="383">
        <f t="shared" ca="1" si="157"/>
        <v>89</v>
      </c>
      <c r="BH354" s="390">
        <v>0</v>
      </c>
      <c r="BI354" s="390">
        <v>1</v>
      </c>
      <c r="BJ354" s="370">
        <v>474686.73866666673</v>
      </c>
      <c r="BK354" s="137">
        <f t="shared" si="148"/>
        <v>474686.73866666673</v>
      </c>
      <c r="BL354" s="372">
        <v>556100.06577777781</v>
      </c>
      <c r="BM354" s="137">
        <f t="shared" si="149"/>
        <v>556100.06577777781</v>
      </c>
      <c r="BN354" s="372">
        <v>408156.19</v>
      </c>
      <c r="BO354" s="137">
        <f t="shared" si="150"/>
        <v>408156.19</v>
      </c>
      <c r="BP354" s="372">
        <v>782930.48</v>
      </c>
      <c r="BQ354" s="137">
        <f t="shared" si="151"/>
        <v>782930.48</v>
      </c>
      <c r="BR354" s="372">
        <v>568170.33600000013</v>
      </c>
      <c r="BS354" s="137">
        <f t="shared" si="152"/>
        <v>568170.33600000013</v>
      </c>
      <c r="BT354" s="378">
        <v>669201.01422222215</v>
      </c>
      <c r="BU354" s="137">
        <f t="shared" si="158"/>
        <v>669201.01422222215</v>
      </c>
      <c r="BV354" s="377">
        <v>439585.99819733319</v>
      </c>
      <c r="BW354" s="380">
        <f t="shared" si="159"/>
        <v>439585.99819733319</v>
      </c>
      <c r="BX354" s="354"/>
      <c r="BY354" s="138"/>
      <c r="BZ354" s="356"/>
      <c r="CA354" s="352"/>
    </row>
    <row r="355" spans="1:79" x14ac:dyDescent="0.25">
      <c r="A355" s="338" t="s">
        <v>916</v>
      </c>
      <c r="B355" s="55" t="s">
        <v>449</v>
      </c>
      <c r="C355" s="55" t="s">
        <v>450</v>
      </c>
      <c r="D355" s="55" t="s">
        <v>383</v>
      </c>
      <c r="E355" s="383">
        <f t="shared" ca="1" si="153"/>
        <v>301141.44444444444</v>
      </c>
      <c r="F355" s="383">
        <f t="shared" ca="1" si="153"/>
        <v>339637</v>
      </c>
      <c r="G355" s="383">
        <f t="shared" ca="1" si="153"/>
        <v>2420</v>
      </c>
      <c r="H355" s="383">
        <f t="shared" ca="1" si="153"/>
        <v>2138</v>
      </c>
      <c r="I355" s="383">
        <f t="shared" ca="1" si="153"/>
        <v>890.79111111111104</v>
      </c>
      <c r="J355" s="383">
        <f t="shared" ca="1" si="153"/>
        <v>573</v>
      </c>
      <c r="K355"/>
      <c r="L355" s="383">
        <f t="shared" ca="1" si="154"/>
        <v>68228</v>
      </c>
      <c r="M355" s="383">
        <f t="shared" ca="1" si="154"/>
        <v>104240</v>
      </c>
      <c r="N355" s="383">
        <f t="shared" ca="1" si="154"/>
        <v>67077</v>
      </c>
      <c r="O355" s="383">
        <f t="shared" ca="1" si="154"/>
        <v>47705</v>
      </c>
      <c r="P355" s="383">
        <f t="shared" ca="1" si="154"/>
        <v>29338</v>
      </c>
      <c r="Q355" s="383">
        <f t="shared" ca="1" si="154"/>
        <v>13922</v>
      </c>
      <c r="R355" s="383">
        <f t="shared" ca="1" si="154"/>
        <v>8391</v>
      </c>
      <c r="S355" s="383">
        <f t="shared" ca="1" si="154"/>
        <v>736</v>
      </c>
      <c r="T355" s="383">
        <f t="shared" ca="1" si="154"/>
        <v>339637</v>
      </c>
      <c r="U355" s="132"/>
      <c r="V355" s="384">
        <f t="shared" ca="1" si="160"/>
        <v>0.20088506258152086</v>
      </c>
      <c r="W355" s="384">
        <f t="shared" ca="1" si="161"/>
        <v>0.30691591316611561</v>
      </c>
      <c r="X355" s="384">
        <f t="shared" ca="1" si="162"/>
        <v>0.19749615030164558</v>
      </c>
      <c r="Y355" s="384">
        <f t="shared" ca="1" si="163"/>
        <v>0.14045878393696801</v>
      </c>
      <c r="Z355" s="384">
        <f t="shared" ca="1" si="164"/>
        <v>8.6380459137255367E-2</v>
      </c>
      <c r="AA355" s="384">
        <f t="shared" ca="1" si="165"/>
        <v>4.0990822554668661E-2</v>
      </c>
      <c r="AB355" s="384">
        <f t="shared" ca="1" si="166"/>
        <v>2.470578882748346E-2</v>
      </c>
      <c r="AC355" s="384">
        <f t="shared" ca="1" si="167"/>
        <v>2.1670194943424893E-3</v>
      </c>
      <c r="AD355" s="135"/>
      <c r="AE355" s="383">
        <f t="shared" ca="1" si="156"/>
        <v>348</v>
      </c>
      <c r="AF355" s="383">
        <f t="shared" ca="1" si="156"/>
        <v>416</v>
      </c>
      <c r="AG355" s="383">
        <f t="shared" ca="1" si="156"/>
        <v>400</v>
      </c>
      <c r="AH355" s="383">
        <f t="shared" ca="1" si="156"/>
        <v>345</v>
      </c>
      <c r="AI355" s="383">
        <f t="shared" ca="1" si="156"/>
        <v>285</v>
      </c>
      <c r="AJ355" s="383">
        <f t="shared" ca="1" si="156"/>
        <v>128</v>
      </c>
      <c r="AK355" s="383">
        <f t="shared" ca="1" si="156"/>
        <v>69</v>
      </c>
      <c r="AL355" s="383">
        <f t="shared" ca="1" si="156"/>
        <v>0</v>
      </c>
      <c r="AM355" s="383">
        <f t="shared" ca="1" si="156"/>
        <v>1991</v>
      </c>
      <c r="AN355" s="132"/>
      <c r="AX355" s="383">
        <f t="shared" ca="1" si="157"/>
        <v>24</v>
      </c>
      <c r="AY355" s="383">
        <f t="shared" ca="1" si="157"/>
        <v>79</v>
      </c>
      <c r="AZ355" s="383">
        <f t="shared" ca="1" si="157"/>
        <v>10</v>
      </c>
      <c r="BA355" s="383">
        <f t="shared" ca="1" si="157"/>
        <v>9</v>
      </c>
      <c r="BB355" s="383">
        <f t="shared" ca="1" si="157"/>
        <v>11</v>
      </c>
      <c r="BC355" s="383">
        <f t="shared" ca="1" si="157"/>
        <v>15</v>
      </c>
      <c r="BD355" s="383">
        <f t="shared" ca="1" si="157"/>
        <v>3</v>
      </c>
      <c r="BE355" s="383">
        <f t="shared" ca="1" si="157"/>
        <v>-4</v>
      </c>
      <c r="BF355" s="383">
        <f t="shared" ca="1" si="157"/>
        <v>147</v>
      </c>
      <c r="BH355" s="390">
        <v>0</v>
      </c>
      <c r="BI355" s="390">
        <v>1</v>
      </c>
      <c r="BJ355" s="370">
        <v>589728.39066666667</v>
      </c>
      <c r="BK355" s="137">
        <f t="shared" si="148"/>
        <v>589728.39066666667</v>
      </c>
      <c r="BL355" s="372">
        <v>800165.57044444443</v>
      </c>
      <c r="BM355" s="137">
        <f t="shared" si="149"/>
        <v>800165.57044444443</v>
      </c>
      <c r="BN355" s="372">
        <v>410922.07155555557</v>
      </c>
      <c r="BO355" s="137">
        <f t="shared" si="150"/>
        <v>410922.07155555557</v>
      </c>
      <c r="BP355" s="372">
        <v>678893.2533333333</v>
      </c>
      <c r="BQ355" s="137">
        <f t="shared" si="151"/>
        <v>678893.2533333333</v>
      </c>
      <c r="BR355" s="372">
        <v>591957.75822222233</v>
      </c>
      <c r="BS355" s="137">
        <f t="shared" si="152"/>
        <v>591957.75822222233</v>
      </c>
      <c r="BT355" s="378">
        <v>660222.41600000008</v>
      </c>
      <c r="BU355" s="137">
        <f t="shared" si="158"/>
        <v>660222.41600000008</v>
      </c>
      <c r="BV355" s="377">
        <v>404278.88330311113</v>
      </c>
      <c r="BW355" s="380">
        <f t="shared" si="159"/>
        <v>404278.88330311113</v>
      </c>
      <c r="BX355" s="354"/>
      <c r="BY355" s="138"/>
      <c r="BZ355" s="356"/>
      <c r="CA355" s="352"/>
    </row>
    <row r="356" spans="1:79" x14ac:dyDescent="0.25">
      <c r="A356" s="338" t="s">
        <v>917</v>
      </c>
      <c r="B356" s="55" t="s">
        <v>559</v>
      </c>
      <c r="C356" s="55" t="s">
        <v>434</v>
      </c>
      <c r="D356" s="55" t="s">
        <v>384</v>
      </c>
      <c r="E356" s="383">
        <f t="shared" ca="1" si="153"/>
        <v>571728.66666666663</v>
      </c>
      <c r="F356" s="383">
        <f t="shared" ca="1" si="153"/>
        <v>491600</v>
      </c>
      <c r="G356" s="383">
        <f t="shared" ca="1" si="153"/>
        <v>3748</v>
      </c>
      <c r="H356" s="383">
        <f t="shared" ca="1" si="153"/>
        <v>2942</v>
      </c>
      <c r="I356" s="383">
        <f t="shared" ca="1" si="153"/>
        <v>1217.4186666666669</v>
      </c>
      <c r="J356" s="383">
        <f t="shared" ca="1" si="153"/>
        <v>585</v>
      </c>
      <c r="K356"/>
      <c r="L356" s="383">
        <f t="shared" ca="1" si="154"/>
        <v>9162</v>
      </c>
      <c r="M356" s="383">
        <f t="shared" ca="1" si="154"/>
        <v>26698</v>
      </c>
      <c r="N356" s="383">
        <f t="shared" ca="1" si="154"/>
        <v>87791</v>
      </c>
      <c r="O356" s="383">
        <f t="shared" ca="1" si="154"/>
        <v>132336</v>
      </c>
      <c r="P356" s="383">
        <f t="shared" ca="1" si="154"/>
        <v>92502</v>
      </c>
      <c r="Q356" s="383">
        <f t="shared" ca="1" si="154"/>
        <v>62315</v>
      </c>
      <c r="R356" s="383">
        <f t="shared" ca="1" si="154"/>
        <v>66966</v>
      </c>
      <c r="S356" s="383">
        <f t="shared" ca="1" si="154"/>
        <v>13830</v>
      </c>
      <c r="T356" s="383">
        <f t="shared" ca="1" si="154"/>
        <v>491600</v>
      </c>
      <c r="U356" s="132"/>
      <c r="V356" s="384">
        <f t="shared" ca="1" si="160"/>
        <v>1.8637103336045565E-2</v>
      </c>
      <c r="W356" s="384">
        <f t="shared" ca="1" si="161"/>
        <v>5.4308380797396257E-2</v>
      </c>
      <c r="X356" s="384">
        <f t="shared" ca="1" si="162"/>
        <v>0.17858218063466233</v>
      </c>
      <c r="Y356" s="384">
        <f t="shared" ca="1" si="163"/>
        <v>0.26919446704637917</v>
      </c>
      <c r="Z356" s="384">
        <f t="shared" ca="1" si="164"/>
        <v>0.18816517493897478</v>
      </c>
      <c r="AA356" s="384">
        <f t="shared" ca="1" si="165"/>
        <v>0.12675956061838894</v>
      </c>
      <c r="AB356" s="384">
        <f t="shared" ca="1" si="166"/>
        <v>0.13622050447518308</v>
      </c>
      <c r="AC356" s="384">
        <f t="shared" ca="1" si="167"/>
        <v>2.8132628152969893E-2</v>
      </c>
      <c r="AD356" s="135"/>
      <c r="AE356" s="383">
        <f t="shared" ca="1" si="156"/>
        <v>40</v>
      </c>
      <c r="AF356" s="383">
        <f t="shared" ca="1" si="156"/>
        <v>173</v>
      </c>
      <c r="AG356" s="383">
        <f t="shared" ca="1" si="156"/>
        <v>892</v>
      </c>
      <c r="AH356" s="383">
        <f t="shared" ca="1" si="156"/>
        <v>729</v>
      </c>
      <c r="AI356" s="383">
        <f t="shared" ca="1" si="156"/>
        <v>553</v>
      </c>
      <c r="AJ356" s="383">
        <f t="shared" ca="1" si="156"/>
        <v>287</v>
      </c>
      <c r="AK356" s="383">
        <f t="shared" ca="1" si="156"/>
        <v>379</v>
      </c>
      <c r="AL356" s="383">
        <f t="shared" ca="1" si="156"/>
        <v>211</v>
      </c>
      <c r="AM356" s="383">
        <f t="shared" ca="1" si="156"/>
        <v>3264</v>
      </c>
      <c r="AN356" s="132"/>
      <c r="AX356" s="383">
        <f t="shared" ca="1" si="157"/>
        <v>-24</v>
      </c>
      <c r="AY356" s="383">
        <f t="shared" ca="1" si="157"/>
        <v>15</v>
      </c>
      <c r="AZ356" s="383">
        <f t="shared" ca="1" si="157"/>
        <v>-101</v>
      </c>
      <c r="BA356" s="383">
        <f t="shared" ca="1" si="157"/>
        <v>-93</v>
      </c>
      <c r="BB356" s="383">
        <f t="shared" ca="1" si="157"/>
        <v>-123</v>
      </c>
      <c r="BC356" s="383">
        <f t="shared" ca="1" si="157"/>
        <v>-1</v>
      </c>
      <c r="BD356" s="383">
        <f t="shared" ca="1" si="157"/>
        <v>-18</v>
      </c>
      <c r="BE356" s="383">
        <f t="shared" ca="1" si="157"/>
        <v>23</v>
      </c>
      <c r="BF356" s="383">
        <f t="shared" ca="1" si="157"/>
        <v>-322</v>
      </c>
      <c r="BH356" s="390">
        <v>0</v>
      </c>
      <c r="BI356" s="390">
        <v>1</v>
      </c>
      <c r="BJ356" s="370">
        <v>708160.20533333323</v>
      </c>
      <c r="BK356" s="137">
        <f t="shared" si="148"/>
        <v>708160.20533333323</v>
      </c>
      <c r="BL356" s="372">
        <v>1112120.8255555553</v>
      </c>
      <c r="BM356" s="137">
        <f t="shared" si="149"/>
        <v>1112120.8255555553</v>
      </c>
      <c r="BN356" s="372">
        <v>1031910.3542222221</v>
      </c>
      <c r="BO356" s="137">
        <f t="shared" si="150"/>
        <v>1031910.3542222221</v>
      </c>
      <c r="BP356" s="372">
        <v>1044431.2533333332</v>
      </c>
      <c r="BQ356" s="137">
        <f t="shared" si="151"/>
        <v>1044431.2533333332</v>
      </c>
      <c r="BR356" s="372">
        <v>961610.652</v>
      </c>
      <c r="BS356" s="137">
        <f t="shared" si="152"/>
        <v>961610.652</v>
      </c>
      <c r="BT356" s="378">
        <v>1124468.4266666665</v>
      </c>
      <c r="BU356" s="137">
        <f t="shared" si="158"/>
        <v>1124468.4266666665</v>
      </c>
      <c r="BV356" s="377">
        <v>593507.87857066665</v>
      </c>
      <c r="BW356" s="380">
        <f t="shared" si="159"/>
        <v>593507.87857066665</v>
      </c>
      <c r="BX356" s="354"/>
      <c r="BY356" s="138"/>
      <c r="BZ356" s="356"/>
      <c r="CA356" s="352"/>
    </row>
    <row r="357" spans="1:79" x14ac:dyDescent="0.25">
      <c r="A357" s="338" t="s">
        <v>918</v>
      </c>
      <c r="B357" s="55" t="s">
        <v>654</v>
      </c>
      <c r="C357" s="55" t="s">
        <v>467</v>
      </c>
      <c r="D357" s="55" t="s">
        <v>385</v>
      </c>
      <c r="E357" s="383">
        <f t="shared" ca="1" si="153"/>
        <v>234237.5555555555</v>
      </c>
      <c r="F357" s="383">
        <f t="shared" ca="1" si="153"/>
        <v>250986</v>
      </c>
      <c r="G357" s="383">
        <f t="shared" ca="1" si="153"/>
        <v>2385</v>
      </c>
      <c r="H357" s="383">
        <f t="shared" ca="1" si="153"/>
        <v>3129</v>
      </c>
      <c r="I357" s="383">
        <f t="shared" ca="1" si="153"/>
        <v>2310.6053333333339</v>
      </c>
      <c r="J357" s="383">
        <f t="shared" ca="1" si="153"/>
        <v>798</v>
      </c>
      <c r="K357"/>
      <c r="L357" s="383">
        <f t="shared" ca="1" si="154"/>
        <v>43811</v>
      </c>
      <c r="M357" s="383">
        <f t="shared" ca="1" si="154"/>
        <v>51108</v>
      </c>
      <c r="N357" s="383">
        <f t="shared" ca="1" si="154"/>
        <v>63018</v>
      </c>
      <c r="O357" s="383">
        <f t="shared" ca="1" si="154"/>
        <v>39147</v>
      </c>
      <c r="P357" s="383">
        <f t="shared" ca="1" si="154"/>
        <v>25665</v>
      </c>
      <c r="Q357" s="383">
        <f t="shared" ca="1" si="154"/>
        <v>15195</v>
      </c>
      <c r="R357" s="383">
        <f t="shared" ca="1" si="154"/>
        <v>11524</v>
      </c>
      <c r="S357" s="383">
        <f t="shared" ca="1" si="154"/>
        <v>1518</v>
      </c>
      <c r="T357" s="383">
        <f t="shared" ca="1" si="154"/>
        <v>250986</v>
      </c>
      <c r="U357" s="132"/>
      <c r="V357" s="384">
        <f t="shared" ca="1" si="160"/>
        <v>0.17455555289936492</v>
      </c>
      <c r="W357" s="384">
        <f t="shared" ca="1" si="161"/>
        <v>0.20362888766704118</v>
      </c>
      <c r="X357" s="384">
        <f t="shared" ca="1" si="162"/>
        <v>0.2510817336425139</v>
      </c>
      <c r="Y357" s="384">
        <f t="shared" ca="1" si="163"/>
        <v>0.15597284310678683</v>
      </c>
      <c r="Z357" s="384">
        <f t="shared" ca="1" si="164"/>
        <v>0.10225669957686882</v>
      </c>
      <c r="AA357" s="384">
        <f t="shared" ca="1" si="165"/>
        <v>6.054122540699481E-2</v>
      </c>
      <c r="AB357" s="384">
        <f t="shared" ca="1" si="166"/>
        <v>4.5914911588694193E-2</v>
      </c>
      <c r="AC357" s="384">
        <f t="shared" ca="1" si="167"/>
        <v>6.0481461117353162E-3</v>
      </c>
      <c r="AD357" s="135"/>
      <c r="AE357" s="383">
        <f t="shared" ca="1" si="156"/>
        <v>304</v>
      </c>
      <c r="AF357" s="383">
        <f t="shared" ca="1" si="156"/>
        <v>594</v>
      </c>
      <c r="AG357" s="383">
        <f t="shared" ca="1" si="156"/>
        <v>755</v>
      </c>
      <c r="AH357" s="383">
        <f t="shared" ca="1" si="156"/>
        <v>468</v>
      </c>
      <c r="AI357" s="383">
        <f t="shared" ca="1" si="156"/>
        <v>457</v>
      </c>
      <c r="AJ357" s="383">
        <f t="shared" ca="1" si="156"/>
        <v>344</v>
      </c>
      <c r="AK357" s="383">
        <f t="shared" ca="1" si="156"/>
        <v>243</v>
      </c>
      <c r="AL357" s="383">
        <f t="shared" ca="1" si="156"/>
        <v>10</v>
      </c>
      <c r="AM357" s="383">
        <f t="shared" ca="1" si="156"/>
        <v>3175</v>
      </c>
      <c r="AN357" s="132"/>
      <c r="AX357" s="383">
        <f t="shared" ca="1" si="157"/>
        <v>-57</v>
      </c>
      <c r="AY357" s="383">
        <f t="shared" ca="1" si="157"/>
        <v>16</v>
      </c>
      <c r="AZ357" s="383">
        <f t="shared" ca="1" si="157"/>
        <v>11</v>
      </c>
      <c r="BA357" s="383">
        <f t="shared" ca="1" si="157"/>
        <v>-8</v>
      </c>
      <c r="BB357" s="383">
        <f t="shared" ca="1" si="157"/>
        <v>-2</v>
      </c>
      <c r="BC357" s="383">
        <f t="shared" ca="1" si="157"/>
        <v>-1</v>
      </c>
      <c r="BD357" s="383">
        <f t="shared" ca="1" si="157"/>
        <v>-3</v>
      </c>
      <c r="BE357" s="383">
        <f t="shared" ca="1" si="157"/>
        <v>-2</v>
      </c>
      <c r="BF357" s="383">
        <f t="shared" ca="1" si="157"/>
        <v>-46</v>
      </c>
      <c r="BH357" s="390">
        <v>0</v>
      </c>
      <c r="BI357" s="390">
        <v>1</v>
      </c>
      <c r="BJ357" s="370">
        <v>300956.89333333337</v>
      </c>
      <c r="BK357" s="137">
        <f t="shared" si="148"/>
        <v>300956.89333333337</v>
      </c>
      <c r="BL357" s="372">
        <v>475971.10911111115</v>
      </c>
      <c r="BM357" s="137">
        <f t="shared" si="149"/>
        <v>475971.10911111115</v>
      </c>
      <c r="BN357" s="372">
        <v>386287.01644444448</v>
      </c>
      <c r="BO357" s="137">
        <f t="shared" si="150"/>
        <v>386287.01644444448</v>
      </c>
      <c r="BP357" s="372">
        <v>441402.02666666661</v>
      </c>
      <c r="BQ357" s="137">
        <f t="shared" si="151"/>
        <v>441402.02666666661</v>
      </c>
      <c r="BR357" s="372">
        <v>516305.96488888899</v>
      </c>
      <c r="BS357" s="137">
        <f t="shared" si="152"/>
        <v>516305.96488888899</v>
      </c>
      <c r="BT357" s="378">
        <v>756752.54977777775</v>
      </c>
      <c r="BU357" s="137">
        <f t="shared" si="158"/>
        <v>756752.54977777775</v>
      </c>
      <c r="BV357" s="377">
        <v>584327.61773866671</v>
      </c>
      <c r="BW357" s="380">
        <f t="shared" si="159"/>
        <v>584327.61773866671</v>
      </c>
      <c r="BX357" s="354"/>
      <c r="BY357" s="138"/>
      <c r="BZ357" s="356"/>
      <c r="CA357" s="352"/>
    </row>
    <row r="358" spans="1:79" x14ac:dyDescent="0.25">
      <c r="A358" s="338" t="s">
        <v>919</v>
      </c>
      <c r="B358" s="55" t="s">
        <v>433</v>
      </c>
      <c r="C358" s="55" t="s">
        <v>434</v>
      </c>
      <c r="D358" s="55" t="s">
        <v>386</v>
      </c>
      <c r="E358" s="383">
        <f t="shared" ca="1" si="153"/>
        <v>382514.77777777775</v>
      </c>
      <c r="F358" s="383">
        <f t="shared" ca="1" si="153"/>
        <v>378070</v>
      </c>
      <c r="G358" s="383">
        <f t="shared" ca="1" si="153"/>
        <v>1906</v>
      </c>
      <c r="H358" s="383">
        <f t="shared" ca="1" si="153"/>
        <v>4199</v>
      </c>
      <c r="I358" s="383">
        <f t="shared" ca="1" si="153"/>
        <v>2719.8680000000004</v>
      </c>
      <c r="J358" s="383">
        <f t="shared" ca="1" si="153"/>
        <v>745</v>
      </c>
      <c r="K358"/>
      <c r="L358" s="383">
        <f t="shared" ca="1" si="154"/>
        <v>27355</v>
      </c>
      <c r="M358" s="383">
        <f t="shared" ca="1" si="154"/>
        <v>54199</v>
      </c>
      <c r="N358" s="383">
        <f t="shared" ca="1" si="154"/>
        <v>106235</v>
      </c>
      <c r="O358" s="383">
        <f t="shared" ca="1" si="154"/>
        <v>81025</v>
      </c>
      <c r="P358" s="383">
        <f t="shared" ca="1" si="154"/>
        <v>51558</v>
      </c>
      <c r="Q358" s="383">
        <f t="shared" ca="1" si="154"/>
        <v>33014</v>
      </c>
      <c r="R358" s="383">
        <f t="shared" ca="1" si="154"/>
        <v>21917</v>
      </c>
      <c r="S358" s="383">
        <f t="shared" ca="1" si="154"/>
        <v>2767</v>
      </c>
      <c r="T358" s="383">
        <f t="shared" ca="1" si="154"/>
        <v>378070</v>
      </c>
      <c r="U358" s="132"/>
      <c r="V358" s="384">
        <f t="shared" ca="1" si="160"/>
        <v>7.2354325918480705E-2</v>
      </c>
      <c r="W358" s="384">
        <f t="shared" ca="1" si="161"/>
        <v>0.14335705028169388</v>
      </c>
      <c r="X358" s="384">
        <f t="shared" ca="1" si="162"/>
        <v>0.28099293781574841</v>
      </c>
      <c r="Y358" s="384">
        <f t="shared" ca="1" si="163"/>
        <v>0.21431216441399742</v>
      </c>
      <c r="Z358" s="384">
        <f t="shared" ca="1" si="164"/>
        <v>0.13637157140212131</v>
      </c>
      <c r="AA358" s="384">
        <f t="shared" ca="1" si="165"/>
        <v>8.7322453513899542E-2</v>
      </c>
      <c r="AB358" s="384">
        <f t="shared" ca="1" si="166"/>
        <v>5.7970746158118869E-2</v>
      </c>
      <c r="AC358" s="384">
        <f t="shared" ca="1" si="167"/>
        <v>7.3187504959399052E-3</v>
      </c>
      <c r="AD358" s="135"/>
      <c r="AE358" s="383">
        <f t="shared" ca="1" si="156"/>
        <v>321</v>
      </c>
      <c r="AF358" s="383">
        <f t="shared" ca="1" si="156"/>
        <v>776</v>
      </c>
      <c r="AG358" s="383">
        <f t="shared" ca="1" si="156"/>
        <v>1381</v>
      </c>
      <c r="AH358" s="383">
        <f t="shared" ca="1" si="156"/>
        <v>757</v>
      </c>
      <c r="AI358" s="383">
        <f t="shared" ca="1" si="156"/>
        <v>402</v>
      </c>
      <c r="AJ358" s="383">
        <f t="shared" ca="1" si="156"/>
        <v>335</v>
      </c>
      <c r="AK358" s="383">
        <f t="shared" ca="1" si="156"/>
        <v>261</v>
      </c>
      <c r="AL358" s="383">
        <f t="shared" ca="1" si="156"/>
        <v>29</v>
      </c>
      <c r="AM358" s="383">
        <f t="shared" ca="1" si="156"/>
        <v>4262</v>
      </c>
      <c r="AN358" s="132"/>
      <c r="AX358" s="383">
        <f t="shared" ca="1" si="157"/>
        <v>25</v>
      </c>
      <c r="AY358" s="383">
        <f t="shared" ca="1" si="157"/>
        <v>-61</v>
      </c>
      <c r="AZ358" s="383">
        <f t="shared" ca="1" si="157"/>
        <v>-42</v>
      </c>
      <c r="BA358" s="383">
        <f t="shared" ca="1" si="157"/>
        <v>-8</v>
      </c>
      <c r="BB358" s="383">
        <f t="shared" ca="1" si="157"/>
        <v>25</v>
      </c>
      <c r="BC358" s="383">
        <f t="shared" ca="1" si="157"/>
        <v>-9</v>
      </c>
      <c r="BD358" s="383">
        <f t="shared" ca="1" si="157"/>
        <v>6</v>
      </c>
      <c r="BE358" s="383">
        <f t="shared" ca="1" si="157"/>
        <v>1</v>
      </c>
      <c r="BF358" s="383">
        <f t="shared" ca="1" si="157"/>
        <v>-63</v>
      </c>
      <c r="BH358" s="390">
        <v>0</v>
      </c>
      <c r="BI358" s="390">
        <v>1</v>
      </c>
      <c r="BJ358" s="370">
        <v>610868.93333333335</v>
      </c>
      <c r="BK358" s="137">
        <f t="shared" si="148"/>
        <v>610868.93333333335</v>
      </c>
      <c r="BL358" s="372">
        <v>690498.5995555555</v>
      </c>
      <c r="BM358" s="137">
        <f t="shared" si="149"/>
        <v>690498.5995555555</v>
      </c>
      <c r="BN358" s="372">
        <v>813676.83133333339</v>
      </c>
      <c r="BO358" s="137">
        <f t="shared" si="150"/>
        <v>813676.83133333339</v>
      </c>
      <c r="BP358" s="372">
        <v>839071.65333333332</v>
      </c>
      <c r="BQ358" s="137">
        <f t="shared" si="151"/>
        <v>839071.65333333332</v>
      </c>
      <c r="BR358" s="372">
        <v>855728.35511111119</v>
      </c>
      <c r="BS358" s="137">
        <f t="shared" si="152"/>
        <v>855728.35511111119</v>
      </c>
      <c r="BT358" s="378">
        <v>1378774.6</v>
      </c>
      <c r="BU358" s="137">
        <f t="shared" si="158"/>
        <v>1378774.6</v>
      </c>
      <c r="BV358" s="377">
        <v>950061.64018488897</v>
      </c>
      <c r="BW358" s="380">
        <f t="shared" si="159"/>
        <v>950061.64018488897</v>
      </c>
      <c r="BX358" s="354"/>
      <c r="BY358" s="138"/>
      <c r="BZ358" s="356"/>
      <c r="CA358" s="352"/>
    </row>
    <row r="359" spans="1:79" ht="13.8" thickBot="1" x14ac:dyDescent="0.3">
      <c r="A359" s="331" t="s">
        <v>920</v>
      </c>
      <c r="B359" s="55" t="s">
        <v>489</v>
      </c>
      <c r="C359" s="55" t="s">
        <v>467</v>
      </c>
      <c r="D359" s="55" t="s">
        <v>387</v>
      </c>
      <c r="E359" s="383">
        <f t="shared" ca="1" si="153"/>
        <v>244867.77777777775</v>
      </c>
      <c r="F359" s="383">
        <f t="shared" ca="1" si="153"/>
        <v>260975</v>
      </c>
      <c r="G359" s="383">
        <f t="shared" ca="1" si="153"/>
        <v>1909</v>
      </c>
      <c r="H359" s="383">
        <f t="shared" ca="1" si="153"/>
        <v>2330</v>
      </c>
      <c r="I359" s="383">
        <f t="shared" ca="1" si="153"/>
        <v>1493.885777777778</v>
      </c>
      <c r="J359" s="383">
        <f t="shared" ca="1" si="153"/>
        <v>415</v>
      </c>
      <c r="K359"/>
      <c r="L359" s="383">
        <f t="shared" ca="1" si="154"/>
        <v>41280</v>
      </c>
      <c r="M359" s="383">
        <f t="shared" ca="1" si="154"/>
        <v>64323</v>
      </c>
      <c r="N359" s="383">
        <f t="shared" ca="1" si="154"/>
        <v>59554</v>
      </c>
      <c r="O359" s="383">
        <f t="shared" ca="1" si="154"/>
        <v>37049</v>
      </c>
      <c r="P359" s="383">
        <f t="shared" ca="1" si="154"/>
        <v>28716</v>
      </c>
      <c r="Q359" s="383">
        <f t="shared" ca="1" si="154"/>
        <v>17762</v>
      </c>
      <c r="R359" s="383">
        <f t="shared" ca="1" si="154"/>
        <v>11435</v>
      </c>
      <c r="S359" s="383">
        <f t="shared" ca="1" si="154"/>
        <v>856</v>
      </c>
      <c r="T359" s="383">
        <f t="shared" ca="1" si="154"/>
        <v>260975</v>
      </c>
      <c r="U359" s="132"/>
      <c r="V359" s="384">
        <f t="shared" ca="1" si="160"/>
        <v>0.15817607050483762</v>
      </c>
      <c r="W359" s="384">
        <f t="shared" ca="1" si="161"/>
        <v>0.24647188428010347</v>
      </c>
      <c r="X359" s="384">
        <f t="shared" ca="1" si="162"/>
        <v>0.22819810326659642</v>
      </c>
      <c r="Y359" s="384">
        <f t="shared" ca="1" si="163"/>
        <v>0.14196378963502251</v>
      </c>
      <c r="Z359" s="384">
        <f t="shared" ca="1" si="164"/>
        <v>0.1100335281157199</v>
      </c>
      <c r="AA359" s="384">
        <f t="shared" ca="1" si="165"/>
        <v>6.8060159019063135E-2</v>
      </c>
      <c r="AB359" s="384">
        <f t="shared" ca="1" si="166"/>
        <v>4.3816457515087649E-2</v>
      </c>
      <c r="AC359" s="384">
        <f t="shared" ca="1" si="167"/>
        <v>3.2800076635693073E-3</v>
      </c>
      <c r="AD359" s="135"/>
      <c r="AE359" s="383">
        <f t="shared" ca="1" si="156"/>
        <v>288</v>
      </c>
      <c r="AF359" s="383">
        <f t="shared" ca="1" si="156"/>
        <v>421</v>
      </c>
      <c r="AG359" s="383">
        <f t="shared" ca="1" si="156"/>
        <v>734</v>
      </c>
      <c r="AH359" s="383">
        <f t="shared" ca="1" si="156"/>
        <v>197</v>
      </c>
      <c r="AI359" s="383">
        <f t="shared" ca="1" si="156"/>
        <v>259</v>
      </c>
      <c r="AJ359" s="383">
        <f t="shared" ca="1" si="156"/>
        <v>296</v>
      </c>
      <c r="AK359" s="383">
        <f t="shared" ca="1" si="156"/>
        <v>237</v>
      </c>
      <c r="AL359" s="383">
        <f t="shared" ca="1" si="156"/>
        <v>9</v>
      </c>
      <c r="AM359" s="383">
        <f t="shared" ca="1" si="156"/>
        <v>2441</v>
      </c>
      <c r="AN359" s="132"/>
      <c r="AX359" s="383">
        <f t="shared" ca="1" si="157"/>
        <v>-25</v>
      </c>
      <c r="AY359" s="383">
        <f t="shared" ca="1" si="157"/>
        <v>-47</v>
      </c>
      <c r="AZ359" s="383">
        <f t="shared" ca="1" si="157"/>
        <v>-17</v>
      </c>
      <c r="BA359" s="383">
        <f t="shared" ca="1" si="157"/>
        <v>-7</v>
      </c>
      <c r="BB359" s="383">
        <f t="shared" ca="1" si="157"/>
        <v>-8</v>
      </c>
      <c r="BC359" s="383">
        <f t="shared" ca="1" si="157"/>
        <v>-9</v>
      </c>
      <c r="BD359" s="383">
        <f t="shared" ca="1" si="157"/>
        <v>2</v>
      </c>
      <c r="BE359" s="383">
        <f t="shared" ca="1" si="157"/>
        <v>0</v>
      </c>
      <c r="BF359" s="383">
        <f t="shared" ca="1" si="157"/>
        <v>-111</v>
      </c>
      <c r="BH359" s="390">
        <v>0</v>
      </c>
      <c r="BI359" s="390">
        <v>1</v>
      </c>
      <c r="BJ359" s="370">
        <v>431254.27733333339</v>
      </c>
      <c r="BK359" s="137">
        <f t="shared" si="148"/>
        <v>431254.27733333339</v>
      </c>
      <c r="BL359" s="372">
        <v>417117.21422222222</v>
      </c>
      <c r="BM359" s="137">
        <f t="shared" si="149"/>
        <v>417117.21422222222</v>
      </c>
      <c r="BN359" s="372">
        <v>456125.75733333331</v>
      </c>
      <c r="BO359" s="137">
        <f t="shared" si="150"/>
        <v>456125.75733333331</v>
      </c>
      <c r="BP359" s="372">
        <v>614516.29333333333</v>
      </c>
      <c r="BQ359" s="137">
        <f t="shared" si="151"/>
        <v>614516.29333333333</v>
      </c>
      <c r="BR359" s="372">
        <v>636530.96800000011</v>
      </c>
      <c r="BS359" s="137">
        <f t="shared" si="152"/>
        <v>636530.96800000011</v>
      </c>
      <c r="BT359" s="378">
        <v>850200.66444444447</v>
      </c>
      <c r="BU359" s="137">
        <f t="shared" si="158"/>
        <v>850200.66444444447</v>
      </c>
      <c r="BV359" s="377">
        <v>630961.98055111128</v>
      </c>
      <c r="BW359" s="380">
        <f t="shared" si="159"/>
        <v>630961.98055111128</v>
      </c>
      <c r="BX359" s="354"/>
      <c r="BY359" s="138"/>
      <c r="BZ359" s="356"/>
      <c r="CA359" s="352"/>
    </row>
    <row r="360" spans="1:79" ht="13.8" thickTop="1" x14ac:dyDescent="0.25">
      <c r="D360" s="55"/>
      <c r="E360" s="55"/>
      <c r="F360" s="132"/>
      <c r="G360" s="132"/>
      <c r="H360" s="132"/>
      <c r="I360" s="153"/>
      <c r="J360" s="153"/>
      <c r="K360" s="153"/>
      <c r="L360" s="153"/>
      <c r="M360" s="153"/>
      <c r="N360" s="153"/>
      <c r="O360" s="153"/>
      <c r="P360" s="153"/>
      <c r="Q360" s="153"/>
      <c r="R360" s="153"/>
      <c r="S360" s="153"/>
      <c r="T360" s="153"/>
      <c r="U360" s="132"/>
      <c r="V360" s="154"/>
      <c r="W360" s="154"/>
      <c r="X360" s="154"/>
      <c r="Y360" s="154"/>
      <c r="Z360" s="154"/>
      <c r="AA360" s="154"/>
      <c r="AB360" s="154"/>
      <c r="AC360" s="154"/>
      <c r="AD360" s="154"/>
      <c r="AE360" s="153"/>
      <c r="AF360" s="153"/>
      <c r="AG360" s="153"/>
      <c r="AH360" s="153"/>
      <c r="AI360" s="153"/>
      <c r="AJ360" s="153"/>
      <c r="AK360" s="153"/>
      <c r="AL360" s="153"/>
      <c r="AM360" s="153"/>
      <c r="BL360" s="120"/>
    </row>
    <row r="361" spans="1:79" x14ac:dyDescent="0.25">
      <c r="AE361" s="153"/>
      <c r="AF361" s="153"/>
      <c r="AG361" s="153"/>
      <c r="AH361" s="153"/>
      <c r="AI361" s="153"/>
      <c r="AJ361" s="153"/>
      <c r="AK361" s="153"/>
      <c r="AL361" s="153"/>
      <c r="AM361" s="153"/>
      <c r="BJ361" s="155">
        <f>SUM(BJ333:BJ359)+SUM(BJ6:BJ331)</f>
        <v>199260648.65333313</v>
      </c>
      <c r="BL361" s="156">
        <f>SUM(BL333:BL359)+SUM(BL6:BL331)</f>
        <v>232628166.95467439</v>
      </c>
      <c r="BN361" s="156">
        <f>SUM(BN333:BN359)+SUM(BN6:BN331)</f>
        <v>236449097.61666659</v>
      </c>
      <c r="BP361" s="156">
        <f>SUM(BP333:BP359)+SUM(BP6:BP331)</f>
        <v>248634233.59999996</v>
      </c>
      <c r="BR361" s="156">
        <f>SUM(BR333:BR359)+SUM(BR6:BR331)</f>
        <v>250664435.66177791</v>
      </c>
      <c r="BT361" s="156">
        <f>SUM(BT333:BT359)+SUM(BT6:BT331)</f>
        <v>294250941.9749077</v>
      </c>
      <c r="BW361" s="318">
        <f>SUM(BW333:BW359)+SUM(BV6:BV331)</f>
        <v>197414860.83267567</v>
      </c>
    </row>
    <row r="362" spans="1:79" x14ac:dyDescent="0.25">
      <c r="AE362" s="157"/>
      <c r="AF362" s="157"/>
      <c r="AG362" s="157"/>
      <c r="AH362" s="157"/>
      <c r="AI362" s="157"/>
      <c r="AJ362" s="157"/>
      <c r="AK362" s="157"/>
      <c r="AL362" s="157"/>
      <c r="AM362" s="157"/>
      <c r="AO362" s="157"/>
      <c r="AP362" s="157"/>
      <c r="AQ362" s="157"/>
      <c r="AR362" s="157"/>
      <c r="AS362" s="157"/>
      <c r="AT362" s="157"/>
      <c r="AU362" s="157"/>
      <c r="AV362" s="157"/>
      <c r="AW362" s="157"/>
      <c r="AX362" s="157"/>
      <c r="AY362" s="157"/>
      <c r="AZ362" s="157"/>
      <c r="BA362" s="157"/>
      <c r="BB362" s="157"/>
      <c r="BC362" s="157"/>
      <c r="BD362" s="157"/>
      <c r="BE362" s="157"/>
      <c r="BF362" s="157"/>
    </row>
    <row r="363" spans="1:79" x14ac:dyDescent="0.25">
      <c r="AE363" s="153"/>
      <c r="AF363" s="153"/>
      <c r="AG363" s="153"/>
      <c r="AH363" s="153"/>
      <c r="AI363" s="153"/>
      <c r="AJ363" s="153"/>
      <c r="AK363" s="153"/>
      <c r="AL363" s="153"/>
      <c r="AM363" s="153"/>
    </row>
    <row r="364" spans="1:79" x14ac:dyDescent="0.25">
      <c r="AE364" s="158"/>
      <c r="AF364" s="158"/>
      <c r="AG364" s="158"/>
      <c r="AH364" s="158"/>
      <c r="AI364" s="158"/>
      <c r="AJ364" s="158"/>
      <c r="AK364" s="158"/>
      <c r="AL364" s="158"/>
      <c r="AM364" s="158"/>
      <c r="AO364" s="157"/>
      <c r="AP364" s="157"/>
      <c r="AQ364" s="157"/>
      <c r="AR364" s="157"/>
      <c r="AS364" s="157"/>
      <c r="AT364" s="157"/>
      <c r="AU364" s="157"/>
      <c r="AV364" s="157"/>
      <c r="AW364" s="157"/>
    </row>
    <row r="366" spans="1:79" x14ac:dyDescent="0.25">
      <c r="AO366" s="157"/>
      <c r="AP366" s="157"/>
      <c r="AQ366" s="157"/>
      <c r="AR366" s="157"/>
      <c r="AS366" s="157"/>
      <c r="AT366" s="157"/>
      <c r="AU366" s="157"/>
      <c r="AV366" s="157"/>
      <c r="AW366" s="157"/>
    </row>
  </sheetData>
  <sheetProtection selectLockedCells="1" selectUnlockedCells="1"/>
  <mergeCells count="5">
    <mergeCell ref="L3:T3"/>
    <mergeCell ref="V3:AC3"/>
    <mergeCell ref="AE3:AM3"/>
    <mergeCell ref="AO3:AV3"/>
    <mergeCell ref="AX3:BF3"/>
  </mergeCells>
  <hyperlinks>
    <hyperlink ref="I2" r:id="rId1"/>
    <hyperlink ref="J2" r:id="rId2"/>
  </hyperlinks>
  <pageMargins left="0.75" right="0.75" top="1" bottom="1" header="0.5" footer="0.5"/>
  <pageSetup paperSize="9"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60"/>
  <sheetViews>
    <sheetView zoomScale="70" zoomScaleNormal="70" workbookViewId="0">
      <pane xSplit="3" ySplit="5" topLeftCell="D6" activePane="bottomRight" state="frozen"/>
      <selection pane="topRight" activeCell="D1" sqref="D1"/>
      <selection pane="bottomLeft" activeCell="A6" sqref="A6"/>
      <selection pane="bottomRight"/>
    </sheetView>
  </sheetViews>
  <sheetFormatPr defaultColWidth="18" defaultRowHeight="13.2" x14ac:dyDescent="0.25"/>
  <cols>
    <col min="1" max="16384" width="18" style="346"/>
  </cols>
  <sheetData>
    <row r="1" spans="1:77" x14ac:dyDescent="0.25">
      <c r="D1" s="334">
        <v>1</v>
      </c>
      <c r="E1" s="334">
        <f>D1+1</f>
        <v>2</v>
      </c>
      <c r="F1" s="334">
        <f t="shared" ref="F1:BP1" si="0">E1+1</f>
        <v>3</v>
      </c>
      <c r="G1" s="334">
        <f t="shared" si="0"/>
        <v>4</v>
      </c>
      <c r="H1" s="334">
        <f t="shared" si="0"/>
        <v>5</v>
      </c>
      <c r="I1" s="334">
        <f t="shared" si="0"/>
        <v>6</v>
      </c>
      <c r="J1" s="334">
        <f t="shared" si="0"/>
        <v>7</v>
      </c>
      <c r="K1" s="334">
        <f t="shared" si="0"/>
        <v>8</v>
      </c>
      <c r="L1" s="334">
        <f t="shared" si="0"/>
        <v>9</v>
      </c>
      <c r="M1" s="334">
        <f t="shared" si="0"/>
        <v>10</v>
      </c>
      <c r="N1" s="334">
        <f t="shared" si="0"/>
        <v>11</v>
      </c>
      <c r="O1" s="334">
        <f t="shared" si="0"/>
        <v>12</v>
      </c>
      <c r="P1" s="334">
        <f t="shared" si="0"/>
        <v>13</v>
      </c>
      <c r="Q1" s="334">
        <f t="shared" si="0"/>
        <v>14</v>
      </c>
      <c r="R1" s="334">
        <f t="shared" si="0"/>
        <v>15</v>
      </c>
      <c r="S1" s="334">
        <f t="shared" si="0"/>
        <v>16</v>
      </c>
      <c r="T1" s="334">
        <f t="shared" si="0"/>
        <v>17</v>
      </c>
      <c r="U1" s="334">
        <f t="shared" si="0"/>
        <v>18</v>
      </c>
      <c r="V1" s="334">
        <f t="shared" si="0"/>
        <v>19</v>
      </c>
      <c r="W1" s="334">
        <f t="shared" si="0"/>
        <v>20</v>
      </c>
      <c r="X1" s="334">
        <f t="shared" si="0"/>
        <v>21</v>
      </c>
      <c r="Y1" s="334">
        <f t="shared" si="0"/>
        <v>22</v>
      </c>
      <c r="Z1" s="334">
        <f t="shared" si="0"/>
        <v>23</v>
      </c>
      <c r="AA1" s="334">
        <f t="shared" si="0"/>
        <v>24</v>
      </c>
      <c r="AB1" s="334">
        <f t="shared" si="0"/>
        <v>25</v>
      </c>
      <c r="AC1" s="334">
        <f t="shared" si="0"/>
        <v>26</v>
      </c>
      <c r="AD1" s="334">
        <f t="shared" si="0"/>
        <v>27</v>
      </c>
      <c r="AE1" s="334">
        <f t="shared" si="0"/>
        <v>28</v>
      </c>
      <c r="AF1" s="334">
        <f t="shared" si="0"/>
        <v>29</v>
      </c>
      <c r="AG1" s="334">
        <f t="shared" si="0"/>
        <v>30</v>
      </c>
      <c r="AH1" s="334">
        <f t="shared" si="0"/>
        <v>31</v>
      </c>
      <c r="AI1" s="334">
        <f t="shared" si="0"/>
        <v>32</v>
      </c>
      <c r="AJ1" s="334">
        <f t="shared" si="0"/>
        <v>33</v>
      </c>
      <c r="AK1" s="334">
        <f t="shared" si="0"/>
        <v>34</v>
      </c>
      <c r="AL1" s="334">
        <f t="shared" si="0"/>
        <v>35</v>
      </c>
      <c r="AM1" s="334">
        <f t="shared" si="0"/>
        <v>36</v>
      </c>
      <c r="AN1" s="334">
        <f t="shared" si="0"/>
        <v>37</v>
      </c>
      <c r="AO1" s="334">
        <f t="shared" si="0"/>
        <v>38</v>
      </c>
      <c r="AP1" s="334">
        <f t="shared" si="0"/>
        <v>39</v>
      </c>
      <c r="AQ1" s="334">
        <f t="shared" si="0"/>
        <v>40</v>
      </c>
      <c r="AR1" s="334">
        <f t="shared" si="0"/>
        <v>41</v>
      </c>
      <c r="AS1" s="334">
        <f t="shared" si="0"/>
        <v>42</v>
      </c>
      <c r="AT1" s="334">
        <f t="shared" si="0"/>
        <v>43</v>
      </c>
      <c r="AU1" s="334">
        <f t="shared" si="0"/>
        <v>44</v>
      </c>
      <c r="AV1" s="334">
        <f t="shared" si="0"/>
        <v>45</v>
      </c>
      <c r="AW1" s="334">
        <f t="shared" si="0"/>
        <v>46</v>
      </c>
      <c r="AX1" s="334">
        <f t="shared" si="0"/>
        <v>47</v>
      </c>
      <c r="AY1" s="334">
        <f t="shared" si="0"/>
        <v>48</v>
      </c>
      <c r="AZ1" s="334">
        <f t="shared" si="0"/>
        <v>49</v>
      </c>
      <c r="BA1" s="334">
        <f t="shared" si="0"/>
        <v>50</v>
      </c>
      <c r="BB1" s="334">
        <f t="shared" si="0"/>
        <v>51</v>
      </c>
      <c r="BC1" s="334">
        <f t="shared" si="0"/>
        <v>52</v>
      </c>
      <c r="BD1" s="334">
        <f t="shared" si="0"/>
        <v>53</v>
      </c>
      <c r="BE1" s="334">
        <f t="shared" si="0"/>
        <v>54</v>
      </c>
      <c r="BF1" s="334">
        <f t="shared" si="0"/>
        <v>55</v>
      </c>
      <c r="BG1" s="334">
        <f t="shared" si="0"/>
        <v>56</v>
      </c>
      <c r="BH1" s="334">
        <f t="shared" si="0"/>
        <v>57</v>
      </c>
      <c r="BI1" s="334">
        <f t="shared" si="0"/>
        <v>58</v>
      </c>
      <c r="BJ1" s="334">
        <f t="shared" si="0"/>
        <v>59</v>
      </c>
      <c r="BK1" s="334">
        <f t="shared" si="0"/>
        <v>60</v>
      </c>
      <c r="BL1" s="334">
        <f t="shared" si="0"/>
        <v>61</v>
      </c>
      <c r="BM1" s="334">
        <f t="shared" si="0"/>
        <v>62</v>
      </c>
      <c r="BN1" s="334">
        <f t="shared" si="0"/>
        <v>63</v>
      </c>
      <c r="BO1" s="334">
        <f t="shared" si="0"/>
        <v>64</v>
      </c>
      <c r="BP1" s="334">
        <f t="shared" si="0"/>
        <v>65</v>
      </c>
      <c r="BQ1" s="334">
        <f t="shared" ref="BQ1:BV1" si="1">BP1+1</f>
        <v>66</v>
      </c>
      <c r="BR1" s="334">
        <f t="shared" si="1"/>
        <v>67</v>
      </c>
      <c r="BS1" s="334">
        <f t="shared" si="1"/>
        <v>68</v>
      </c>
      <c r="BT1" s="334">
        <f t="shared" si="1"/>
        <v>69</v>
      </c>
      <c r="BU1" s="342">
        <f t="shared" si="1"/>
        <v>70</v>
      </c>
      <c r="BV1" s="334">
        <f t="shared" si="1"/>
        <v>71</v>
      </c>
      <c r="BW1" s="325"/>
      <c r="BX1" s="325"/>
      <c r="BY1" s="325"/>
    </row>
    <row r="2" spans="1:77" ht="21" x14ac:dyDescent="0.4">
      <c r="D2" s="339"/>
      <c r="E2" s="306"/>
      <c r="F2" s="306"/>
    </row>
    <row r="3" spans="1:77" ht="54" customHeight="1" x14ac:dyDescent="0.25">
      <c r="B3" s="322" t="s">
        <v>420</v>
      </c>
      <c r="C3" s="322" t="s">
        <v>421</v>
      </c>
      <c r="D3" s="322" t="s">
        <v>422</v>
      </c>
      <c r="E3" s="328" t="s">
        <v>424</v>
      </c>
      <c r="F3" s="335" t="s">
        <v>893</v>
      </c>
      <c r="G3" s="324" t="s">
        <v>887</v>
      </c>
      <c r="H3" s="324" t="s">
        <v>888</v>
      </c>
      <c r="I3" s="324" t="s">
        <v>889</v>
      </c>
      <c r="J3" s="324" t="s">
        <v>890</v>
      </c>
    </row>
    <row r="4" spans="1:77" s="332" customFormat="1" x14ac:dyDescent="0.25">
      <c r="D4" s="332" t="s">
        <v>410</v>
      </c>
      <c r="E4" s="130">
        <v>0</v>
      </c>
      <c r="F4" s="130">
        <v>0</v>
      </c>
      <c r="G4" s="130">
        <v>0</v>
      </c>
      <c r="H4" s="130">
        <v>0</v>
      </c>
      <c r="I4" s="130">
        <v>0</v>
      </c>
      <c r="J4" s="130">
        <v>0</v>
      </c>
      <c r="K4" s="130">
        <v>1</v>
      </c>
    </row>
    <row r="5" spans="1:77" s="332" customFormat="1" x14ac:dyDescent="0.25">
      <c r="D5" s="332" t="s">
        <v>34</v>
      </c>
      <c r="E5" s="130">
        <v>0</v>
      </c>
      <c r="F5" s="130">
        <v>0</v>
      </c>
      <c r="G5" s="130">
        <v>0</v>
      </c>
      <c r="H5" s="130">
        <v>0</v>
      </c>
      <c r="I5" s="130">
        <v>0</v>
      </c>
      <c r="J5" s="130">
        <v>0</v>
      </c>
      <c r="K5" s="130">
        <v>1</v>
      </c>
    </row>
    <row r="6" spans="1:77" x14ac:dyDescent="0.25">
      <c r="A6" s="347" t="s">
        <v>432</v>
      </c>
      <c r="B6" s="350" t="s">
        <v>433</v>
      </c>
      <c r="C6" s="345" t="s">
        <v>434</v>
      </c>
      <c r="D6" s="347" t="s">
        <v>35</v>
      </c>
      <c r="E6" s="327">
        <v>0</v>
      </c>
      <c r="F6" s="336">
        <v>0</v>
      </c>
      <c r="G6" s="329">
        <v>202439.76</v>
      </c>
      <c r="H6" s="329">
        <v>50609.94</v>
      </c>
      <c r="I6" s="340">
        <f>G6+E6</f>
        <v>202439.76</v>
      </c>
      <c r="J6" s="333">
        <f>IF(H6&gt;0,H6+F6,0)</f>
        <v>50609.94</v>
      </c>
      <c r="K6" s="346">
        <v>0</v>
      </c>
    </row>
    <row r="7" spans="1:77" x14ac:dyDescent="0.25">
      <c r="A7" s="347" t="s">
        <v>435</v>
      </c>
      <c r="B7" s="350" t="s">
        <v>436</v>
      </c>
      <c r="C7" s="345" t="s">
        <v>437</v>
      </c>
      <c r="D7" s="347" t="s">
        <v>36</v>
      </c>
      <c r="E7" s="327">
        <v>90878.399461425943</v>
      </c>
      <c r="F7" s="336">
        <v>22719.599865356486</v>
      </c>
      <c r="G7" s="329">
        <v>912681.99715555552</v>
      </c>
      <c r="H7" s="329">
        <v>228170.49928888888</v>
      </c>
      <c r="I7" s="340">
        <f t="shared" ref="I7:I70" si="2">G7+E7</f>
        <v>1003560.3966169815</v>
      </c>
      <c r="J7" s="333">
        <f t="shared" ref="J7:J70" si="3">IF(H7&gt;0,H7+F7,0)</f>
        <v>250890.09915424537</v>
      </c>
      <c r="K7" s="346">
        <v>0</v>
      </c>
    </row>
    <row r="8" spans="1:77" x14ac:dyDescent="0.25">
      <c r="A8" s="347" t="s">
        <v>438</v>
      </c>
      <c r="B8" s="350" t="s">
        <v>439</v>
      </c>
      <c r="C8" s="345" t="s">
        <v>440</v>
      </c>
      <c r="D8" s="347" t="s">
        <v>37</v>
      </c>
      <c r="E8" s="327">
        <v>328851.25957543723</v>
      </c>
      <c r="F8" s="336">
        <v>82212.814893859308</v>
      </c>
      <c r="G8" s="329">
        <v>1030000.8781653333</v>
      </c>
      <c r="H8" s="329">
        <v>257500.21954133332</v>
      </c>
      <c r="I8" s="340">
        <f t="shared" si="2"/>
        <v>1358852.1377407706</v>
      </c>
      <c r="J8" s="333">
        <f t="shared" si="3"/>
        <v>339713.03443519265</v>
      </c>
      <c r="K8" s="346">
        <v>0</v>
      </c>
    </row>
    <row r="9" spans="1:77" x14ac:dyDescent="0.25">
      <c r="A9" s="347" t="s">
        <v>441</v>
      </c>
      <c r="B9" s="350" t="s">
        <v>433</v>
      </c>
      <c r="C9" s="345" t="s">
        <v>434</v>
      </c>
      <c r="D9" s="347" t="s">
        <v>38</v>
      </c>
      <c r="E9" s="327">
        <v>540530.52424779895</v>
      </c>
      <c r="F9" s="336">
        <v>135132.63106194974</v>
      </c>
      <c r="G9" s="329">
        <v>2192651.1087075556</v>
      </c>
      <c r="H9" s="329">
        <v>548162.77717688889</v>
      </c>
      <c r="I9" s="340">
        <f t="shared" si="2"/>
        <v>2733181.6329553546</v>
      </c>
      <c r="J9" s="333">
        <f t="shared" si="3"/>
        <v>683295.40823883866</v>
      </c>
      <c r="K9" s="346">
        <v>0</v>
      </c>
    </row>
    <row r="10" spans="1:77" x14ac:dyDescent="0.25">
      <c r="A10" s="347" t="s">
        <v>442</v>
      </c>
      <c r="B10" s="350" t="s">
        <v>443</v>
      </c>
      <c r="C10" s="345" t="s">
        <v>440</v>
      </c>
      <c r="D10" s="347" t="s">
        <v>3</v>
      </c>
      <c r="E10" s="327">
        <v>467258.89325461065</v>
      </c>
      <c r="F10" s="336">
        <v>116814.72331365266</v>
      </c>
      <c r="G10" s="329">
        <v>1618740.8443306668</v>
      </c>
      <c r="H10" s="329">
        <v>404685.2110826667</v>
      </c>
      <c r="I10" s="340">
        <f t="shared" si="2"/>
        <v>2085999.7375852775</v>
      </c>
      <c r="J10" s="333">
        <f t="shared" si="3"/>
        <v>521499.93439631938</v>
      </c>
      <c r="K10" s="346">
        <v>0</v>
      </c>
    </row>
    <row r="11" spans="1:77" x14ac:dyDescent="0.25">
      <c r="A11" s="347" t="s">
        <v>444</v>
      </c>
      <c r="B11" s="350" t="s">
        <v>445</v>
      </c>
      <c r="C11" s="345" t="s">
        <v>434</v>
      </c>
      <c r="D11" s="347" t="s">
        <v>39</v>
      </c>
      <c r="E11" s="327">
        <v>535297.61913234787</v>
      </c>
      <c r="F11" s="336">
        <v>133824.40478308697</v>
      </c>
      <c r="G11" s="329">
        <v>1965932.0214186667</v>
      </c>
      <c r="H11" s="329">
        <v>491483.00535466667</v>
      </c>
      <c r="I11" s="340">
        <f t="shared" si="2"/>
        <v>2501229.6405510148</v>
      </c>
      <c r="J11" s="333">
        <f t="shared" si="3"/>
        <v>625307.4101377537</v>
      </c>
      <c r="K11" s="346">
        <v>0</v>
      </c>
    </row>
    <row r="12" spans="1:77" x14ac:dyDescent="0.25">
      <c r="A12" s="347" t="s">
        <v>446</v>
      </c>
      <c r="B12" s="350" t="s">
        <v>447</v>
      </c>
      <c r="C12" s="345" t="s">
        <v>434</v>
      </c>
      <c r="D12" s="347" t="s">
        <v>40</v>
      </c>
      <c r="E12" s="327">
        <v>1248370.1250550298</v>
      </c>
      <c r="F12" s="336">
        <v>312092.53126375744</v>
      </c>
      <c r="G12" s="329">
        <v>5064817.5330702215</v>
      </c>
      <c r="H12" s="329">
        <v>1266204.3832675554</v>
      </c>
      <c r="I12" s="340">
        <f t="shared" si="2"/>
        <v>6313187.6581252515</v>
      </c>
      <c r="J12" s="333">
        <f t="shared" si="3"/>
        <v>1578296.9145313129</v>
      </c>
      <c r="K12" s="346">
        <v>0</v>
      </c>
    </row>
    <row r="13" spans="1:77" x14ac:dyDescent="0.25">
      <c r="A13" s="347" t="s">
        <v>448</v>
      </c>
      <c r="B13" s="350" t="s">
        <v>449</v>
      </c>
      <c r="C13" s="345" t="s">
        <v>450</v>
      </c>
      <c r="D13" s="347" t="s">
        <v>41</v>
      </c>
      <c r="E13" s="327">
        <v>238968.26328361078</v>
      </c>
      <c r="F13" s="336">
        <v>59742.065820902695</v>
      </c>
      <c r="G13" s="329">
        <v>626578.46263466659</v>
      </c>
      <c r="H13" s="329">
        <v>156644.61565866665</v>
      </c>
      <c r="I13" s="340">
        <f t="shared" si="2"/>
        <v>865546.7259182774</v>
      </c>
      <c r="J13" s="333">
        <f t="shared" si="3"/>
        <v>216386.68147956935</v>
      </c>
      <c r="K13" s="346">
        <v>0</v>
      </c>
    </row>
    <row r="14" spans="1:77" x14ac:dyDescent="0.25">
      <c r="A14" s="347" t="s">
        <v>451</v>
      </c>
      <c r="B14" s="350"/>
      <c r="C14" s="345" t="s">
        <v>452</v>
      </c>
      <c r="D14" s="347" t="s">
        <v>42</v>
      </c>
      <c r="E14" s="327">
        <v>437255.78763350163</v>
      </c>
      <c r="F14" s="336">
        <v>0</v>
      </c>
      <c r="G14" s="329">
        <v>3272532.9048177772</v>
      </c>
      <c r="H14" s="329">
        <v>0</v>
      </c>
      <c r="I14" s="340">
        <f t="shared" si="2"/>
        <v>3709788.6924512787</v>
      </c>
      <c r="J14" s="333">
        <f>IF(H14&gt;0,H14+F14,0)</f>
        <v>0</v>
      </c>
      <c r="K14" s="346">
        <v>0</v>
      </c>
    </row>
    <row r="15" spans="1:77" x14ac:dyDescent="0.25">
      <c r="A15" s="347" t="s">
        <v>453</v>
      </c>
      <c r="B15" s="350"/>
      <c r="C15" s="345" t="s">
        <v>452</v>
      </c>
      <c r="D15" s="347" t="s">
        <v>43</v>
      </c>
      <c r="E15" s="327">
        <v>3711429.8372996631</v>
      </c>
      <c r="F15" s="336">
        <v>0</v>
      </c>
      <c r="G15" s="329">
        <v>5663817.9064711109</v>
      </c>
      <c r="H15" s="329">
        <v>0</v>
      </c>
      <c r="I15" s="340">
        <f t="shared" si="2"/>
        <v>9375247.7437707745</v>
      </c>
      <c r="J15" s="333">
        <f t="shared" si="3"/>
        <v>0</v>
      </c>
      <c r="K15" s="346">
        <v>0</v>
      </c>
    </row>
    <row r="16" spans="1:77" x14ac:dyDescent="0.25">
      <c r="A16" s="347" t="s">
        <v>454</v>
      </c>
      <c r="B16" s="350"/>
      <c r="C16" s="345" t="s">
        <v>455</v>
      </c>
      <c r="D16" s="347" t="s">
        <v>44</v>
      </c>
      <c r="E16" s="327">
        <v>976339.40702785493</v>
      </c>
      <c r="F16" s="336">
        <v>0</v>
      </c>
      <c r="G16" s="329">
        <v>2806799.5703288885</v>
      </c>
      <c r="H16" s="329">
        <v>0</v>
      </c>
      <c r="I16" s="340">
        <f t="shared" si="2"/>
        <v>3783138.9773567435</v>
      </c>
      <c r="J16" s="333">
        <f t="shared" si="3"/>
        <v>0</v>
      </c>
      <c r="K16" s="346">
        <v>0</v>
      </c>
    </row>
    <row r="17" spans="1:11" x14ac:dyDescent="0.25">
      <c r="A17" s="347" t="s">
        <v>456</v>
      </c>
      <c r="B17" s="350" t="s">
        <v>436</v>
      </c>
      <c r="C17" s="345" t="s">
        <v>437</v>
      </c>
      <c r="D17" s="347" t="s">
        <v>45</v>
      </c>
      <c r="E17" s="327">
        <v>0</v>
      </c>
      <c r="F17" s="336">
        <v>0</v>
      </c>
      <c r="G17" s="329">
        <v>94632.954666666672</v>
      </c>
      <c r="H17" s="329">
        <v>23658.238666666668</v>
      </c>
      <c r="I17" s="340">
        <f t="shared" si="2"/>
        <v>94632.954666666672</v>
      </c>
      <c r="J17" s="333">
        <f t="shared" si="3"/>
        <v>23658.238666666668</v>
      </c>
      <c r="K17" s="346">
        <v>0</v>
      </c>
    </row>
    <row r="18" spans="1:11" x14ac:dyDescent="0.25">
      <c r="A18" s="347" t="s">
        <v>457</v>
      </c>
      <c r="B18" s="350" t="s">
        <v>458</v>
      </c>
      <c r="C18" s="345" t="s">
        <v>450</v>
      </c>
      <c r="D18" s="347" t="s">
        <v>46</v>
      </c>
      <c r="E18" s="327">
        <v>3920</v>
      </c>
      <c r="F18" s="336">
        <v>980</v>
      </c>
      <c r="G18" s="329">
        <v>1762580.915953778</v>
      </c>
      <c r="H18" s="329">
        <v>440645.22898844449</v>
      </c>
      <c r="I18" s="340">
        <f t="shared" si="2"/>
        <v>1766500.915953778</v>
      </c>
      <c r="J18" s="333">
        <f t="shared" si="3"/>
        <v>441625.22898844449</v>
      </c>
      <c r="K18" s="346">
        <v>0</v>
      </c>
    </row>
    <row r="19" spans="1:11" x14ac:dyDescent="0.25">
      <c r="A19" s="347" t="s">
        <v>459</v>
      </c>
      <c r="B19" s="350" t="s">
        <v>460</v>
      </c>
      <c r="C19" s="345" t="s">
        <v>434</v>
      </c>
      <c r="D19" s="347" t="s">
        <v>47</v>
      </c>
      <c r="E19" s="327">
        <v>504170.62229830673</v>
      </c>
      <c r="F19" s="336">
        <v>126042.65557457668</v>
      </c>
      <c r="G19" s="329">
        <v>1376275.2783928886</v>
      </c>
      <c r="H19" s="329">
        <v>344068.81959822215</v>
      </c>
      <c r="I19" s="340">
        <f t="shared" si="2"/>
        <v>1880445.9006911954</v>
      </c>
      <c r="J19" s="333">
        <f t="shared" si="3"/>
        <v>470111.47517279885</v>
      </c>
      <c r="K19" s="346">
        <v>0</v>
      </c>
    </row>
    <row r="20" spans="1:11" x14ac:dyDescent="0.25">
      <c r="A20" s="347" t="s">
        <v>461</v>
      </c>
      <c r="B20" s="350" t="s">
        <v>443</v>
      </c>
      <c r="C20" s="345" t="s">
        <v>440</v>
      </c>
      <c r="D20" s="347" t="s">
        <v>48</v>
      </c>
      <c r="E20" s="327">
        <v>274779.53872155998</v>
      </c>
      <c r="F20" s="336">
        <v>68694.884680389994</v>
      </c>
      <c r="G20" s="329">
        <v>933798.99484444456</v>
      </c>
      <c r="H20" s="329">
        <v>233449.74871111114</v>
      </c>
      <c r="I20" s="340">
        <f t="shared" si="2"/>
        <v>1208578.5335660046</v>
      </c>
      <c r="J20" s="333">
        <f t="shared" si="3"/>
        <v>302144.63339150115</v>
      </c>
      <c r="K20" s="346">
        <v>0</v>
      </c>
    </row>
    <row r="21" spans="1:11" x14ac:dyDescent="0.25">
      <c r="A21" s="347" t="s">
        <v>462</v>
      </c>
      <c r="B21" s="350"/>
      <c r="C21" s="345" t="s">
        <v>463</v>
      </c>
      <c r="D21" s="347" t="s">
        <v>49</v>
      </c>
      <c r="E21" s="327">
        <v>912557.57711752388</v>
      </c>
      <c r="F21" s="336">
        <v>0</v>
      </c>
      <c r="G21" s="329">
        <v>3877735.0378133329</v>
      </c>
      <c r="H21" s="329">
        <v>0</v>
      </c>
      <c r="I21" s="340">
        <f t="shared" si="2"/>
        <v>4790292.614930857</v>
      </c>
      <c r="J21" s="333">
        <f t="shared" si="3"/>
        <v>0</v>
      </c>
      <c r="K21" s="346">
        <v>0</v>
      </c>
    </row>
    <row r="22" spans="1:11" x14ac:dyDescent="0.25">
      <c r="A22" s="347" t="s">
        <v>464</v>
      </c>
      <c r="B22" s="350"/>
      <c r="C22" s="345" t="s">
        <v>450</v>
      </c>
      <c r="D22" s="347" t="s">
        <v>50</v>
      </c>
      <c r="E22" s="327">
        <v>1617935.9239673058</v>
      </c>
      <c r="F22" s="336">
        <v>0</v>
      </c>
      <c r="G22" s="329">
        <v>4388063.1702044439</v>
      </c>
      <c r="H22" s="329">
        <v>0</v>
      </c>
      <c r="I22" s="340">
        <f t="shared" si="2"/>
        <v>6005999.0941717494</v>
      </c>
      <c r="J22" s="333">
        <f t="shared" si="3"/>
        <v>0</v>
      </c>
      <c r="K22" s="346">
        <v>0</v>
      </c>
    </row>
    <row r="23" spans="1:11" x14ac:dyDescent="0.25">
      <c r="A23" s="347" t="s">
        <v>465</v>
      </c>
      <c r="B23" s="350"/>
      <c r="C23" s="345" t="s">
        <v>452</v>
      </c>
      <c r="D23" s="347" t="s">
        <v>51</v>
      </c>
      <c r="E23" s="327">
        <v>52297.816938484146</v>
      </c>
      <c r="F23" s="336">
        <v>0</v>
      </c>
      <c r="G23" s="329">
        <v>2535645.9611911108</v>
      </c>
      <c r="H23" s="329">
        <v>0</v>
      </c>
      <c r="I23" s="340">
        <f t="shared" si="2"/>
        <v>2587943.7781295949</v>
      </c>
      <c r="J23" s="333">
        <f t="shared" si="3"/>
        <v>0</v>
      </c>
      <c r="K23" s="346">
        <v>0</v>
      </c>
    </row>
    <row r="24" spans="1:11" x14ac:dyDescent="0.25">
      <c r="A24" s="347" t="s">
        <v>466</v>
      </c>
      <c r="B24" s="350"/>
      <c r="C24" s="345" t="s">
        <v>467</v>
      </c>
      <c r="D24" s="347" t="s">
        <v>52</v>
      </c>
      <c r="E24" s="327">
        <v>2238550.9138591969</v>
      </c>
      <c r="F24" s="336">
        <v>0</v>
      </c>
      <c r="G24" s="329">
        <v>6524867.8637866676</v>
      </c>
      <c r="H24" s="329">
        <v>0</v>
      </c>
      <c r="I24" s="340">
        <f t="shared" si="2"/>
        <v>8763418.7776458636</v>
      </c>
      <c r="J24" s="333">
        <f t="shared" si="3"/>
        <v>0</v>
      </c>
      <c r="K24" s="346">
        <v>0</v>
      </c>
    </row>
    <row r="25" spans="1:11" x14ac:dyDescent="0.25">
      <c r="A25" s="347" t="s">
        <v>468</v>
      </c>
      <c r="B25" s="350" t="s">
        <v>469</v>
      </c>
      <c r="C25" s="345" t="s">
        <v>440</v>
      </c>
      <c r="D25" s="347" t="s">
        <v>53</v>
      </c>
      <c r="E25" s="327">
        <v>767018.30517888244</v>
      </c>
      <c r="F25" s="336">
        <v>191754.57629472061</v>
      </c>
      <c r="G25" s="329">
        <v>1642760.4062719997</v>
      </c>
      <c r="H25" s="329">
        <v>410690.10156799993</v>
      </c>
      <c r="I25" s="340">
        <f t="shared" si="2"/>
        <v>2409778.7114508823</v>
      </c>
      <c r="J25" s="333">
        <f t="shared" si="3"/>
        <v>602444.67786272056</v>
      </c>
      <c r="K25" s="346">
        <v>0</v>
      </c>
    </row>
    <row r="26" spans="1:11" x14ac:dyDescent="0.25">
      <c r="A26" s="347" t="s">
        <v>470</v>
      </c>
      <c r="B26" s="350"/>
      <c r="C26" s="345" t="s">
        <v>437</v>
      </c>
      <c r="D26" s="347" t="s">
        <v>54</v>
      </c>
      <c r="E26" s="327">
        <v>472582.29394081898</v>
      </c>
      <c r="F26" s="336">
        <v>0</v>
      </c>
      <c r="G26" s="329">
        <v>755181.06888888881</v>
      </c>
      <c r="H26" s="329">
        <v>0</v>
      </c>
      <c r="I26" s="340">
        <f t="shared" si="2"/>
        <v>1227763.3628297078</v>
      </c>
      <c r="J26" s="333">
        <f t="shared" si="3"/>
        <v>0</v>
      </c>
      <c r="K26" s="346">
        <v>0</v>
      </c>
    </row>
    <row r="27" spans="1:11" x14ac:dyDescent="0.25">
      <c r="A27" s="347" t="s">
        <v>471</v>
      </c>
      <c r="B27" s="350"/>
      <c r="C27" s="345" t="s">
        <v>437</v>
      </c>
      <c r="D27" s="347" t="s">
        <v>55</v>
      </c>
      <c r="E27" s="327">
        <v>15050</v>
      </c>
      <c r="F27" s="336">
        <v>0</v>
      </c>
      <c r="G27" s="329">
        <v>449500.86512000003</v>
      </c>
      <c r="H27" s="329">
        <v>0</v>
      </c>
      <c r="I27" s="340">
        <f t="shared" si="2"/>
        <v>464550.86512000003</v>
      </c>
      <c r="J27" s="333">
        <f t="shared" si="3"/>
        <v>0</v>
      </c>
      <c r="K27" s="346">
        <v>0</v>
      </c>
    </row>
    <row r="28" spans="1:11" x14ac:dyDescent="0.25">
      <c r="A28" s="347" t="s">
        <v>472</v>
      </c>
      <c r="B28" s="350" t="s">
        <v>439</v>
      </c>
      <c r="C28" s="345" t="s">
        <v>440</v>
      </c>
      <c r="D28" s="347" t="s">
        <v>56</v>
      </c>
      <c r="E28" s="327">
        <v>256856.64928952587</v>
      </c>
      <c r="F28" s="336">
        <v>64214.162322381468</v>
      </c>
      <c r="G28" s="329">
        <v>736309.47611022228</v>
      </c>
      <c r="H28" s="329">
        <v>184077.36902755557</v>
      </c>
      <c r="I28" s="340">
        <f t="shared" si="2"/>
        <v>993166.1253997481</v>
      </c>
      <c r="J28" s="333">
        <f t="shared" si="3"/>
        <v>248291.53134993702</v>
      </c>
      <c r="K28" s="346">
        <v>0</v>
      </c>
    </row>
    <row r="29" spans="1:11" x14ac:dyDescent="0.25">
      <c r="A29" s="347" t="s">
        <v>473</v>
      </c>
      <c r="B29" s="350"/>
      <c r="C29" s="345" t="s">
        <v>437</v>
      </c>
      <c r="D29" s="347" t="s">
        <v>57</v>
      </c>
      <c r="E29" s="327">
        <v>284443.20200204343</v>
      </c>
      <c r="F29" s="336">
        <v>0</v>
      </c>
      <c r="G29" s="329">
        <v>1221801.1280355556</v>
      </c>
      <c r="H29" s="329">
        <v>0</v>
      </c>
      <c r="I29" s="340">
        <f t="shared" si="2"/>
        <v>1506244.330037599</v>
      </c>
      <c r="J29" s="333">
        <f t="shared" si="3"/>
        <v>0</v>
      </c>
      <c r="K29" s="346">
        <v>0</v>
      </c>
    </row>
    <row r="30" spans="1:11" x14ac:dyDescent="0.25">
      <c r="A30" s="347" t="s">
        <v>474</v>
      </c>
      <c r="B30" s="350" t="s">
        <v>475</v>
      </c>
      <c r="C30" s="345" t="s">
        <v>440</v>
      </c>
      <c r="D30" s="347" t="s">
        <v>58</v>
      </c>
      <c r="E30" s="327">
        <v>192950.06766970185</v>
      </c>
      <c r="F30" s="336">
        <v>48237.516917425462</v>
      </c>
      <c r="G30" s="329">
        <v>420009.22818844445</v>
      </c>
      <c r="H30" s="329">
        <v>105002.30704711111</v>
      </c>
      <c r="I30" s="340">
        <f t="shared" si="2"/>
        <v>612959.29585814627</v>
      </c>
      <c r="J30" s="333">
        <f t="shared" si="3"/>
        <v>153239.82396453657</v>
      </c>
      <c r="K30" s="346">
        <v>0</v>
      </c>
    </row>
    <row r="31" spans="1:11" x14ac:dyDescent="0.25">
      <c r="A31" s="347" t="s">
        <v>476</v>
      </c>
      <c r="B31" s="350"/>
      <c r="C31" s="345" t="s">
        <v>463</v>
      </c>
      <c r="D31" s="347" t="s">
        <v>59</v>
      </c>
      <c r="E31" s="327">
        <v>309836.01777257503</v>
      </c>
      <c r="F31" s="336">
        <v>0</v>
      </c>
      <c r="G31" s="329">
        <v>1711669.9441066668</v>
      </c>
      <c r="H31" s="329">
        <v>0</v>
      </c>
      <c r="I31" s="340">
        <f t="shared" si="2"/>
        <v>2021505.9618792417</v>
      </c>
      <c r="J31" s="333">
        <f t="shared" si="3"/>
        <v>0</v>
      </c>
      <c r="K31" s="346">
        <v>0</v>
      </c>
    </row>
    <row r="32" spans="1:11" x14ac:dyDescent="0.25">
      <c r="A32" s="347" t="s">
        <v>477</v>
      </c>
      <c r="B32" s="350"/>
      <c r="C32" s="345" t="s">
        <v>434</v>
      </c>
      <c r="D32" s="347" t="s">
        <v>60</v>
      </c>
      <c r="E32" s="327">
        <v>182430.47382308761</v>
      </c>
      <c r="F32" s="336">
        <v>0</v>
      </c>
      <c r="G32" s="329">
        <v>1584747.2353599998</v>
      </c>
      <c r="H32" s="329">
        <v>0</v>
      </c>
      <c r="I32" s="340">
        <f t="shared" si="2"/>
        <v>1767177.7091830873</v>
      </c>
      <c r="J32" s="333">
        <f t="shared" si="3"/>
        <v>0</v>
      </c>
      <c r="K32" s="346">
        <v>0</v>
      </c>
    </row>
    <row r="33" spans="1:11" x14ac:dyDescent="0.25">
      <c r="A33" s="347" t="s">
        <v>478</v>
      </c>
      <c r="B33" s="350"/>
      <c r="C33" s="345" t="s">
        <v>455</v>
      </c>
      <c r="D33" s="347" t="s">
        <v>61</v>
      </c>
      <c r="E33" s="327">
        <v>1034378.5256290521</v>
      </c>
      <c r="F33" s="336">
        <v>0</v>
      </c>
      <c r="G33" s="329">
        <v>4629014.7824888881</v>
      </c>
      <c r="H33" s="329">
        <v>0</v>
      </c>
      <c r="I33" s="340">
        <f t="shared" si="2"/>
        <v>5663393.3081179401</v>
      </c>
      <c r="J33" s="333">
        <f t="shared" si="3"/>
        <v>0</v>
      </c>
      <c r="K33" s="346">
        <v>0</v>
      </c>
    </row>
    <row r="34" spans="1:11" x14ac:dyDescent="0.25">
      <c r="A34" s="347" t="s">
        <v>479</v>
      </c>
      <c r="B34" s="350" t="s">
        <v>458</v>
      </c>
      <c r="C34" s="345" t="s">
        <v>450</v>
      </c>
      <c r="D34" s="347" t="s">
        <v>62</v>
      </c>
      <c r="E34" s="327">
        <v>16240</v>
      </c>
      <c r="F34" s="336">
        <v>4060</v>
      </c>
      <c r="G34" s="329">
        <v>1256384.4014364446</v>
      </c>
      <c r="H34" s="329">
        <v>314096.10035911115</v>
      </c>
      <c r="I34" s="340">
        <f t="shared" si="2"/>
        <v>1272624.4014364446</v>
      </c>
      <c r="J34" s="333">
        <f t="shared" si="3"/>
        <v>318156.10035911115</v>
      </c>
      <c r="K34" s="346">
        <v>0</v>
      </c>
    </row>
    <row r="35" spans="1:11" x14ac:dyDescent="0.25">
      <c r="A35" s="347" t="s">
        <v>480</v>
      </c>
      <c r="B35" s="350" t="s">
        <v>481</v>
      </c>
      <c r="C35" s="345" t="s">
        <v>450</v>
      </c>
      <c r="D35" s="347" t="s">
        <v>63</v>
      </c>
      <c r="E35" s="327">
        <v>464787.21541290451</v>
      </c>
      <c r="F35" s="336">
        <v>116196.80385322613</v>
      </c>
      <c r="G35" s="329">
        <v>1930794.3454435556</v>
      </c>
      <c r="H35" s="329">
        <v>482698.5863608889</v>
      </c>
      <c r="I35" s="340">
        <f t="shared" si="2"/>
        <v>2395581.5608564601</v>
      </c>
      <c r="J35" s="333">
        <f t="shared" si="3"/>
        <v>598895.39021411503</v>
      </c>
      <c r="K35" s="346">
        <v>0</v>
      </c>
    </row>
    <row r="36" spans="1:11" x14ac:dyDescent="0.25">
      <c r="A36" s="347" t="s">
        <v>482</v>
      </c>
      <c r="B36" s="350"/>
      <c r="C36" s="345" t="s">
        <v>452</v>
      </c>
      <c r="D36" s="347" t="s">
        <v>64</v>
      </c>
      <c r="E36" s="327">
        <v>1400905.7334346995</v>
      </c>
      <c r="F36" s="336">
        <v>0</v>
      </c>
      <c r="G36" s="329">
        <v>7471385.8111111103</v>
      </c>
      <c r="H36" s="329">
        <v>0</v>
      </c>
      <c r="I36" s="340">
        <f t="shared" si="2"/>
        <v>8872291.5445458107</v>
      </c>
      <c r="J36" s="333">
        <f t="shared" si="3"/>
        <v>0</v>
      </c>
      <c r="K36" s="346">
        <v>0</v>
      </c>
    </row>
    <row r="37" spans="1:11" x14ac:dyDescent="0.25">
      <c r="A37" s="347" t="s">
        <v>483</v>
      </c>
      <c r="B37" s="350" t="s">
        <v>458</v>
      </c>
      <c r="C37" s="345" t="s">
        <v>450</v>
      </c>
      <c r="D37" s="347" t="s">
        <v>65</v>
      </c>
      <c r="E37" s="327">
        <v>1400</v>
      </c>
      <c r="F37" s="336">
        <v>350</v>
      </c>
      <c r="G37" s="329">
        <v>408571.10577777785</v>
      </c>
      <c r="H37" s="329">
        <v>102142.77644444446</v>
      </c>
      <c r="I37" s="340">
        <f t="shared" si="2"/>
        <v>409971.10577777785</v>
      </c>
      <c r="J37" s="333">
        <f t="shared" si="3"/>
        <v>102492.77644444446</v>
      </c>
      <c r="K37" s="346">
        <v>0</v>
      </c>
    </row>
    <row r="38" spans="1:11" x14ac:dyDescent="0.25">
      <c r="A38" s="347" t="s">
        <v>484</v>
      </c>
      <c r="B38" s="350"/>
      <c r="C38" s="345" t="s">
        <v>434</v>
      </c>
      <c r="D38" s="347" t="s">
        <v>66</v>
      </c>
      <c r="E38" s="327">
        <v>22750</v>
      </c>
      <c r="F38" s="336">
        <v>0</v>
      </c>
      <c r="G38" s="329">
        <v>2969854.7728888886</v>
      </c>
      <c r="H38" s="329">
        <v>0</v>
      </c>
      <c r="I38" s="340">
        <f t="shared" si="2"/>
        <v>2992604.7728888886</v>
      </c>
      <c r="J38" s="333">
        <f t="shared" si="3"/>
        <v>0</v>
      </c>
      <c r="K38" s="346">
        <v>0</v>
      </c>
    </row>
    <row r="39" spans="1:11" x14ac:dyDescent="0.25">
      <c r="A39" s="347" t="s">
        <v>485</v>
      </c>
      <c r="B39" s="350"/>
      <c r="C39" s="345" t="s">
        <v>463</v>
      </c>
      <c r="D39" s="347" t="s">
        <v>67</v>
      </c>
      <c r="E39" s="327">
        <v>2074854.934983958</v>
      </c>
      <c r="F39" s="336">
        <v>0</v>
      </c>
      <c r="G39" s="329">
        <v>5477052.8834133334</v>
      </c>
      <c r="H39" s="329">
        <v>0</v>
      </c>
      <c r="I39" s="340">
        <f t="shared" si="2"/>
        <v>7551907.818397291</v>
      </c>
      <c r="J39" s="333">
        <f t="shared" si="3"/>
        <v>0</v>
      </c>
      <c r="K39" s="346">
        <v>0</v>
      </c>
    </row>
    <row r="40" spans="1:11" x14ac:dyDescent="0.25">
      <c r="A40" s="347" t="s">
        <v>486</v>
      </c>
      <c r="B40" s="350" t="s">
        <v>481</v>
      </c>
      <c r="C40" s="345" t="s">
        <v>450</v>
      </c>
      <c r="D40" s="347" t="s">
        <v>68</v>
      </c>
      <c r="E40" s="327">
        <v>615732.38591145189</v>
      </c>
      <c r="F40" s="336">
        <v>153933.09647786297</v>
      </c>
      <c r="G40" s="329">
        <v>1392410.0286435555</v>
      </c>
      <c r="H40" s="329">
        <v>348102.50716088887</v>
      </c>
      <c r="I40" s="340">
        <f t="shared" si="2"/>
        <v>2008142.4145550074</v>
      </c>
      <c r="J40" s="333">
        <f t="shared" si="3"/>
        <v>502035.60363875184</v>
      </c>
      <c r="K40" s="346">
        <v>0</v>
      </c>
    </row>
    <row r="41" spans="1:11" x14ac:dyDescent="0.25">
      <c r="A41" s="347" t="s">
        <v>487</v>
      </c>
      <c r="B41" s="350"/>
      <c r="C41" s="345" t="s">
        <v>452</v>
      </c>
      <c r="D41" s="347" t="s">
        <v>69</v>
      </c>
      <c r="E41" s="327">
        <v>420528.60442991217</v>
      </c>
      <c r="F41" s="336">
        <v>0</v>
      </c>
      <c r="G41" s="329">
        <v>3113200.8578666667</v>
      </c>
      <c r="H41" s="329">
        <v>0</v>
      </c>
      <c r="I41" s="340">
        <f t="shared" si="2"/>
        <v>3533729.462296579</v>
      </c>
      <c r="J41" s="333">
        <f t="shared" si="3"/>
        <v>0</v>
      </c>
      <c r="K41" s="346">
        <v>0</v>
      </c>
    </row>
    <row r="42" spans="1:11" x14ac:dyDescent="0.25">
      <c r="A42" s="347" t="s">
        <v>488</v>
      </c>
      <c r="B42" s="350" t="s">
        <v>489</v>
      </c>
      <c r="C42" s="345" t="s">
        <v>467</v>
      </c>
      <c r="D42" s="347" t="s">
        <v>70</v>
      </c>
      <c r="E42" s="327">
        <v>314624.61751234037</v>
      </c>
      <c r="F42" s="336">
        <v>78656.154378085092</v>
      </c>
      <c r="G42" s="329">
        <v>1328034.4173084446</v>
      </c>
      <c r="H42" s="329">
        <v>332008.60432711116</v>
      </c>
      <c r="I42" s="340">
        <f t="shared" si="2"/>
        <v>1642659.034820785</v>
      </c>
      <c r="J42" s="333">
        <f t="shared" si="3"/>
        <v>410664.75870519626</v>
      </c>
      <c r="K42" s="346">
        <v>0</v>
      </c>
    </row>
    <row r="43" spans="1:11" x14ac:dyDescent="0.25">
      <c r="A43" s="347" t="s">
        <v>490</v>
      </c>
      <c r="B43" s="350" t="s">
        <v>491</v>
      </c>
      <c r="C43" s="345" t="s">
        <v>450</v>
      </c>
      <c r="D43" s="347" t="s">
        <v>71</v>
      </c>
      <c r="E43" s="327">
        <v>3920</v>
      </c>
      <c r="F43" s="336">
        <v>980</v>
      </c>
      <c r="G43" s="329">
        <v>427785.56202666659</v>
      </c>
      <c r="H43" s="329">
        <v>106946.39050666665</v>
      </c>
      <c r="I43" s="340">
        <f t="shared" si="2"/>
        <v>431705.56202666659</v>
      </c>
      <c r="J43" s="333">
        <f t="shared" si="3"/>
        <v>107926.39050666665</v>
      </c>
      <c r="K43" s="346">
        <v>0</v>
      </c>
    </row>
    <row r="44" spans="1:11" x14ac:dyDescent="0.25">
      <c r="A44" s="347" t="s">
        <v>492</v>
      </c>
      <c r="B44" s="350" t="s">
        <v>443</v>
      </c>
      <c r="C44" s="345" t="s">
        <v>440</v>
      </c>
      <c r="D44" s="347" t="s">
        <v>72</v>
      </c>
      <c r="E44" s="327">
        <v>1960</v>
      </c>
      <c r="F44" s="336">
        <v>490</v>
      </c>
      <c r="G44" s="329">
        <v>208387.91160888894</v>
      </c>
      <c r="H44" s="329">
        <v>52096.977902222236</v>
      </c>
      <c r="I44" s="340">
        <f t="shared" si="2"/>
        <v>210347.91160888894</v>
      </c>
      <c r="J44" s="333">
        <f t="shared" si="3"/>
        <v>52586.977902222236</v>
      </c>
      <c r="K44" s="346">
        <v>0</v>
      </c>
    </row>
    <row r="45" spans="1:11" x14ac:dyDescent="0.25">
      <c r="A45" s="347" t="s">
        <v>493</v>
      </c>
      <c r="B45" s="350" t="s">
        <v>494</v>
      </c>
      <c r="C45" s="345" t="s">
        <v>437</v>
      </c>
      <c r="D45" s="347" t="s">
        <v>73</v>
      </c>
      <c r="E45" s="327">
        <v>111768.6783841688</v>
      </c>
      <c r="F45" s="336">
        <v>27942.1695960422</v>
      </c>
      <c r="G45" s="329">
        <v>449364.83629511122</v>
      </c>
      <c r="H45" s="329">
        <v>112341.20907377781</v>
      </c>
      <c r="I45" s="340">
        <f t="shared" si="2"/>
        <v>561133.51467927999</v>
      </c>
      <c r="J45" s="333">
        <f t="shared" si="3"/>
        <v>140283.37866982</v>
      </c>
      <c r="K45" s="346">
        <v>0</v>
      </c>
    </row>
    <row r="46" spans="1:11" x14ac:dyDescent="0.25">
      <c r="A46" s="347" t="s">
        <v>495</v>
      </c>
      <c r="B46" s="350"/>
      <c r="C46" s="345" t="s">
        <v>437</v>
      </c>
      <c r="D46" s="347" t="s">
        <v>74</v>
      </c>
      <c r="E46" s="327">
        <v>200173.88389548249</v>
      </c>
      <c r="F46" s="336">
        <v>0</v>
      </c>
      <c r="G46" s="329">
        <v>1132997.9088888888</v>
      </c>
      <c r="H46" s="329">
        <v>0</v>
      </c>
      <c r="I46" s="340">
        <f t="shared" si="2"/>
        <v>1333171.7927843712</v>
      </c>
      <c r="J46" s="333">
        <f t="shared" si="3"/>
        <v>0</v>
      </c>
      <c r="K46" s="346">
        <v>0</v>
      </c>
    </row>
    <row r="47" spans="1:11" x14ac:dyDescent="0.25">
      <c r="A47" s="347" t="s">
        <v>496</v>
      </c>
      <c r="B47" s="350"/>
      <c r="C47" s="345" t="s">
        <v>455</v>
      </c>
      <c r="D47" s="347" t="s">
        <v>75</v>
      </c>
      <c r="E47" s="327">
        <v>23450</v>
      </c>
      <c r="F47" s="336">
        <v>0</v>
      </c>
      <c r="G47" s="329">
        <v>1494720.3189155555</v>
      </c>
      <c r="H47" s="329">
        <v>0</v>
      </c>
      <c r="I47" s="340">
        <f t="shared" si="2"/>
        <v>1518170.3189155555</v>
      </c>
      <c r="J47" s="333">
        <f t="shared" si="3"/>
        <v>0</v>
      </c>
      <c r="K47" s="346">
        <v>0</v>
      </c>
    </row>
    <row r="48" spans="1:11" x14ac:dyDescent="0.25">
      <c r="A48" s="347" t="s">
        <v>497</v>
      </c>
      <c r="B48" s="350" t="s">
        <v>498</v>
      </c>
      <c r="C48" s="345" t="s">
        <v>450</v>
      </c>
      <c r="D48" s="347" t="s">
        <v>76</v>
      </c>
      <c r="E48" s="327">
        <v>1487166.4122704272</v>
      </c>
      <c r="F48" s="336">
        <v>371791.6030676068</v>
      </c>
      <c r="G48" s="329">
        <v>4108637.0587875554</v>
      </c>
      <c r="H48" s="329">
        <v>1027159.2646968889</v>
      </c>
      <c r="I48" s="340">
        <f t="shared" si="2"/>
        <v>5595803.4710579831</v>
      </c>
      <c r="J48" s="333">
        <f t="shared" si="3"/>
        <v>1398950.8677644958</v>
      </c>
      <c r="K48" s="346">
        <v>0</v>
      </c>
    </row>
    <row r="49" spans="1:11" x14ac:dyDescent="0.25">
      <c r="A49" s="347" t="s">
        <v>499</v>
      </c>
      <c r="B49" s="350"/>
      <c r="C49" s="345" t="s">
        <v>452</v>
      </c>
      <c r="D49" s="347" t="s">
        <v>77</v>
      </c>
      <c r="E49" s="327">
        <v>334652.24324893858</v>
      </c>
      <c r="F49" s="336">
        <v>0</v>
      </c>
      <c r="G49" s="329">
        <v>5222229.6005688887</v>
      </c>
      <c r="H49" s="329">
        <v>0</v>
      </c>
      <c r="I49" s="340">
        <f t="shared" si="2"/>
        <v>5556881.8438178273</v>
      </c>
      <c r="J49" s="333">
        <f t="shared" si="3"/>
        <v>0</v>
      </c>
      <c r="K49" s="346">
        <v>0</v>
      </c>
    </row>
    <row r="50" spans="1:11" x14ac:dyDescent="0.25">
      <c r="A50" s="347" t="s">
        <v>500</v>
      </c>
      <c r="B50" s="350" t="s">
        <v>501</v>
      </c>
      <c r="C50" s="345" t="s">
        <v>467</v>
      </c>
      <c r="D50" s="347" t="s">
        <v>78</v>
      </c>
      <c r="E50" s="327">
        <v>478888.62664784066</v>
      </c>
      <c r="F50" s="336">
        <v>119722.15666196017</v>
      </c>
      <c r="G50" s="329">
        <v>552670.16295822209</v>
      </c>
      <c r="H50" s="329">
        <v>138167.54073955552</v>
      </c>
      <c r="I50" s="340">
        <f t="shared" si="2"/>
        <v>1031558.7896060627</v>
      </c>
      <c r="J50" s="333">
        <f t="shared" si="3"/>
        <v>257889.69740151567</v>
      </c>
      <c r="K50" s="346">
        <v>0</v>
      </c>
    </row>
    <row r="51" spans="1:11" x14ac:dyDescent="0.25">
      <c r="A51" s="347" t="s">
        <v>502</v>
      </c>
      <c r="B51" s="350" t="s">
        <v>445</v>
      </c>
      <c r="C51" s="345" t="s">
        <v>434</v>
      </c>
      <c r="D51" s="347" t="s">
        <v>79</v>
      </c>
      <c r="E51" s="327">
        <v>264146.45198648318</v>
      </c>
      <c r="F51" s="336">
        <v>66036.612996620795</v>
      </c>
      <c r="G51" s="329">
        <v>793208.29866666684</v>
      </c>
      <c r="H51" s="329">
        <v>198302.07466666671</v>
      </c>
      <c r="I51" s="340">
        <f t="shared" si="2"/>
        <v>1057354.75065315</v>
      </c>
      <c r="J51" s="333">
        <f t="shared" si="3"/>
        <v>264338.68766328751</v>
      </c>
      <c r="K51" s="346">
        <v>0</v>
      </c>
    </row>
    <row r="52" spans="1:11" x14ac:dyDescent="0.25">
      <c r="A52" s="347" t="s">
        <v>503</v>
      </c>
      <c r="B52" s="350" t="s">
        <v>436</v>
      </c>
      <c r="C52" s="345" t="s">
        <v>437</v>
      </c>
      <c r="D52" s="347" t="s">
        <v>80</v>
      </c>
      <c r="E52" s="327">
        <v>259017.92268998298</v>
      </c>
      <c r="F52" s="336">
        <v>64754.480672495745</v>
      </c>
      <c r="G52" s="329">
        <v>1347347.5650417781</v>
      </c>
      <c r="H52" s="329">
        <v>336836.89126044454</v>
      </c>
      <c r="I52" s="340">
        <f t="shared" si="2"/>
        <v>1606365.4877317611</v>
      </c>
      <c r="J52" s="333">
        <f t="shared" si="3"/>
        <v>401591.37193294027</v>
      </c>
      <c r="K52" s="346">
        <v>0</v>
      </c>
    </row>
    <row r="53" spans="1:11" x14ac:dyDescent="0.25">
      <c r="A53" s="347" t="s">
        <v>504</v>
      </c>
      <c r="B53" s="350" t="s">
        <v>458</v>
      </c>
      <c r="C53" s="345" t="s">
        <v>450</v>
      </c>
      <c r="D53" s="347" t="s">
        <v>81</v>
      </c>
      <c r="E53" s="327">
        <v>4480</v>
      </c>
      <c r="F53" s="336">
        <v>1120</v>
      </c>
      <c r="G53" s="329">
        <v>686375.27519288892</v>
      </c>
      <c r="H53" s="329">
        <v>171593.81879822223</v>
      </c>
      <c r="I53" s="340">
        <f t="shared" si="2"/>
        <v>690855.27519288892</v>
      </c>
      <c r="J53" s="333">
        <f t="shared" si="3"/>
        <v>172713.81879822223</v>
      </c>
      <c r="K53" s="346">
        <v>0</v>
      </c>
    </row>
    <row r="54" spans="1:11" x14ac:dyDescent="0.25">
      <c r="A54" s="347" t="s">
        <v>505</v>
      </c>
      <c r="B54" s="350"/>
      <c r="C54" s="345" t="s">
        <v>450</v>
      </c>
      <c r="D54" s="347" t="s">
        <v>82</v>
      </c>
      <c r="E54" s="327">
        <v>86100</v>
      </c>
      <c r="F54" s="336">
        <v>0</v>
      </c>
      <c r="G54" s="329">
        <v>6809499.6102222223</v>
      </c>
      <c r="H54" s="329">
        <v>0</v>
      </c>
      <c r="I54" s="340">
        <f t="shared" si="2"/>
        <v>6895599.6102222223</v>
      </c>
      <c r="J54" s="333">
        <f t="shared" si="3"/>
        <v>0</v>
      </c>
      <c r="K54" s="346">
        <v>0</v>
      </c>
    </row>
    <row r="55" spans="1:11" x14ac:dyDescent="0.25">
      <c r="A55" s="347" t="s">
        <v>506</v>
      </c>
      <c r="B55" s="350" t="s">
        <v>469</v>
      </c>
      <c r="C55" s="345" t="s">
        <v>440</v>
      </c>
      <c r="D55" s="347" t="s">
        <v>83</v>
      </c>
      <c r="E55" s="327">
        <v>1197581.5539739707</v>
      </c>
      <c r="F55" s="336">
        <v>299395.38849349268</v>
      </c>
      <c r="G55" s="329">
        <v>2423255.6061155554</v>
      </c>
      <c r="H55" s="329">
        <v>605813.90152888885</v>
      </c>
      <c r="I55" s="340">
        <f t="shared" si="2"/>
        <v>3620837.1600895263</v>
      </c>
      <c r="J55" s="333">
        <f t="shared" si="3"/>
        <v>905209.29002238158</v>
      </c>
      <c r="K55" s="346">
        <v>0</v>
      </c>
    </row>
    <row r="56" spans="1:11" x14ac:dyDescent="0.25">
      <c r="A56" s="347" t="s">
        <v>507</v>
      </c>
      <c r="B56" s="350" t="s">
        <v>458</v>
      </c>
      <c r="C56" s="345" t="s">
        <v>450</v>
      </c>
      <c r="D56" s="347" t="s">
        <v>84</v>
      </c>
      <c r="E56" s="327">
        <v>1133523.5846627881</v>
      </c>
      <c r="F56" s="336">
        <v>283380.89616569702</v>
      </c>
      <c r="G56" s="329">
        <v>2022424.4098844444</v>
      </c>
      <c r="H56" s="329">
        <v>505606.10247111111</v>
      </c>
      <c r="I56" s="340">
        <f t="shared" si="2"/>
        <v>3155947.9945472325</v>
      </c>
      <c r="J56" s="333">
        <f t="shared" si="3"/>
        <v>788986.99863680813</v>
      </c>
      <c r="K56" s="346">
        <v>0</v>
      </c>
    </row>
    <row r="57" spans="1:11" x14ac:dyDescent="0.25">
      <c r="A57" s="347" t="s">
        <v>508</v>
      </c>
      <c r="B57" s="350" t="s">
        <v>509</v>
      </c>
      <c r="C57" s="345" t="s">
        <v>463</v>
      </c>
      <c r="D57" s="347" t="s">
        <v>85</v>
      </c>
      <c r="E57" s="327">
        <v>488792.61393627798</v>
      </c>
      <c r="F57" s="336">
        <v>122198.15348406949</v>
      </c>
      <c r="G57" s="329">
        <v>1265737.3852017778</v>
      </c>
      <c r="H57" s="329">
        <v>316434.34630044445</v>
      </c>
      <c r="I57" s="340">
        <f t="shared" si="2"/>
        <v>1754529.9991380558</v>
      </c>
      <c r="J57" s="333">
        <f t="shared" si="3"/>
        <v>438632.49978451396</v>
      </c>
      <c r="K57" s="346">
        <v>0</v>
      </c>
    </row>
    <row r="58" spans="1:11" x14ac:dyDescent="0.25">
      <c r="A58" s="347" t="s">
        <v>510</v>
      </c>
      <c r="B58" s="350" t="s">
        <v>511</v>
      </c>
      <c r="C58" s="345" t="s">
        <v>434</v>
      </c>
      <c r="D58" s="347" t="s">
        <v>86</v>
      </c>
      <c r="E58" s="327">
        <v>864162.26996093988</v>
      </c>
      <c r="F58" s="336">
        <v>216040.56749023497</v>
      </c>
      <c r="G58" s="329">
        <v>3144521.9548160005</v>
      </c>
      <c r="H58" s="329">
        <v>786130.48870400013</v>
      </c>
      <c r="I58" s="340">
        <f t="shared" si="2"/>
        <v>4008684.2247769404</v>
      </c>
      <c r="J58" s="333">
        <f t="shared" si="3"/>
        <v>1002171.0561942351</v>
      </c>
      <c r="K58" s="346">
        <v>0</v>
      </c>
    </row>
    <row r="59" spans="1:11" x14ac:dyDescent="0.25">
      <c r="A59" s="347" t="s">
        <v>512</v>
      </c>
      <c r="B59" s="350"/>
      <c r="C59" s="345" t="s">
        <v>437</v>
      </c>
      <c r="D59" s="347" t="s">
        <v>87</v>
      </c>
      <c r="E59" s="327">
        <v>2784219.8856033445</v>
      </c>
      <c r="F59" s="336">
        <v>0</v>
      </c>
      <c r="G59" s="329">
        <v>5778353.0710577779</v>
      </c>
      <c r="H59" s="329">
        <v>0</v>
      </c>
      <c r="I59" s="340">
        <f t="shared" si="2"/>
        <v>8562572.9566611219</v>
      </c>
      <c r="J59" s="333">
        <f t="shared" si="3"/>
        <v>0</v>
      </c>
      <c r="K59" s="346">
        <v>0</v>
      </c>
    </row>
    <row r="60" spans="1:11" x14ac:dyDescent="0.25">
      <c r="A60" s="347" t="s">
        <v>513</v>
      </c>
      <c r="B60" s="350"/>
      <c r="C60" s="345" t="s">
        <v>437</v>
      </c>
      <c r="D60" s="347" t="s">
        <v>88</v>
      </c>
      <c r="E60" s="327">
        <v>2630480.93162267</v>
      </c>
      <c r="F60" s="336">
        <v>0</v>
      </c>
      <c r="G60" s="329">
        <v>6240021.389884444</v>
      </c>
      <c r="H60" s="329">
        <v>0</v>
      </c>
      <c r="I60" s="340">
        <f t="shared" si="2"/>
        <v>8870502.3215071149</v>
      </c>
      <c r="J60" s="333">
        <f t="shared" si="3"/>
        <v>0</v>
      </c>
      <c r="K60" s="346">
        <v>0</v>
      </c>
    </row>
    <row r="61" spans="1:11" x14ac:dyDescent="0.25">
      <c r="A61" s="347" t="s">
        <v>514</v>
      </c>
      <c r="B61" s="350" t="s">
        <v>439</v>
      </c>
      <c r="C61" s="345" t="s">
        <v>440</v>
      </c>
      <c r="D61" s="347" t="s">
        <v>89</v>
      </c>
      <c r="E61" s="327">
        <v>3080</v>
      </c>
      <c r="F61" s="336">
        <v>770</v>
      </c>
      <c r="G61" s="329">
        <v>458565.62133333331</v>
      </c>
      <c r="H61" s="329">
        <v>114641.40533333333</v>
      </c>
      <c r="I61" s="340">
        <f t="shared" si="2"/>
        <v>461645.62133333331</v>
      </c>
      <c r="J61" s="333">
        <f t="shared" si="3"/>
        <v>115411.40533333333</v>
      </c>
      <c r="K61" s="346">
        <v>0</v>
      </c>
    </row>
    <row r="62" spans="1:11" x14ac:dyDescent="0.25">
      <c r="A62" s="347" t="s">
        <v>515</v>
      </c>
      <c r="B62" s="350" t="s">
        <v>433</v>
      </c>
      <c r="C62" s="345" t="s">
        <v>434</v>
      </c>
      <c r="D62" s="347" t="s">
        <v>90</v>
      </c>
      <c r="E62" s="327">
        <v>437698.91520401352</v>
      </c>
      <c r="F62" s="336">
        <v>109424.72880100338</v>
      </c>
      <c r="G62" s="329">
        <v>1876305.2898275559</v>
      </c>
      <c r="H62" s="329">
        <v>469076.32245688897</v>
      </c>
      <c r="I62" s="340">
        <f t="shared" si="2"/>
        <v>2314004.2050315696</v>
      </c>
      <c r="J62" s="333">
        <f t="shared" si="3"/>
        <v>578501.0512578924</v>
      </c>
      <c r="K62" s="346">
        <v>0</v>
      </c>
    </row>
    <row r="63" spans="1:11" x14ac:dyDescent="0.25">
      <c r="A63" s="347" t="s">
        <v>516</v>
      </c>
      <c r="B63" s="350" t="s">
        <v>447</v>
      </c>
      <c r="C63" s="345" t="s">
        <v>434</v>
      </c>
      <c r="D63" s="347" t="s">
        <v>91</v>
      </c>
      <c r="E63" s="327">
        <v>5600</v>
      </c>
      <c r="F63" s="336">
        <v>1400</v>
      </c>
      <c r="G63" s="329">
        <v>611999.88009244436</v>
      </c>
      <c r="H63" s="329">
        <v>152999.97002311109</v>
      </c>
      <c r="I63" s="340">
        <f t="shared" si="2"/>
        <v>617599.88009244436</v>
      </c>
      <c r="J63" s="333">
        <f t="shared" si="3"/>
        <v>154399.97002311109</v>
      </c>
      <c r="K63" s="346">
        <v>0</v>
      </c>
    </row>
    <row r="64" spans="1:11" x14ac:dyDescent="0.25">
      <c r="A64" s="347" t="s">
        <v>517</v>
      </c>
      <c r="B64" s="350" t="s">
        <v>494</v>
      </c>
      <c r="C64" s="345" t="s">
        <v>437</v>
      </c>
      <c r="D64" s="347" t="s">
        <v>92</v>
      </c>
      <c r="E64" s="327">
        <v>574986.22659302969</v>
      </c>
      <c r="F64" s="336">
        <v>143746.55664825742</v>
      </c>
      <c r="G64" s="329">
        <v>2414397.2761742221</v>
      </c>
      <c r="H64" s="329">
        <v>603599.31904355553</v>
      </c>
      <c r="I64" s="340">
        <f t="shared" si="2"/>
        <v>2989383.5027672518</v>
      </c>
      <c r="J64" s="333">
        <f t="shared" si="3"/>
        <v>747345.87569181295</v>
      </c>
      <c r="K64" s="346">
        <v>0</v>
      </c>
    </row>
    <row r="65" spans="1:11" x14ac:dyDescent="0.25">
      <c r="A65" s="347" t="s">
        <v>518</v>
      </c>
      <c r="B65" s="350" t="s">
        <v>519</v>
      </c>
      <c r="C65" s="345" t="s">
        <v>463</v>
      </c>
      <c r="D65" s="347" t="s">
        <v>93</v>
      </c>
      <c r="E65" s="327">
        <v>10360</v>
      </c>
      <c r="F65" s="336">
        <v>2590</v>
      </c>
      <c r="G65" s="329">
        <v>378292.76839822216</v>
      </c>
      <c r="H65" s="329">
        <v>94573.192099555541</v>
      </c>
      <c r="I65" s="340">
        <f t="shared" si="2"/>
        <v>388652.76839822216</v>
      </c>
      <c r="J65" s="333">
        <f t="shared" si="3"/>
        <v>97163.192099555541</v>
      </c>
      <c r="K65" s="346">
        <v>0</v>
      </c>
    </row>
    <row r="66" spans="1:11" x14ac:dyDescent="0.25">
      <c r="A66" s="347" t="s">
        <v>520</v>
      </c>
      <c r="B66" s="350"/>
      <c r="C66" s="345" t="s">
        <v>452</v>
      </c>
      <c r="D66" s="347" t="s">
        <v>94</v>
      </c>
      <c r="E66" s="327">
        <v>0</v>
      </c>
      <c r="F66" s="336">
        <v>0</v>
      </c>
      <c r="G66" s="329">
        <v>883714.54444444436</v>
      </c>
      <c r="H66" s="329">
        <v>0</v>
      </c>
      <c r="I66" s="340">
        <f t="shared" si="2"/>
        <v>883714.54444444436</v>
      </c>
      <c r="J66" s="333">
        <f t="shared" si="3"/>
        <v>0</v>
      </c>
      <c r="K66" s="346">
        <v>0</v>
      </c>
    </row>
    <row r="67" spans="1:11" x14ac:dyDescent="0.25">
      <c r="A67" s="347" t="s">
        <v>521</v>
      </c>
      <c r="B67" s="350" t="s">
        <v>458</v>
      </c>
      <c r="C67" s="345" t="s">
        <v>450</v>
      </c>
      <c r="D67" s="347" t="s">
        <v>95</v>
      </c>
      <c r="E67" s="327">
        <v>545388.6703306475</v>
      </c>
      <c r="F67" s="336">
        <v>136347.16758266187</v>
      </c>
      <c r="G67" s="329">
        <v>2897856.0630328888</v>
      </c>
      <c r="H67" s="329">
        <v>724464.0157582222</v>
      </c>
      <c r="I67" s="340">
        <f t="shared" si="2"/>
        <v>3443244.7333635362</v>
      </c>
      <c r="J67" s="333">
        <f t="shared" si="3"/>
        <v>860811.18334088405</v>
      </c>
      <c r="K67" s="346">
        <v>0</v>
      </c>
    </row>
    <row r="68" spans="1:11" x14ac:dyDescent="0.25">
      <c r="A68" s="347" t="s">
        <v>522</v>
      </c>
      <c r="B68" s="350" t="s">
        <v>436</v>
      </c>
      <c r="C68" s="345" t="s">
        <v>437</v>
      </c>
      <c r="D68" s="347" t="s">
        <v>96</v>
      </c>
      <c r="E68" s="327">
        <v>1120</v>
      </c>
      <c r="F68" s="336">
        <v>280</v>
      </c>
      <c r="G68" s="329">
        <v>225862.03911111111</v>
      </c>
      <c r="H68" s="329">
        <v>56465.509777777777</v>
      </c>
      <c r="I68" s="340">
        <f t="shared" si="2"/>
        <v>226982.03911111111</v>
      </c>
      <c r="J68" s="333">
        <f t="shared" si="3"/>
        <v>56745.509777777777</v>
      </c>
      <c r="K68" s="346">
        <v>0</v>
      </c>
    </row>
    <row r="69" spans="1:11" x14ac:dyDescent="0.25">
      <c r="A69" s="347" t="s">
        <v>523</v>
      </c>
      <c r="B69" s="350" t="s">
        <v>524</v>
      </c>
      <c r="C69" s="345" t="s">
        <v>440</v>
      </c>
      <c r="D69" s="347" t="s">
        <v>97</v>
      </c>
      <c r="E69" s="327">
        <v>335977.74447470572</v>
      </c>
      <c r="F69" s="336">
        <v>83994.436118676429</v>
      </c>
      <c r="G69" s="329">
        <v>1407304.7201422222</v>
      </c>
      <c r="H69" s="329">
        <v>351826.18003555556</v>
      </c>
      <c r="I69" s="340">
        <f t="shared" si="2"/>
        <v>1743282.464616928</v>
      </c>
      <c r="J69" s="333">
        <f t="shared" si="3"/>
        <v>435820.616154232</v>
      </c>
      <c r="K69" s="346">
        <v>0</v>
      </c>
    </row>
    <row r="70" spans="1:11" x14ac:dyDescent="0.25">
      <c r="A70" s="347" t="s">
        <v>525</v>
      </c>
      <c r="B70" s="350"/>
      <c r="C70" s="345" t="s">
        <v>463</v>
      </c>
      <c r="D70" s="347" t="s">
        <v>98</v>
      </c>
      <c r="E70" s="327">
        <v>2289381.6061959462</v>
      </c>
      <c r="F70" s="336">
        <v>0</v>
      </c>
      <c r="G70" s="329">
        <v>9698945.9645688888</v>
      </c>
      <c r="H70" s="329">
        <v>0</v>
      </c>
      <c r="I70" s="340">
        <f t="shared" si="2"/>
        <v>11988327.570764836</v>
      </c>
      <c r="J70" s="333">
        <f t="shared" si="3"/>
        <v>0</v>
      </c>
      <c r="K70" s="346">
        <v>0</v>
      </c>
    </row>
    <row r="71" spans="1:11" x14ac:dyDescent="0.25">
      <c r="A71" s="347" t="s">
        <v>526</v>
      </c>
      <c r="B71" s="350" t="s">
        <v>509</v>
      </c>
      <c r="C71" s="345" t="s">
        <v>463</v>
      </c>
      <c r="D71" s="347" t="s">
        <v>99</v>
      </c>
      <c r="E71" s="327">
        <v>1254950.6880781334</v>
      </c>
      <c r="F71" s="336">
        <v>313737.67201953335</v>
      </c>
      <c r="G71" s="329">
        <v>1950162.4309759999</v>
      </c>
      <c r="H71" s="329">
        <v>487540.60774399998</v>
      </c>
      <c r="I71" s="340">
        <f t="shared" ref="I71:I134" si="4">G71+E71</f>
        <v>3205113.1190541331</v>
      </c>
      <c r="J71" s="333">
        <f t="shared" ref="J71:J134" si="5">IF(H71&gt;0,H71+F71,0)</f>
        <v>801278.27976353327</v>
      </c>
      <c r="K71" s="346">
        <v>0</v>
      </c>
    </row>
    <row r="72" spans="1:11" x14ac:dyDescent="0.25">
      <c r="A72" s="347" t="s">
        <v>527</v>
      </c>
      <c r="B72" s="350"/>
      <c r="C72" s="345" t="s">
        <v>467</v>
      </c>
      <c r="D72" s="347" t="s">
        <v>100</v>
      </c>
      <c r="E72" s="327">
        <v>305274.03299311385</v>
      </c>
      <c r="F72" s="336">
        <v>0</v>
      </c>
      <c r="G72" s="329">
        <v>4754849.3375288891</v>
      </c>
      <c r="H72" s="329">
        <v>0</v>
      </c>
      <c r="I72" s="340">
        <f t="shared" si="4"/>
        <v>5060123.3705220027</v>
      </c>
      <c r="J72" s="333">
        <f t="shared" si="5"/>
        <v>0</v>
      </c>
      <c r="K72" s="346">
        <v>0</v>
      </c>
    </row>
    <row r="73" spans="1:11" x14ac:dyDescent="0.25">
      <c r="A73" s="347" t="s">
        <v>528</v>
      </c>
      <c r="B73" s="350" t="s">
        <v>529</v>
      </c>
      <c r="C73" s="345" t="s">
        <v>455</v>
      </c>
      <c r="D73" s="347" t="s">
        <v>101</v>
      </c>
      <c r="E73" s="327">
        <v>85613.440619386383</v>
      </c>
      <c r="F73" s="336">
        <v>21403.360154846596</v>
      </c>
      <c r="G73" s="329">
        <v>427021.84739555558</v>
      </c>
      <c r="H73" s="329">
        <v>106755.4618488889</v>
      </c>
      <c r="I73" s="340">
        <f t="shared" si="4"/>
        <v>512635.28801494197</v>
      </c>
      <c r="J73" s="333">
        <f t="shared" si="5"/>
        <v>128158.82200373549</v>
      </c>
      <c r="K73" s="346">
        <v>0</v>
      </c>
    </row>
    <row r="74" spans="1:11" x14ac:dyDescent="0.25">
      <c r="A74" s="347" t="s">
        <v>530</v>
      </c>
      <c r="B74" s="350" t="s">
        <v>433</v>
      </c>
      <c r="C74" s="345" t="s">
        <v>434</v>
      </c>
      <c r="D74" s="347" t="s">
        <v>102</v>
      </c>
      <c r="E74" s="327">
        <v>407085.49096426496</v>
      </c>
      <c r="F74" s="336">
        <v>101771.37274106624</v>
      </c>
      <c r="G74" s="329">
        <v>1046732.8411448888</v>
      </c>
      <c r="H74" s="329">
        <v>261683.21028622219</v>
      </c>
      <c r="I74" s="340">
        <f t="shared" si="4"/>
        <v>1453818.3321091537</v>
      </c>
      <c r="J74" s="333">
        <f t="shared" si="5"/>
        <v>363454.58302728843</v>
      </c>
      <c r="K74" s="346">
        <v>0</v>
      </c>
    </row>
    <row r="75" spans="1:11" x14ac:dyDescent="0.25">
      <c r="A75" s="347" t="s">
        <v>531</v>
      </c>
      <c r="B75" s="350"/>
      <c r="C75" s="345" t="s">
        <v>452</v>
      </c>
      <c r="D75" s="347" t="s">
        <v>103</v>
      </c>
      <c r="E75" s="327">
        <v>1824966.2963980269</v>
      </c>
      <c r="F75" s="336">
        <v>0</v>
      </c>
      <c r="G75" s="329">
        <v>4429217.1316266656</v>
      </c>
      <c r="H75" s="329">
        <v>0</v>
      </c>
      <c r="I75" s="340">
        <f t="shared" si="4"/>
        <v>6254183.4280246925</v>
      </c>
      <c r="J75" s="333">
        <f t="shared" si="5"/>
        <v>0</v>
      </c>
      <c r="K75" s="346">
        <v>0</v>
      </c>
    </row>
    <row r="76" spans="1:11" x14ac:dyDescent="0.25">
      <c r="A76" s="347" t="s">
        <v>532</v>
      </c>
      <c r="B76" s="350" t="s">
        <v>491</v>
      </c>
      <c r="C76" s="345" t="s">
        <v>450</v>
      </c>
      <c r="D76" s="347" t="s">
        <v>104</v>
      </c>
      <c r="E76" s="327">
        <v>263321.40846137248</v>
      </c>
      <c r="F76" s="336">
        <v>65830.352115343121</v>
      </c>
      <c r="G76" s="329">
        <v>1846725.8247822223</v>
      </c>
      <c r="H76" s="329">
        <v>461681.45619555557</v>
      </c>
      <c r="I76" s="340">
        <f t="shared" si="4"/>
        <v>2110047.2332435949</v>
      </c>
      <c r="J76" s="333">
        <f t="shared" si="5"/>
        <v>527511.80831089872</v>
      </c>
      <c r="K76" s="346">
        <v>0</v>
      </c>
    </row>
    <row r="77" spans="1:11" x14ac:dyDescent="0.25">
      <c r="A77" s="347" t="s">
        <v>533</v>
      </c>
      <c r="B77" s="350"/>
      <c r="C77" s="345" t="s">
        <v>534</v>
      </c>
      <c r="D77" s="347" t="s">
        <v>105</v>
      </c>
      <c r="E77" s="327">
        <v>283830.07145057537</v>
      </c>
      <c r="F77" s="336">
        <v>0</v>
      </c>
      <c r="G77" s="329">
        <v>1537843.2887111111</v>
      </c>
      <c r="H77" s="329">
        <v>0</v>
      </c>
      <c r="I77" s="340">
        <f t="shared" si="4"/>
        <v>1821673.3601616863</v>
      </c>
      <c r="J77" s="333">
        <f t="shared" si="5"/>
        <v>0</v>
      </c>
      <c r="K77" s="346">
        <v>0</v>
      </c>
    </row>
    <row r="78" spans="1:11" x14ac:dyDescent="0.25">
      <c r="A78" s="347" t="s">
        <v>535</v>
      </c>
      <c r="B78" s="350" t="s">
        <v>445</v>
      </c>
      <c r="C78" s="345" t="s">
        <v>434</v>
      </c>
      <c r="D78" s="347" t="s">
        <v>106</v>
      </c>
      <c r="E78" s="327">
        <v>1616670.2242932988</v>
      </c>
      <c r="F78" s="336">
        <v>404167.5560733247</v>
      </c>
      <c r="G78" s="329">
        <v>2504562.4829297783</v>
      </c>
      <c r="H78" s="329">
        <v>626140.62073244457</v>
      </c>
      <c r="I78" s="340">
        <f t="shared" si="4"/>
        <v>4121232.7072230773</v>
      </c>
      <c r="J78" s="333">
        <f t="shared" si="5"/>
        <v>1030308.1768057693</v>
      </c>
      <c r="K78" s="346">
        <v>0</v>
      </c>
    </row>
    <row r="79" spans="1:11" x14ac:dyDescent="0.25">
      <c r="A79" s="347" t="s">
        <v>536</v>
      </c>
      <c r="B79" s="350" t="s">
        <v>524</v>
      </c>
      <c r="C79" s="345" t="s">
        <v>440</v>
      </c>
      <c r="D79" s="347" t="s">
        <v>107</v>
      </c>
      <c r="E79" s="327">
        <v>765549.74418589007</v>
      </c>
      <c r="F79" s="336">
        <v>191387.43604647252</v>
      </c>
      <c r="G79" s="329">
        <v>1811341.038008889</v>
      </c>
      <c r="H79" s="329">
        <v>452835.25950222224</v>
      </c>
      <c r="I79" s="340">
        <f t="shared" si="4"/>
        <v>2576890.7821947793</v>
      </c>
      <c r="J79" s="333">
        <f t="shared" si="5"/>
        <v>644222.69554869481</v>
      </c>
      <c r="K79" s="346">
        <v>0</v>
      </c>
    </row>
    <row r="80" spans="1:11" x14ac:dyDescent="0.25">
      <c r="A80" s="347" t="s">
        <v>537</v>
      </c>
      <c r="B80" s="350"/>
      <c r="C80" s="345" t="s">
        <v>440</v>
      </c>
      <c r="D80" s="347" t="s">
        <v>108</v>
      </c>
      <c r="E80" s="327">
        <v>307631.72323234665</v>
      </c>
      <c r="F80" s="336">
        <v>0</v>
      </c>
      <c r="G80" s="329">
        <v>1577307.9776000003</v>
      </c>
      <c r="H80" s="329">
        <v>0</v>
      </c>
      <c r="I80" s="340">
        <f t="shared" si="4"/>
        <v>1884939.7008323469</v>
      </c>
      <c r="J80" s="333">
        <f t="shared" si="5"/>
        <v>0</v>
      </c>
      <c r="K80" s="346">
        <v>0</v>
      </c>
    </row>
    <row r="81" spans="1:11" x14ac:dyDescent="0.25">
      <c r="A81" s="347" t="s">
        <v>538</v>
      </c>
      <c r="B81" s="350" t="s">
        <v>439</v>
      </c>
      <c r="C81" s="345" t="s">
        <v>440</v>
      </c>
      <c r="D81" s="347" t="s">
        <v>109</v>
      </c>
      <c r="E81" s="327">
        <v>71037.417654927776</v>
      </c>
      <c r="F81" s="336">
        <v>17759.354413731944</v>
      </c>
      <c r="G81" s="329">
        <v>401585.91755377781</v>
      </c>
      <c r="H81" s="329">
        <v>100396.47938844445</v>
      </c>
      <c r="I81" s="340">
        <f t="shared" si="4"/>
        <v>472623.33520870557</v>
      </c>
      <c r="J81" s="333">
        <f t="shared" si="5"/>
        <v>118155.83380217639</v>
      </c>
      <c r="K81" s="346">
        <v>0</v>
      </c>
    </row>
    <row r="82" spans="1:11" x14ac:dyDescent="0.25">
      <c r="A82" s="347" t="s">
        <v>539</v>
      </c>
      <c r="B82" s="350"/>
      <c r="C82" s="345" t="s">
        <v>455</v>
      </c>
      <c r="D82" s="347" t="s">
        <v>110</v>
      </c>
      <c r="E82" s="327">
        <v>1013950.1828569671</v>
      </c>
      <c r="F82" s="336">
        <v>0</v>
      </c>
      <c r="G82" s="329">
        <v>3444592.1873422218</v>
      </c>
      <c r="H82" s="329">
        <v>0</v>
      </c>
      <c r="I82" s="340">
        <f t="shared" si="4"/>
        <v>4458542.3701991886</v>
      </c>
      <c r="J82" s="333">
        <f t="shared" si="5"/>
        <v>0</v>
      </c>
      <c r="K82" s="346">
        <v>0</v>
      </c>
    </row>
    <row r="83" spans="1:11" x14ac:dyDescent="0.25">
      <c r="A83" s="347" t="s">
        <v>540</v>
      </c>
      <c r="B83" s="350" t="s">
        <v>445</v>
      </c>
      <c r="C83" s="345" t="s">
        <v>434</v>
      </c>
      <c r="D83" s="347" t="s">
        <v>111</v>
      </c>
      <c r="E83" s="327">
        <v>496812.26584905182</v>
      </c>
      <c r="F83" s="336">
        <v>124203.06646226296</v>
      </c>
      <c r="G83" s="329">
        <v>1018490.4926720002</v>
      </c>
      <c r="H83" s="329">
        <v>254622.62316800005</v>
      </c>
      <c r="I83" s="340">
        <f t="shared" si="4"/>
        <v>1515302.7585210521</v>
      </c>
      <c r="J83" s="333">
        <f t="shared" si="5"/>
        <v>378825.68963026302</v>
      </c>
      <c r="K83" s="346">
        <v>0</v>
      </c>
    </row>
    <row r="84" spans="1:11" x14ac:dyDescent="0.25">
      <c r="A84" s="347" t="s">
        <v>541</v>
      </c>
      <c r="B84" s="350"/>
      <c r="C84" s="345" t="s">
        <v>467</v>
      </c>
      <c r="D84" s="347" t="s">
        <v>112</v>
      </c>
      <c r="E84" s="327">
        <v>149368.2876513341</v>
      </c>
      <c r="F84" s="336">
        <v>0</v>
      </c>
      <c r="G84" s="329">
        <v>2594728.5792177771</v>
      </c>
      <c r="H84" s="329">
        <v>0</v>
      </c>
      <c r="I84" s="340">
        <f t="shared" si="4"/>
        <v>2744096.8668691111</v>
      </c>
      <c r="J84" s="333">
        <f t="shared" si="5"/>
        <v>0</v>
      </c>
      <c r="K84" s="346">
        <v>0</v>
      </c>
    </row>
    <row r="85" spans="1:11" x14ac:dyDescent="0.25">
      <c r="A85" s="347" t="s">
        <v>542</v>
      </c>
      <c r="B85" s="350"/>
      <c r="C85" s="345" t="s">
        <v>534</v>
      </c>
      <c r="D85" s="347" t="s">
        <v>113</v>
      </c>
      <c r="E85" s="327">
        <v>1852812.2731064914</v>
      </c>
      <c r="F85" s="336">
        <v>0</v>
      </c>
      <c r="G85" s="329">
        <v>4651136.8813688885</v>
      </c>
      <c r="H85" s="329">
        <v>0</v>
      </c>
      <c r="I85" s="340">
        <f t="shared" si="4"/>
        <v>6503949.1544753797</v>
      </c>
      <c r="J85" s="333">
        <f t="shared" si="5"/>
        <v>0</v>
      </c>
      <c r="K85" s="346">
        <v>0</v>
      </c>
    </row>
    <row r="86" spans="1:11" x14ac:dyDescent="0.25">
      <c r="A86" s="347" t="s">
        <v>543</v>
      </c>
      <c r="B86" s="350"/>
      <c r="C86" s="345" t="s">
        <v>452</v>
      </c>
      <c r="D86" s="347" t="s">
        <v>114</v>
      </c>
      <c r="E86" s="327">
        <v>1502489.032816615</v>
      </c>
      <c r="F86" s="336">
        <v>0</v>
      </c>
      <c r="G86" s="329">
        <v>3079429.594488889</v>
      </c>
      <c r="H86" s="329">
        <v>0</v>
      </c>
      <c r="I86" s="340">
        <f t="shared" si="4"/>
        <v>4581918.6273055039</v>
      </c>
      <c r="J86" s="333">
        <f t="shared" si="5"/>
        <v>0</v>
      </c>
      <c r="K86" s="346">
        <v>0</v>
      </c>
    </row>
    <row r="87" spans="1:11" x14ac:dyDescent="0.25">
      <c r="A87" s="347" t="s">
        <v>544</v>
      </c>
      <c r="B87" s="350" t="s">
        <v>498</v>
      </c>
      <c r="C87" s="345" t="s">
        <v>450</v>
      </c>
      <c r="D87" s="347" t="s">
        <v>115</v>
      </c>
      <c r="E87" s="327">
        <v>59209.118838478113</v>
      </c>
      <c r="F87" s="336">
        <v>14802.279709619528</v>
      </c>
      <c r="G87" s="329">
        <v>651990.10089244449</v>
      </c>
      <c r="H87" s="329">
        <v>162997.52522311112</v>
      </c>
      <c r="I87" s="340">
        <f t="shared" si="4"/>
        <v>711199.2197309226</v>
      </c>
      <c r="J87" s="333">
        <f t="shared" si="5"/>
        <v>177799.80493273065</v>
      </c>
      <c r="K87" s="346">
        <v>0</v>
      </c>
    </row>
    <row r="88" spans="1:11" x14ac:dyDescent="0.25">
      <c r="A88" s="347" t="s">
        <v>545</v>
      </c>
      <c r="B88" s="350" t="s">
        <v>546</v>
      </c>
      <c r="C88" s="345" t="s">
        <v>463</v>
      </c>
      <c r="D88" s="347" t="s">
        <v>116</v>
      </c>
      <c r="E88" s="327">
        <v>647529.14778404532</v>
      </c>
      <c r="F88" s="336">
        <v>161882.28694601133</v>
      </c>
      <c r="G88" s="329">
        <v>3520324.5852444442</v>
      </c>
      <c r="H88" s="329">
        <v>880081.14631111105</v>
      </c>
      <c r="I88" s="340">
        <f t="shared" si="4"/>
        <v>4167853.7330284896</v>
      </c>
      <c r="J88" s="333">
        <f t="shared" si="5"/>
        <v>1041963.4332571224</v>
      </c>
      <c r="K88" s="346">
        <v>0</v>
      </c>
    </row>
    <row r="89" spans="1:11" x14ac:dyDescent="0.25">
      <c r="A89" s="347" t="s">
        <v>547</v>
      </c>
      <c r="B89" s="350" t="s">
        <v>519</v>
      </c>
      <c r="C89" s="345" t="s">
        <v>463</v>
      </c>
      <c r="D89" s="347" t="s">
        <v>117</v>
      </c>
      <c r="E89" s="327">
        <v>16384.271806530429</v>
      </c>
      <c r="F89" s="336">
        <v>4096.0679516326072</v>
      </c>
      <c r="G89" s="329">
        <v>518585.92177777784</v>
      </c>
      <c r="H89" s="329">
        <v>129646.48044444446</v>
      </c>
      <c r="I89" s="340">
        <f t="shared" si="4"/>
        <v>534970.19358430826</v>
      </c>
      <c r="J89" s="333">
        <f t="shared" si="5"/>
        <v>133742.54839607707</v>
      </c>
      <c r="K89" s="346">
        <v>0</v>
      </c>
    </row>
    <row r="90" spans="1:11" x14ac:dyDescent="0.25">
      <c r="A90" s="347" t="s">
        <v>548</v>
      </c>
      <c r="B90" s="350" t="s">
        <v>460</v>
      </c>
      <c r="C90" s="345" t="s">
        <v>434</v>
      </c>
      <c r="D90" s="347" t="s">
        <v>118</v>
      </c>
      <c r="E90" s="327">
        <v>610074.19370189111</v>
      </c>
      <c r="F90" s="336">
        <v>152518.54842547278</v>
      </c>
      <c r="G90" s="329">
        <v>1811630.9088568888</v>
      </c>
      <c r="H90" s="329">
        <v>452907.72721422219</v>
      </c>
      <c r="I90" s="340">
        <f t="shared" si="4"/>
        <v>2421705.10255878</v>
      </c>
      <c r="J90" s="333">
        <f t="shared" si="5"/>
        <v>605426.275639695</v>
      </c>
      <c r="K90" s="346">
        <v>0</v>
      </c>
    </row>
    <row r="91" spans="1:11" x14ac:dyDescent="0.25">
      <c r="A91" s="347" t="s">
        <v>881</v>
      </c>
      <c r="B91" s="350" t="s">
        <v>491</v>
      </c>
      <c r="C91" s="345" t="s">
        <v>450</v>
      </c>
      <c r="D91" s="347" t="s">
        <v>119</v>
      </c>
      <c r="E91" s="327">
        <v>436084.83390314842</v>
      </c>
      <c r="F91" s="336">
        <v>109021.20847578711</v>
      </c>
      <c r="G91" s="329">
        <v>2208902.4447715553</v>
      </c>
      <c r="H91" s="329">
        <v>552225.61119288881</v>
      </c>
      <c r="I91" s="340">
        <f t="shared" si="4"/>
        <v>2644987.2786747036</v>
      </c>
      <c r="J91" s="333">
        <f t="shared" si="5"/>
        <v>661246.81966867589</v>
      </c>
      <c r="K91" s="346">
        <v>0</v>
      </c>
    </row>
    <row r="92" spans="1:11" x14ac:dyDescent="0.25">
      <c r="A92" s="347" t="s">
        <v>550</v>
      </c>
      <c r="B92" s="350" t="s">
        <v>475</v>
      </c>
      <c r="C92" s="345" t="s">
        <v>440</v>
      </c>
      <c r="D92" s="347" t="s">
        <v>120</v>
      </c>
      <c r="E92" s="327">
        <v>184467.68683058128</v>
      </c>
      <c r="F92" s="336">
        <v>46116.921707645321</v>
      </c>
      <c r="G92" s="329">
        <v>1340193.934592</v>
      </c>
      <c r="H92" s="329">
        <v>335048.48364799999</v>
      </c>
      <c r="I92" s="340">
        <f t="shared" si="4"/>
        <v>1524661.6214225814</v>
      </c>
      <c r="J92" s="333">
        <f t="shared" si="5"/>
        <v>381165.40535564534</v>
      </c>
      <c r="K92" s="346">
        <v>0</v>
      </c>
    </row>
    <row r="93" spans="1:11" x14ac:dyDescent="0.25">
      <c r="A93" s="347" t="s">
        <v>551</v>
      </c>
      <c r="B93" s="350" t="s">
        <v>524</v>
      </c>
      <c r="C93" s="345" t="s">
        <v>440</v>
      </c>
      <c r="D93" s="347" t="s">
        <v>121</v>
      </c>
      <c r="E93" s="327">
        <v>688618.70540590305</v>
      </c>
      <c r="F93" s="336">
        <v>172154.67635147576</v>
      </c>
      <c r="G93" s="329">
        <v>1634564.1271893331</v>
      </c>
      <c r="H93" s="329">
        <v>408641.03179733327</v>
      </c>
      <c r="I93" s="340">
        <f t="shared" si="4"/>
        <v>2323182.8325952361</v>
      </c>
      <c r="J93" s="333">
        <f t="shared" si="5"/>
        <v>580795.70814880903</v>
      </c>
      <c r="K93" s="346">
        <v>0</v>
      </c>
    </row>
    <row r="94" spans="1:11" x14ac:dyDescent="0.25">
      <c r="A94" s="347" t="s">
        <v>552</v>
      </c>
      <c r="B94" s="350"/>
      <c r="C94" s="345" t="s">
        <v>455</v>
      </c>
      <c r="D94" s="347" t="s">
        <v>122</v>
      </c>
      <c r="E94" s="327">
        <v>872725.05589632259</v>
      </c>
      <c r="F94" s="336">
        <v>0</v>
      </c>
      <c r="G94" s="329">
        <v>2636664.221688889</v>
      </c>
      <c r="H94" s="329">
        <v>0</v>
      </c>
      <c r="I94" s="340">
        <f t="shared" si="4"/>
        <v>3509389.2775852117</v>
      </c>
      <c r="J94" s="333">
        <f t="shared" si="5"/>
        <v>0</v>
      </c>
      <c r="K94" s="346">
        <v>0</v>
      </c>
    </row>
    <row r="95" spans="1:11" x14ac:dyDescent="0.25">
      <c r="A95" s="347" t="s">
        <v>553</v>
      </c>
      <c r="B95" s="350" t="s">
        <v>501</v>
      </c>
      <c r="C95" s="345" t="s">
        <v>467</v>
      </c>
      <c r="D95" s="347" t="s">
        <v>123</v>
      </c>
      <c r="E95" s="327">
        <v>490570.70881713642</v>
      </c>
      <c r="F95" s="336">
        <v>122642.6772042841</v>
      </c>
      <c r="G95" s="329">
        <v>1157832.5036088887</v>
      </c>
      <c r="H95" s="329">
        <v>289458.12590222218</v>
      </c>
      <c r="I95" s="340">
        <f t="shared" si="4"/>
        <v>1648403.2124260252</v>
      </c>
      <c r="J95" s="333">
        <f t="shared" si="5"/>
        <v>412100.8031065063</v>
      </c>
      <c r="K95" s="346">
        <v>0</v>
      </c>
    </row>
    <row r="96" spans="1:11" x14ac:dyDescent="0.25">
      <c r="A96" s="347" t="s">
        <v>554</v>
      </c>
      <c r="B96" s="350" t="s">
        <v>555</v>
      </c>
      <c r="C96" s="345" t="s">
        <v>434</v>
      </c>
      <c r="D96" s="347" t="s">
        <v>124</v>
      </c>
      <c r="E96" s="327">
        <v>15120</v>
      </c>
      <c r="F96" s="336">
        <v>3780</v>
      </c>
      <c r="G96" s="329">
        <v>324514.54148266668</v>
      </c>
      <c r="H96" s="329">
        <v>81128.63537066667</v>
      </c>
      <c r="I96" s="340">
        <f t="shared" si="4"/>
        <v>339634.54148266668</v>
      </c>
      <c r="J96" s="333">
        <f t="shared" si="5"/>
        <v>84908.63537066667</v>
      </c>
      <c r="K96" s="346">
        <v>0</v>
      </c>
    </row>
    <row r="97" spans="1:11" x14ac:dyDescent="0.25">
      <c r="A97" s="347" t="s">
        <v>556</v>
      </c>
      <c r="B97" s="350" t="s">
        <v>460</v>
      </c>
      <c r="C97" s="345" t="s">
        <v>434</v>
      </c>
      <c r="D97" s="347" t="s">
        <v>125</v>
      </c>
      <c r="E97" s="327">
        <v>607178.1778132983</v>
      </c>
      <c r="F97" s="336">
        <v>151794.54445332458</v>
      </c>
      <c r="G97" s="329">
        <v>1110456.4432497779</v>
      </c>
      <c r="H97" s="329">
        <v>277614.11081244447</v>
      </c>
      <c r="I97" s="340">
        <f t="shared" si="4"/>
        <v>1717634.6210630762</v>
      </c>
      <c r="J97" s="333">
        <f t="shared" si="5"/>
        <v>429408.65526576905</v>
      </c>
      <c r="K97" s="346">
        <v>0</v>
      </c>
    </row>
    <row r="98" spans="1:11" x14ac:dyDescent="0.25">
      <c r="A98" s="347" t="s">
        <v>557</v>
      </c>
      <c r="B98" s="350" t="s">
        <v>436</v>
      </c>
      <c r="C98" s="345" t="s">
        <v>437</v>
      </c>
      <c r="D98" s="347" t="s">
        <v>126</v>
      </c>
      <c r="E98" s="327">
        <v>8680</v>
      </c>
      <c r="F98" s="336">
        <v>2170</v>
      </c>
      <c r="G98" s="329">
        <v>606866.75962311123</v>
      </c>
      <c r="H98" s="329">
        <v>151716.68990577781</v>
      </c>
      <c r="I98" s="340">
        <f t="shared" si="4"/>
        <v>615546.75962311123</v>
      </c>
      <c r="J98" s="333">
        <f t="shared" si="5"/>
        <v>153886.68990577781</v>
      </c>
      <c r="K98" s="346">
        <v>0</v>
      </c>
    </row>
    <row r="99" spans="1:11" x14ac:dyDescent="0.25">
      <c r="A99" s="347" t="s">
        <v>558</v>
      </c>
      <c r="B99" s="350" t="s">
        <v>559</v>
      </c>
      <c r="C99" s="345" t="s">
        <v>434</v>
      </c>
      <c r="D99" s="347" t="s">
        <v>127</v>
      </c>
      <c r="E99" s="327">
        <v>33087.122631035571</v>
      </c>
      <c r="F99" s="336">
        <v>8271.7806577588926</v>
      </c>
      <c r="G99" s="329">
        <v>1069356.0023324443</v>
      </c>
      <c r="H99" s="329">
        <v>267339.00058311108</v>
      </c>
      <c r="I99" s="340">
        <f t="shared" si="4"/>
        <v>1102443.1249634798</v>
      </c>
      <c r="J99" s="333">
        <f t="shared" si="5"/>
        <v>275610.78124086995</v>
      </c>
      <c r="K99" s="346">
        <v>0</v>
      </c>
    </row>
    <row r="100" spans="1:11" x14ac:dyDescent="0.25">
      <c r="A100" s="347" t="s">
        <v>560</v>
      </c>
      <c r="B100" s="350"/>
      <c r="C100" s="345" t="s">
        <v>452</v>
      </c>
      <c r="D100" s="347" t="s">
        <v>128</v>
      </c>
      <c r="E100" s="327">
        <v>360775.40893679508</v>
      </c>
      <c r="F100" s="336">
        <v>0</v>
      </c>
      <c r="G100" s="329">
        <v>1625719.502222222</v>
      </c>
      <c r="H100" s="329">
        <v>0</v>
      </c>
      <c r="I100" s="340">
        <f t="shared" si="4"/>
        <v>1986494.9111590171</v>
      </c>
      <c r="J100" s="333">
        <f t="shared" si="5"/>
        <v>0</v>
      </c>
      <c r="K100" s="346">
        <v>0</v>
      </c>
    </row>
    <row r="101" spans="1:11" x14ac:dyDescent="0.25">
      <c r="A101" s="347" t="s">
        <v>561</v>
      </c>
      <c r="B101" s="350" t="s">
        <v>458</v>
      </c>
      <c r="C101" s="345" t="s">
        <v>450</v>
      </c>
      <c r="D101" s="347" t="s">
        <v>129</v>
      </c>
      <c r="E101" s="327">
        <v>0</v>
      </c>
      <c r="F101" s="336">
        <v>0</v>
      </c>
      <c r="G101" s="329">
        <v>849291.47858488886</v>
      </c>
      <c r="H101" s="329">
        <v>212322.86964622221</v>
      </c>
      <c r="I101" s="340">
        <f t="shared" si="4"/>
        <v>849291.47858488886</v>
      </c>
      <c r="J101" s="333">
        <f t="shared" si="5"/>
        <v>212322.86964622221</v>
      </c>
      <c r="K101" s="346">
        <v>0</v>
      </c>
    </row>
    <row r="102" spans="1:11" x14ac:dyDescent="0.25">
      <c r="A102" s="347" t="s">
        <v>562</v>
      </c>
      <c r="B102" s="350" t="s">
        <v>559</v>
      </c>
      <c r="C102" s="345" t="s">
        <v>434</v>
      </c>
      <c r="D102" s="347" t="s">
        <v>130</v>
      </c>
      <c r="E102" s="327">
        <v>219026.93951662845</v>
      </c>
      <c r="F102" s="336">
        <v>54756.734879157113</v>
      </c>
      <c r="G102" s="329">
        <v>614905.52112355572</v>
      </c>
      <c r="H102" s="329">
        <v>153726.38028088893</v>
      </c>
      <c r="I102" s="340">
        <f t="shared" si="4"/>
        <v>833932.46064018412</v>
      </c>
      <c r="J102" s="333">
        <f t="shared" si="5"/>
        <v>208483.11516004603</v>
      </c>
      <c r="K102" s="346">
        <v>0</v>
      </c>
    </row>
    <row r="103" spans="1:11" x14ac:dyDescent="0.25">
      <c r="A103" s="347" t="s">
        <v>563</v>
      </c>
      <c r="B103" s="350" t="s">
        <v>439</v>
      </c>
      <c r="C103" s="345" t="s">
        <v>440</v>
      </c>
      <c r="D103" s="347" t="s">
        <v>131</v>
      </c>
      <c r="E103" s="327">
        <v>10107.773286921903</v>
      </c>
      <c r="F103" s="336">
        <v>2526.9433217304759</v>
      </c>
      <c r="G103" s="329">
        <v>781307.37447822234</v>
      </c>
      <c r="H103" s="329">
        <v>195326.84361955558</v>
      </c>
      <c r="I103" s="340">
        <f t="shared" si="4"/>
        <v>791415.14776514424</v>
      </c>
      <c r="J103" s="333">
        <f t="shared" si="5"/>
        <v>197853.78694128606</v>
      </c>
      <c r="K103" s="346">
        <v>0</v>
      </c>
    </row>
    <row r="104" spans="1:11" x14ac:dyDescent="0.25">
      <c r="A104" s="347" t="s">
        <v>564</v>
      </c>
      <c r="B104" s="350" t="s">
        <v>546</v>
      </c>
      <c r="C104" s="345" t="s">
        <v>463</v>
      </c>
      <c r="D104" s="347" t="s">
        <v>132</v>
      </c>
      <c r="E104" s="327">
        <v>449033.37651591527</v>
      </c>
      <c r="F104" s="336">
        <v>112258.34412897882</v>
      </c>
      <c r="G104" s="329">
        <v>2141872.5751751112</v>
      </c>
      <c r="H104" s="329">
        <v>535468.1437937778</v>
      </c>
      <c r="I104" s="340">
        <f t="shared" si="4"/>
        <v>2590905.9516910263</v>
      </c>
      <c r="J104" s="333">
        <f t="shared" si="5"/>
        <v>647726.48792275658</v>
      </c>
      <c r="K104" s="346">
        <v>0</v>
      </c>
    </row>
    <row r="105" spans="1:11" x14ac:dyDescent="0.25">
      <c r="A105" s="347" t="s">
        <v>565</v>
      </c>
      <c r="B105" s="350" t="s">
        <v>460</v>
      </c>
      <c r="C105" s="345" t="s">
        <v>434</v>
      </c>
      <c r="D105" s="347" t="s">
        <v>133</v>
      </c>
      <c r="E105" s="327">
        <v>146095.18840987032</v>
      </c>
      <c r="F105" s="336">
        <v>36523.797102467579</v>
      </c>
      <c r="G105" s="329">
        <v>815939.08681955561</v>
      </c>
      <c r="H105" s="329">
        <v>203984.7717048889</v>
      </c>
      <c r="I105" s="340">
        <f t="shared" si="4"/>
        <v>962034.27522942587</v>
      </c>
      <c r="J105" s="333">
        <f t="shared" si="5"/>
        <v>240508.56880735647</v>
      </c>
      <c r="K105" s="346">
        <v>0</v>
      </c>
    </row>
    <row r="106" spans="1:11" x14ac:dyDescent="0.25">
      <c r="A106" s="347" t="s">
        <v>566</v>
      </c>
      <c r="B106" s="350" t="s">
        <v>498</v>
      </c>
      <c r="C106" s="345" t="s">
        <v>450</v>
      </c>
      <c r="D106" s="347" t="s">
        <v>134</v>
      </c>
      <c r="E106" s="327">
        <v>334682.3780143871</v>
      </c>
      <c r="F106" s="336">
        <v>83670.594503596774</v>
      </c>
      <c r="G106" s="329">
        <v>1046110.9030115554</v>
      </c>
      <c r="H106" s="329">
        <v>261527.72575288886</v>
      </c>
      <c r="I106" s="340">
        <f t="shared" si="4"/>
        <v>1380793.2810259424</v>
      </c>
      <c r="J106" s="333">
        <f t="shared" si="5"/>
        <v>345198.3202564856</v>
      </c>
      <c r="K106" s="346">
        <v>0</v>
      </c>
    </row>
    <row r="107" spans="1:11" x14ac:dyDescent="0.25">
      <c r="A107" s="347" t="s">
        <v>567</v>
      </c>
      <c r="B107" s="350" t="s">
        <v>449</v>
      </c>
      <c r="C107" s="345" t="s">
        <v>450</v>
      </c>
      <c r="D107" s="347" t="s">
        <v>135</v>
      </c>
      <c r="E107" s="327">
        <v>159873.80809845097</v>
      </c>
      <c r="F107" s="336">
        <v>39968.452024612743</v>
      </c>
      <c r="G107" s="329">
        <v>558418.98958222219</v>
      </c>
      <c r="H107" s="329">
        <v>139604.74739555555</v>
      </c>
      <c r="I107" s="340">
        <f t="shared" si="4"/>
        <v>718292.79768067319</v>
      </c>
      <c r="J107" s="333">
        <f t="shared" si="5"/>
        <v>179573.1994201683</v>
      </c>
      <c r="K107" s="346">
        <v>0</v>
      </c>
    </row>
    <row r="108" spans="1:11" x14ac:dyDescent="0.25">
      <c r="A108" s="347" t="s">
        <v>568</v>
      </c>
      <c r="B108" s="350" t="s">
        <v>509</v>
      </c>
      <c r="C108" s="345" t="s">
        <v>463</v>
      </c>
      <c r="D108" s="347" t="s">
        <v>136</v>
      </c>
      <c r="E108" s="327">
        <v>264777.77160172636</v>
      </c>
      <c r="F108" s="336">
        <v>66194.44290043159</v>
      </c>
      <c r="G108" s="329">
        <v>1230496.6531413335</v>
      </c>
      <c r="H108" s="329">
        <v>307624.16328533337</v>
      </c>
      <c r="I108" s="340">
        <f t="shared" si="4"/>
        <v>1495274.4247430598</v>
      </c>
      <c r="J108" s="333">
        <f t="shared" si="5"/>
        <v>373818.60618576495</v>
      </c>
      <c r="K108" s="346">
        <v>0</v>
      </c>
    </row>
    <row r="109" spans="1:11" x14ac:dyDescent="0.25">
      <c r="A109" s="347" t="s">
        <v>569</v>
      </c>
      <c r="B109" s="350" t="s">
        <v>494</v>
      </c>
      <c r="C109" s="345" t="s">
        <v>437</v>
      </c>
      <c r="D109" s="347" t="s">
        <v>137</v>
      </c>
      <c r="E109" s="327">
        <v>371656.75336443557</v>
      </c>
      <c r="F109" s="336">
        <v>92914.188341108893</v>
      </c>
      <c r="G109" s="329">
        <v>977518.44097422226</v>
      </c>
      <c r="H109" s="329">
        <v>244379.61024355557</v>
      </c>
      <c r="I109" s="340">
        <f t="shared" si="4"/>
        <v>1349175.1943386579</v>
      </c>
      <c r="J109" s="333">
        <f t="shared" si="5"/>
        <v>337293.79858466447</v>
      </c>
      <c r="K109" s="346">
        <v>0</v>
      </c>
    </row>
    <row r="110" spans="1:11" x14ac:dyDescent="0.25">
      <c r="A110" s="347" t="s">
        <v>882</v>
      </c>
      <c r="B110" s="350"/>
      <c r="C110" s="345" t="s">
        <v>534</v>
      </c>
      <c r="D110" s="347" t="s">
        <v>138</v>
      </c>
      <c r="E110" s="327">
        <v>29750</v>
      </c>
      <c r="F110" s="336">
        <v>0</v>
      </c>
      <c r="G110" s="329">
        <v>1757910.9863644447</v>
      </c>
      <c r="H110" s="329">
        <v>0</v>
      </c>
      <c r="I110" s="340">
        <f t="shared" si="4"/>
        <v>1787660.9863644447</v>
      </c>
      <c r="J110" s="333">
        <f t="shared" si="5"/>
        <v>0</v>
      </c>
      <c r="K110" s="346">
        <v>0</v>
      </c>
    </row>
    <row r="111" spans="1:11" x14ac:dyDescent="0.25">
      <c r="A111" s="347" t="s">
        <v>571</v>
      </c>
      <c r="B111" s="350" t="s">
        <v>443</v>
      </c>
      <c r="C111" s="345" t="s">
        <v>440</v>
      </c>
      <c r="D111" s="347" t="s">
        <v>139</v>
      </c>
      <c r="E111" s="327">
        <v>11200</v>
      </c>
      <c r="F111" s="336">
        <v>2800</v>
      </c>
      <c r="G111" s="329">
        <v>845479.2515555555</v>
      </c>
      <c r="H111" s="329">
        <v>211369.81288888888</v>
      </c>
      <c r="I111" s="340">
        <f t="shared" si="4"/>
        <v>856679.2515555555</v>
      </c>
      <c r="J111" s="333">
        <f t="shared" si="5"/>
        <v>214169.81288888888</v>
      </c>
      <c r="K111" s="346">
        <v>0</v>
      </c>
    </row>
    <row r="112" spans="1:11" x14ac:dyDescent="0.25">
      <c r="A112" s="347" t="s">
        <v>572</v>
      </c>
      <c r="B112" s="350" t="s">
        <v>509</v>
      </c>
      <c r="C112" s="345" t="s">
        <v>463</v>
      </c>
      <c r="D112" s="347" t="s">
        <v>140</v>
      </c>
      <c r="E112" s="327">
        <v>174746.92441577307</v>
      </c>
      <c r="F112" s="336">
        <v>43686.731103943268</v>
      </c>
      <c r="G112" s="329">
        <v>1569803.4943573331</v>
      </c>
      <c r="H112" s="329">
        <v>392450.87358933326</v>
      </c>
      <c r="I112" s="340">
        <f t="shared" si="4"/>
        <v>1744550.4187731061</v>
      </c>
      <c r="J112" s="333">
        <f t="shared" si="5"/>
        <v>436137.60469327652</v>
      </c>
      <c r="K112" s="346">
        <v>0</v>
      </c>
    </row>
    <row r="113" spans="1:11" x14ac:dyDescent="0.25">
      <c r="A113" s="347" t="s">
        <v>573</v>
      </c>
      <c r="B113" s="350" t="s">
        <v>460</v>
      </c>
      <c r="C113" s="345" t="s">
        <v>434</v>
      </c>
      <c r="D113" s="347" t="s">
        <v>141</v>
      </c>
      <c r="E113" s="327">
        <v>54670.179644622869</v>
      </c>
      <c r="F113" s="336">
        <v>13667.544911155717</v>
      </c>
      <c r="G113" s="329">
        <v>336733.10755555553</v>
      </c>
      <c r="H113" s="329">
        <v>84183.276888888882</v>
      </c>
      <c r="I113" s="340">
        <f t="shared" si="4"/>
        <v>391403.28720017837</v>
      </c>
      <c r="J113" s="333">
        <f t="shared" si="5"/>
        <v>97850.821800044592</v>
      </c>
      <c r="K113" s="346">
        <v>0</v>
      </c>
    </row>
    <row r="114" spans="1:11" x14ac:dyDescent="0.25">
      <c r="A114" s="347" t="s">
        <v>574</v>
      </c>
      <c r="B114" s="350" t="s">
        <v>445</v>
      </c>
      <c r="C114" s="345" t="s">
        <v>434</v>
      </c>
      <c r="D114" s="347" t="s">
        <v>142</v>
      </c>
      <c r="E114" s="327">
        <v>3360</v>
      </c>
      <c r="F114" s="336">
        <v>840</v>
      </c>
      <c r="G114" s="329">
        <v>583395.47511466662</v>
      </c>
      <c r="H114" s="329">
        <v>145848.86877866666</v>
      </c>
      <c r="I114" s="340">
        <f t="shared" si="4"/>
        <v>586755.47511466662</v>
      </c>
      <c r="J114" s="333">
        <f t="shared" si="5"/>
        <v>146688.86877866666</v>
      </c>
      <c r="K114" s="346">
        <v>0</v>
      </c>
    </row>
    <row r="115" spans="1:11" x14ac:dyDescent="0.25">
      <c r="A115" s="347" t="s">
        <v>575</v>
      </c>
      <c r="B115" s="350" t="s">
        <v>481</v>
      </c>
      <c r="C115" s="345" t="s">
        <v>450</v>
      </c>
      <c r="D115" s="347" t="s">
        <v>143</v>
      </c>
      <c r="E115" s="327">
        <v>5040</v>
      </c>
      <c r="F115" s="336">
        <v>1260</v>
      </c>
      <c r="G115" s="329">
        <v>622659.70419199998</v>
      </c>
      <c r="H115" s="329">
        <v>155664.92604799999</v>
      </c>
      <c r="I115" s="340">
        <f t="shared" si="4"/>
        <v>627699.70419199998</v>
      </c>
      <c r="J115" s="333">
        <f t="shared" si="5"/>
        <v>156924.92604799999</v>
      </c>
      <c r="K115" s="346">
        <v>0</v>
      </c>
    </row>
    <row r="116" spans="1:11" x14ac:dyDescent="0.25">
      <c r="A116" s="347" t="s">
        <v>576</v>
      </c>
      <c r="B116" s="350"/>
      <c r="C116" s="345" t="s">
        <v>452</v>
      </c>
      <c r="D116" s="347" t="s">
        <v>144</v>
      </c>
      <c r="E116" s="327">
        <v>2665068.8708770447</v>
      </c>
      <c r="F116" s="336">
        <v>0</v>
      </c>
      <c r="G116" s="329">
        <v>9525724.892017778</v>
      </c>
      <c r="H116" s="329">
        <v>0</v>
      </c>
      <c r="I116" s="340">
        <f t="shared" si="4"/>
        <v>12190793.762894822</v>
      </c>
      <c r="J116" s="333">
        <f t="shared" si="5"/>
        <v>0</v>
      </c>
      <c r="K116" s="346">
        <v>0</v>
      </c>
    </row>
    <row r="117" spans="1:11" x14ac:dyDescent="0.25">
      <c r="A117" s="347" t="s">
        <v>577</v>
      </c>
      <c r="B117" s="350" t="s">
        <v>559</v>
      </c>
      <c r="C117" s="345" t="s">
        <v>434</v>
      </c>
      <c r="D117" s="347" t="s">
        <v>145</v>
      </c>
      <c r="E117" s="327">
        <v>64791.963701070476</v>
      </c>
      <c r="F117" s="336">
        <v>16197.990925267619</v>
      </c>
      <c r="G117" s="329">
        <v>1135793.5917937779</v>
      </c>
      <c r="H117" s="329">
        <v>283948.39794844447</v>
      </c>
      <c r="I117" s="340">
        <f t="shared" si="4"/>
        <v>1200585.5554948484</v>
      </c>
      <c r="J117" s="333">
        <f t="shared" si="5"/>
        <v>300146.3888737121</v>
      </c>
      <c r="K117" s="346">
        <v>0</v>
      </c>
    </row>
    <row r="118" spans="1:11" x14ac:dyDescent="0.25">
      <c r="A118" s="347" t="s">
        <v>578</v>
      </c>
      <c r="B118" s="350"/>
      <c r="C118" s="345" t="s">
        <v>452</v>
      </c>
      <c r="D118" s="347" t="s">
        <v>146</v>
      </c>
      <c r="E118" s="327">
        <v>1577291.0016697184</v>
      </c>
      <c r="F118" s="336">
        <v>0</v>
      </c>
      <c r="G118" s="329">
        <v>7000486.9007466659</v>
      </c>
      <c r="H118" s="329">
        <v>0</v>
      </c>
      <c r="I118" s="340">
        <f t="shared" si="4"/>
        <v>8577777.9024163838</v>
      </c>
      <c r="J118" s="333">
        <f t="shared" si="5"/>
        <v>0</v>
      </c>
      <c r="K118" s="346">
        <v>0</v>
      </c>
    </row>
    <row r="119" spans="1:11" x14ac:dyDescent="0.25">
      <c r="A119" s="347" t="s">
        <v>579</v>
      </c>
      <c r="B119" s="350"/>
      <c r="C119" s="345" t="s">
        <v>437</v>
      </c>
      <c r="D119" s="347" t="s">
        <v>147</v>
      </c>
      <c r="E119" s="327">
        <v>687132.579192037</v>
      </c>
      <c r="F119" s="336">
        <v>0</v>
      </c>
      <c r="G119" s="329">
        <v>1464777.5269866665</v>
      </c>
      <c r="H119" s="329">
        <v>0</v>
      </c>
      <c r="I119" s="340">
        <f t="shared" si="4"/>
        <v>2151910.1061787037</v>
      </c>
      <c r="J119" s="333">
        <f t="shared" si="5"/>
        <v>0</v>
      </c>
      <c r="K119" s="346">
        <v>0</v>
      </c>
    </row>
    <row r="120" spans="1:11" x14ac:dyDescent="0.25">
      <c r="A120" s="347" t="s">
        <v>580</v>
      </c>
      <c r="B120" s="350" t="s">
        <v>529</v>
      </c>
      <c r="C120" s="345" t="s">
        <v>455</v>
      </c>
      <c r="D120" s="347" t="s">
        <v>148</v>
      </c>
      <c r="E120" s="327">
        <v>499308.13677613001</v>
      </c>
      <c r="F120" s="336">
        <v>124827.0341940325</v>
      </c>
      <c r="G120" s="329">
        <v>1042518.9595733334</v>
      </c>
      <c r="H120" s="329">
        <v>260629.73989333335</v>
      </c>
      <c r="I120" s="340">
        <f t="shared" si="4"/>
        <v>1541827.0963494633</v>
      </c>
      <c r="J120" s="333">
        <f t="shared" si="5"/>
        <v>385456.77408736583</v>
      </c>
      <c r="K120" s="346">
        <v>0</v>
      </c>
    </row>
    <row r="121" spans="1:11" x14ac:dyDescent="0.25">
      <c r="A121" s="347" t="s">
        <v>581</v>
      </c>
      <c r="B121" s="350"/>
      <c r="C121" s="345" t="s">
        <v>452</v>
      </c>
      <c r="D121" s="347" t="s">
        <v>149</v>
      </c>
      <c r="E121" s="327">
        <v>1871483.7575652723</v>
      </c>
      <c r="F121" s="336">
        <v>0</v>
      </c>
      <c r="G121" s="329">
        <v>4875745.2798044439</v>
      </c>
      <c r="H121" s="329">
        <v>0</v>
      </c>
      <c r="I121" s="340">
        <f t="shared" si="4"/>
        <v>6747229.037369716</v>
      </c>
      <c r="J121" s="333">
        <f t="shared" si="5"/>
        <v>0</v>
      </c>
      <c r="K121" s="346">
        <v>0</v>
      </c>
    </row>
    <row r="122" spans="1:11" x14ac:dyDescent="0.25">
      <c r="A122" s="347" t="s">
        <v>582</v>
      </c>
      <c r="B122" s="350" t="s">
        <v>469</v>
      </c>
      <c r="C122" s="345" t="s">
        <v>440</v>
      </c>
      <c r="D122" s="347" t="s">
        <v>150</v>
      </c>
      <c r="E122" s="327">
        <v>569010.02590778109</v>
      </c>
      <c r="F122" s="336">
        <v>142252.50647694527</v>
      </c>
      <c r="G122" s="329">
        <v>1891264.5275164444</v>
      </c>
      <c r="H122" s="329">
        <v>472816.13187911111</v>
      </c>
      <c r="I122" s="340">
        <f t="shared" si="4"/>
        <v>2460274.5534242257</v>
      </c>
      <c r="J122" s="333">
        <f t="shared" si="5"/>
        <v>615068.63835605641</v>
      </c>
      <c r="K122" s="346">
        <v>0</v>
      </c>
    </row>
    <row r="123" spans="1:11" x14ac:dyDescent="0.25">
      <c r="A123" s="347" t="s">
        <v>583</v>
      </c>
      <c r="B123" s="350"/>
      <c r="C123" s="345" t="s">
        <v>452</v>
      </c>
      <c r="D123" s="347" t="s">
        <v>151</v>
      </c>
      <c r="E123" s="327">
        <v>550401.36266567511</v>
      </c>
      <c r="F123" s="336">
        <v>0</v>
      </c>
      <c r="G123" s="329">
        <v>2186906.4486577776</v>
      </c>
      <c r="H123" s="329">
        <v>0</v>
      </c>
      <c r="I123" s="340">
        <f t="shared" si="4"/>
        <v>2737307.8113234527</v>
      </c>
      <c r="J123" s="333">
        <f t="shared" si="5"/>
        <v>0</v>
      </c>
      <c r="K123" s="346">
        <v>0</v>
      </c>
    </row>
    <row r="124" spans="1:11" x14ac:dyDescent="0.25">
      <c r="A124" s="347" t="s">
        <v>584</v>
      </c>
      <c r="B124" s="350" t="s">
        <v>458</v>
      </c>
      <c r="C124" s="345" t="s">
        <v>450</v>
      </c>
      <c r="D124" s="347" t="s">
        <v>152</v>
      </c>
      <c r="E124" s="327">
        <v>196046.07949462987</v>
      </c>
      <c r="F124" s="336">
        <v>49011.519873657468</v>
      </c>
      <c r="G124" s="329">
        <v>627967.23636622226</v>
      </c>
      <c r="H124" s="329">
        <v>156991.80909155557</v>
      </c>
      <c r="I124" s="340">
        <f t="shared" si="4"/>
        <v>824013.31586085213</v>
      </c>
      <c r="J124" s="333">
        <f t="shared" si="5"/>
        <v>206003.32896521303</v>
      </c>
      <c r="K124" s="346">
        <v>0</v>
      </c>
    </row>
    <row r="125" spans="1:11" x14ac:dyDescent="0.25">
      <c r="A125" s="347" t="s">
        <v>585</v>
      </c>
      <c r="B125" s="350" t="s">
        <v>529</v>
      </c>
      <c r="C125" s="345" t="s">
        <v>455</v>
      </c>
      <c r="D125" s="347" t="s">
        <v>153</v>
      </c>
      <c r="E125" s="327">
        <v>402835.14769941359</v>
      </c>
      <c r="F125" s="336">
        <v>100708.7869248534</v>
      </c>
      <c r="G125" s="329">
        <v>754981.08696177776</v>
      </c>
      <c r="H125" s="329">
        <v>188745.27174044444</v>
      </c>
      <c r="I125" s="340">
        <f t="shared" si="4"/>
        <v>1157816.2346611912</v>
      </c>
      <c r="J125" s="333">
        <f t="shared" si="5"/>
        <v>289454.05866529781</v>
      </c>
      <c r="K125" s="346">
        <v>0</v>
      </c>
    </row>
    <row r="126" spans="1:11" x14ac:dyDescent="0.25">
      <c r="A126" s="347" t="s">
        <v>586</v>
      </c>
      <c r="B126" s="350"/>
      <c r="C126" s="345" t="s">
        <v>452</v>
      </c>
      <c r="D126" s="347" t="s">
        <v>154</v>
      </c>
      <c r="E126" s="327">
        <v>727623.21796100226</v>
      </c>
      <c r="F126" s="336">
        <v>0</v>
      </c>
      <c r="G126" s="329">
        <v>2754887.3007822223</v>
      </c>
      <c r="H126" s="329">
        <v>0</v>
      </c>
      <c r="I126" s="340">
        <f t="shared" si="4"/>
        <v>3482510.5187432244</v>
      </c>
      <c r="J126" s="333">
        <f t="shared" si="5"/>
        <v>0</v>
      </c>
      <c r="K126" s="346">
        <v>0</v>
      </c>
    </row>
    <row r="127" spans="1:11" x14ac:dyDescent="0.25">
      <c r="A127" s="347" t="s">
        <v>587</v>
      </c>
      <c r="B127" s="350" t="s">
        <v>460</v>
      </c>
      <c r="C127" s="345" t="s">
        <v>434</v>
      </c>
      <c r="D127" s="347" t="s">
        <v>155</v>
      </c>
      <c r="E127" s="327">
        <v>665804.30253668618</v>
      </c>
      <c r="F127" s="336">
        <v>166451.07563417155</v>
      </c>
      <c r="G127" s="329">
        <v>1482536.8399644445</v>
      </c>
      <c r="H127" s="329">
        <v>370634.20999111113</v>
      </c>
      <c r="I127" s="340">
        <f t="shared" si="4"/>
        <v>2148341.1425011307</v>
      </c>
      <c r="J127" s="333">
        <f t="shared" si="5"/>
        <v>537085.28562528268</v>
      </c>
      <c r="K127" s="346">
        <v>0</v>
      </c>
    </row>
    <row r="128" spans="1:11" x14ac:dyDescent="0.25">
      <c r="A128" s="347" t="s">
        <v>588</v>
      </c>
      <c r="B128" s="350"/>
      <c r="C128" s="345" t="s">
        <v>534</v>
      </c>
      <c r="D128" s="347" t="s">
        <v>156</v>
      </c>
      <c r="E128" s="327">
        <v>281095.34112354595</v>
      </c>
      <c r="F128" s="336">
        <v>0</v>
      </c>
      <c r="G128" s="329">
        <v>1330432.9641777775</v>
      </c>
      <c r="H128" s="329">
        <v>0</v>
      </c>
      <c r="I128" s="340">
        <f t="shared" si="4"/>
        <v>1611528.3053013235</v>
      </c>
      <c r="J128" s="333">
        <f t="shared" si="5"/>
        <v>0</v>
      </c>
      <c r="K128" s="346">
        <v>0</v>
      </c>
    </row>
    <row r="129" spans="1:11" x14ac:dyDescent="0.25">
      <c r="A129" s="347" t="s">
        <v>589</v>
      </c>
      <c r="B129" s="350" t="s">
        <v>555</v>
      </c>
      <c r="C129" s="345" t="s">
        <v>434</v>
      </c>
      <c r="D129" s="347" t="s">
        <v>157</v>
      </c>
      <c r="E129" s="327">
        <v>142361.99738388479</v>
      </c>
      <c r="F129" s="336">
        <v>35590.499345971199</v>
      </c>
      <c r="G129" s="329">
        <v>507197.31555555557</v>
      </c>
      <c r="H129" s="329">
        <v>126799.32888888889</v>
      </c>
      <c r="I129" s="340">
        <f t="shared" si="4"/>
        <v>649559.31293944037</v>
      </c>
      <c r="J129" s="333">
        <f t="shared" si="5"/>
        <v>162389.82823486009</v>
      </c>
      <c r="K129" s="346">
        <v>0</v>
      </c>
    </row>
    <row r="130" spans="1:11" x14ac:dyDescent="0.25">
      <c r="A130" s="347" t="s">
        <v>590</v>
      </c>
      <c r="B130" s="350" t="s">
        <v>460</v>
      </c>
      <c r="C130" s="345" t="s">
        <v>434</v>
      </c>
      <c r="D130" s="347" t="s">
        <v>158</v>
      </c>
      <c r="E130" s="327">
        <v>244832.11730704058</v>
      </c>
      <c r="F130" s="336">
        <v>61208.029326760145</v>
      </c>
      <c r="G130" s="329">
        <v>1543476.2158933333</v>
      </c>
      <c r="H130" s="329">
        <v>385869.05397333333</v>
      </c>
      <c r="I130" s="340">
        <f t="shared" si="4"/>
        <v>1788308.3332003739</v>
      </c>
      <c r="J130" s="333">
        <f t="shared" si="5"/>
        <v>447077.08330009348</v>
      </c>
      <c r="K130" s="346">
        <v>0</v>
      </c>
    </row>
    <row r="131" spans="1:11" x14ac:dyDescent="0.25">
      <c r="A131" s="347" t="s">
        <v>591</v>
      </c>
      <c r="B131" s="350"/>
      <c r="C131" s="345" t="s">
        <v>452</v>
      </c>
      <c r="D131" s="347" t="s">
        <v>159</v>
      </c>
      <c r="E131" s="327">
        <v>14000</v>
      </c>
      <c r="F131" s="336">
        <v>0</v>
      </c>
      <c r="G131" s="329">
        <v>4361772.8342577778</v>
      </c>
      <c r="H131" s="329">
        <v>0</v>
      </c>
      <c r="I131" s="340">
        <f t="shared" si="4"/>
        <v>4375772.8342577778</v>
      </c>
      <c r="J131" s="333">
        <f t="shared" si="5"/>
        <v>0</v>
      </c>
      <c r="K131" s="346">
        <v>0</v>
      </c>
    </row>
    <row r="132" spans="1:11" x14ac:dyDescent="0.25">
      <c r="A132" s="347" t="s">
        <v>592</v>
      </c>
      <c r="B132" s="350"/>
      <c r="C132" s="345" t="s">
        <v>467</v>
      </c>
      <c r="D132" s="347" t="s">
        <v>160</v>
      </c>
      <c r="E132" s="327">
        <v>383863.91603664856</v>
      </c>
      <c r="F132" s="336">
        <v>0</v>
      </c>
      <c r="G132" s="329">
        <v>2192796.1546666669</v>
      </c>
      <c r="H132" s="329">
        <v>0</v>
      </c>
      <c r="I132" s="340">
        <f t="shared" si="4"/>
        <v>2576660.0707033155</v>
      </c>
      <c r="J132" s="333">
        <f t="shared" si="5"/>
        <v>0</v>
      </c>
      <c r="K132" s="346">
        <v>0</v>
      </c>
    </row>
    <row r="133" spans="1:11" x14ac:dyDescent="0.25">
      <c r="A133" s="347" t="s">
        <v>593</v>
      </c>
      <c r="B133" s="350" t="s">
        <v>491</v>
      </c>
      <c r="C133" s="345" t="s">
        <v>450</v>
      </c>
      <c r="D133" s="347" t="s">
        <v>161</v>
      </c>
      <c r="E133" s="327">
        <v>91910.922730081817</v>
      </c>
      <c r="F133" s="336">
        <v>22977.730682520454</v>
      </c>
      <c r="G133" s="329">
        <v>1268646.3999715555</v>
      </c>
      <c r="H133" s="329">
        <v>317161.59999288886</v>
      </c>
      <c r="I133" s="340">
        <f t="shared" si="4"/>
        <v>1360557.3227016372</v>
      </c>
      <c r="J133" s="333">
        <f t="shared" si="5"/>
        <v>340139.33067540929</v>
      </c>
      <c r="K133" s="346">
        <v>0</v>
      </c>
    </row>
    <row r="134" spans="1:11" x14ac:dyDescent="0.25">
      <c r="A134" s="347" t="s">
        <v>594</v>
      </c>
      <c r="B134" s="350" t="s">
        <v>439</v>
      </c>
      <c r="C134" s="345" t="s">
        <v>440</v>
      </c>
      <c r="D134" s="347" t="s">
        <v>162</v>
      </c>
      <c r="E134" s="327">
        <v>110304.20690744539</v>
      </c>
      <c r="F134" s="336">
        <v>27576.051726861348</v>
      </c>
      <c r="G134" s="329">
        <v>421507.87938133336</v>
      </c>
      <c r="H134" s="329">
        <v>105376.96984533334</v>
      </c>
      <c r="I134" s="340">
        <f t="shared" si="4"/>
        <v>531812.08628877881</v>
      </c>
      <c r="J134" s="333">
        <f t="shared" si="5"/>
        <v>132953.0215721947</v>
      </c>
      <c r="K134" s="346">
        <v>0</v>
      </c>
    </row>
    <row r="135" spans="1:11" x14ac:dyDescent="0.25">
      <c r="A135" s="347" t="s">
        <v>595</v>
      </c>
      <c r="B135" s="350"/>
      <c r="C135" s="345" t="s">
        <v>452</v>
      </c>
      <c r="D135" s="347" t="s">
        <v>163</v>
      </c>
      <c r="E135" s="327">
        <v>752695.34344654216</v>
      </c>
      <c r="F135" s="336">
        <v>0</v>
      </c>
      <c r="G135" s="329">
        <v>3287372.7466311115</v>
      </c>
      <c r="H135" s="329">
        <v>0</v>
      </c>
      <c r="I135" s="340">
        <f t="shared" ref="I135:I198" si="6">G135+E135</f>
        <v>4040068.0900776535</v>
      </c>
      <c r="J135" s="333">
        <f t="shared" ref="J135:J198" si="7">IF(H135&gt;0,H135+F135,0)</f>
        <v>0</v>
      </c>
      <c r="K135" s="346">
        <v>0</v>
      </c>
    </row>
    <row r="136" spans="1:11" x14ac:dyDescent="0.25">
      <c r="A136" s="347" t="s">
        <v>596</v>
      </c>
      <c r="B136" s="350" t="s">
        <v>469</v>
      </c>
      <c r="C136" s="345" t="s">
        <v>440</v>
      </c>
      <c r="D136" s="347" t="s">
        <v>164</v>
      </c>
      <c r="E136" s="327">
        <v>459907.63653786446</v>
      </c>
      <c r="F136" s="336">
        <v>114976.90913446611</v>
      </c>
      <c r="G136" s="329">
        <v>2110924.6600533333</v>
      </c>
      <c r="H136" s="329">
        <v>527731.16501333332</v>
      </c>
      <c r="I136" s="340">
        <f t="shared" si="6"/>
        <v>2570832.2965911976</v>
      </c>
      <c r="J136" s="333">
        <f t="shared" si="7"/>
        <v>642708.0741477994</v>
      </c>
      <c r="K136" s="346">
        <v>0</v>
      </c>
    </row>
    <row r="137" spans="1:11" x14ac:dyDescent="0.25">
      <c r="A137" s="347" t="s">
        <v>597</v>
      </c>
      <c r="B137" s="350" t="s">
        <v>433</v>
      </c>
      <c r="C137" s="345" t="s">
        <v>434</v>
      </c>
      <c r="D137" s="347" t="s">
        <v>165</v>
      </c>
      <c r="E137" s="327">
        <v>1184567.8964181186</v>
      </c>
      <c r="F137" s="336">
        <v>296141.97410452965</v>
      </c>
      <c r="G137" s="329">
        <v>3642186.6809884445</v>
      </c>
      <c r="H137" s="329">
        <v>910546.67024711112</v>
      </c>
      <c r="I137" s="340">
        <f t="shared" si="6"/>
        <v>4826754.5774065629</v>
      </c>
      <c r="J137" s="333">
        <f t="shared" si="7"/>
        <v>1206688.6443516407</v>
      </c>
      <c r="K137" s="346">
        <v>0</v>
      </c>
    </row>
    <row r="138" spans="1:11" x14ac:dyDescent="0.25">
      <c r="A138" s="347" t="s">
        <v>598</v>
      </c>
      <c r="B138" s="350"/>
      <c r="C138" s="345" t="s">
        <v>452</v>
      </c>
      <c r="D138" s="347" t="s">
        <v>166</v>
      </c>
      <c r="E138" s="327">
        <v>1566570.2997550124</v>
      </c>
      <c r="F138" s="336">
        <v>0</v>
      </c>
      <c r="G138" s="329">
        <v>4259157.1477511106</v>
      </c>
      <c r="H138" s="329">
        <v>0</v>
      </c>
      <c r="I138" s="340">
        <f t="shared" si="6"/>
        <v>5825727.4475061232</v>
      </c>
      <c r="J138" s="333">
        <f t="shared" si="7"/>
        <v>0</v>
      </c>
      <c r="K138" s="346">
        <v>0</v>
      </c>
    </row>
    <row r="139" spans="1:11" x14ac:dyDescent="0.25">
      <c r="A139" s="347" t="s">
        <v>599</v>
      </c>
      <c r="B139" s="350" t="s">
        <v>498</v>
      </c>
      <c r="C139" s="345" t="s">
        <v>450</v>
      </c>
      <c r="D139" s="347" t="s">
        <v>167</v>
      </c>
      <c r="E139" s="327">
        <v>502986.09293587488</v>
      </c>
      <c r="F139" s="336">
        <v>125746.52323396872</v>
      </c>
      <c r="G139" s="329">
        <v>2214797.7541831117</v>
      </c>
      <c r="H139" s="329">
        <v>553699.43854577793</v>
      </c>
      <c r="I139" s="340">
        <f t="shared" si="6"/>
        <v>2717783.8471189868</v>
      </c>
      <c r="J139" s="333">
        <f t="shared" si="7"/>
        <v>679445.96177974669</v>
      </c>
      <c r="K139" s="346">
        <v>0</v>
      </c>
    </row>
    <row r="140" spans="1:11" x14ac:dyDescent="0.25">
      <c r="A140" s="347" t="s">
        <v>600</v>
      </c>
      <c r="B140" s="350" t="s">
        <v>494</v>
      </c>
      <c r="C140" s="345" t="s">
        <v>437</v>
      </c>
      <c r="D140" s="347" t="s">
        <v>168</v>
      </c>
      <c r="E140" s="327">
        <v>5600</v>
      </c>
      <c r="F140" s="336">
        <v>1400</v>
      </c>
      <c r="G140" s="329">
        <v>315986.82682311116</v>
      </c>
      <c r="H140" s="329">
        <v>78996.706705777789</v>
      </c>
      <c r="I140" s="340">
        <f t="shared" si="6"/>
        <v>321586.82682311116</v>
      </c>
      <c r="J140" s="333">
        <f t="shared" si="7"/>
        <v>80396.706705777789</v>
      </c>
      <c r="K140" s="346">
        <v>0</v>
      </c>
    </row>
    <row r="141" spans="1:11" x14ac:dyDescent="0.25">
      <c r="A141" s="347" t="s">
        <v>601</v>
      </c>
      <c r="B141" s="350" t="s">
        <v>449</v>
      </c>
      <c r="C141" s="345" t="s">
        <v>450</v>
      </c>
      <c r="D141" s="347" t="s">
        <v>169</v>
      </c>
      <c r="E141" s="327">
        <v>24920</v>
      </c>
      <c r="F141" s="336">
        <v>6230</v>
      </c>
      <c r="G141" s="329">
        <v>1096168.3709866668</v>
      </c>
      <c r="H141" s="329">
        <v>274042.09274666669</v>
      </c>
      <c r="I141" s="340">
        <f t="shared" si="6"/>
        <v>1121088.3709866668</v>
      </c>
      <c r="J141" s="333">
        <f t="shared" si="7"/>
        <v>280272.09274666669</v>
      </c>
      <c r="K141" s="346">
        <v>0</v>
      </c>
    </row>
    <row r="142" spans="1:11" x14ac:dyDescent="0.25">
      <c r="A142" s="347" t="s">
        <v>602</v>
      </c>
      <c r="B142" s="350"/>
      <c r="C142" s="345" t="s">
        <v>434</v>
      </c>
      <c r="D142" s="347" t="s">
        <v>170</v>
      </c>
      <c r="E142" s="327">
        <v>111142.65086586119</v>
      </c>
      <c r="F142" s="336">
        <v>0</v>
      </c>
      <c r="G142" s="329">
        <v>1603438.2938844445</v>
      </c>
      <c r="H142" s="329">
        <v>0</v>
      </c>
      <c r="I142" s="340">
        <f t="shared" si="6"/>
        <v>1714580.9447503057</v>
      </c>
      <c r="J142" s="333">
        <f t="shared" si="7"/>
        <v>0</v>
      </c>
      <c r="K142" s="346">
        <v>0</v>
      </c>
    </row>
    <row r="143" spans="1:11" x14ac:dyDescent="0.25">
      <c r="A143" s="347" t="s">
        <v>603</v>
      </c>
      <c r="B143" s="350"/>
      <c r="C143" s="345" t="s">
        <v>463</v>
      </c>
      <c r="D143" s="347" t="s">
        <v>171</v>
      </c>
      <c r="E143" s="327">
        <v>0</v>
      </c>
      <c r="F143" s="336">
        <v>0</v>
      </c>
      <c r="G143" s="329">
        <v>10160.315555555555</v>
      </c>
      <c r="H143" s="329">
        <v>0</v>
      </c>
      <c r="I143" s="340">
        <f t="shared" si="6"/>
        <v>10160.315555555555</v>
      </c>
      <c r="J143" s="333">
        <f t="shared" si="7"/>
        <v>0</v>
      </c>
      <c r="K143" s="346">
        <v>0</v>
      </c>
    </row>
    <row r="144" spans="1:11" x14ac:dyDescent="0.25">
      <c r="A144" s="347" t="s">
        <v>604</v>
      </c>
      <c r="B144" s="350"/>
      <c r="C144" s="345" t="s">
        <v>452</v>
      </c>
      <c r="D144" s="347" t="s">
        <v>172</v>
      </c>
      <c r="E144" s="327">
        <v>529665.20291389851</v>
      </c>
      <c r="F144" s="336">
        <v>0</v>
      </c>
      <c r="G144" s="329">
        <v>5646433.7695822222</v>
      </c>
      <c r="H144" s="329">
        <v>0</v>
      </c>
      <c r="I144" s="340">
        <f t="shared" si="6"/>
        <v>6176098.9724961203</v>
      </c>
      <c r="J144" s="333">
        <f t="shared" si="7"/>
        <v>0</v>
      </c>
      <c r="K144" s="346">
        <v>0</v>
      </c>
    </row>
    <row r="145" spans="1:11" x14ac:dyDescent="0.25">
      <c r="A145" s="347" t="s">
        <v>605</v>
      </c>
      <c r="B145" s="350"/>
      <c r="C145" s="345" t="s">
        <v>452</v>
      </c>
      <c r="D145" s="347" t="s">
        <v>173</v>
      </c>
      <c r="E145" s="327">
        <v>2450</v>
      </c>
      <c r="F145" s="336">
        <v>0</v>
      </c>
      <c r="G145" s="329">
        <v>2518799.9072711114</v>
      </c>
      <c r="H145" s="329">
        <v>0</v>
      </c>
      <c r="I145" s="340">
        <f t="shared" si="6"/>
        <v>2521249.9072711114</v>
      </c>
      <c r="J145" s="333">
        <f t="shared" si="7"/>
        <v>0</v>
      </c>
      <c r="K145" s="346">
        <v>0</v>
      </c>
    </row>
    <row r="146" spans="1:11" x14ac:dyDescent="0.25">
      <c r="A146" s="347" t="s">
        <v>606</v>
      </c>
      <c r="B146" s="350" t="s">
        <v>524</v>
      </c>
      <c r="C146" s="345" t="s">
        <v>440</v>
      </c>
      <c r="D146" s="347" t="s">
        <v>174</v>
      </c>
      <c r="E146" s="327">
        <v>693549.8042370152</v>
      </c>
      <c r="F146" s="336">
        <v>173387.4510592538</v>
      </c>
      <c r="G146" s="329">
        <v>1565411.582776889</v>
      </c>
      <c r="H146" s="329">
        <v>391352.89569422224</v>
      </c>
      <c r="I146" s="340">
        <f t="shared" si="6"/>
        <v>2258961.3870139043</v>
      </c>
      <c r="J146" s="333">
        <f t="shared" si="7"/>
        <v>564740.34675347607</v>
      </c>
      <c r="K146" s="346">
        <v>0</v>
      </c>
    </row>
    <row r="147" spans="1:11" x14ac:dyDescent="0.25">
      <c r="A147" s="347" t="s">
        <v>607</v>
      </c>
      <c r="B147" s="350" t="s">
        <v>481</v>
      </c>
      <c r="C147" s="345" t="s">
        <v>450</v>
      </c>
      <c r="D147" s="347" t="s">
        <v>175</v>
      </c>
      <c r="E147" s="327">
        <v>153815.22824501141</v>
      </c>
      <c r="F147" s="336">
        <v>38453.807061252854</v>
      </c>
      <c r="G147" s="329">
        <v>1111627.8702648887</v>
      </c>
      <c r="H147" s="329">
        <v>277906.96756622219</v>
      </c>
      <c r="I147" s="340">
        <f t="shared" si="6"/>
        <v>1265443.0985099003</v>
      </c>
      <c r="J147" s="333">
        <f t="shared" si="7"/>
        <v>316360.77462747507</v>
      </c>
      <c r="K147" s="346">
        <v>0</v>
      </c>
    </row>
    <row r="148" spans="1:11" x14ac:dyDescent="0.25">
      <c r="A148" s="347" t="s">
        <v>608</v>
      </c>
      <c r="B148" s="350"/>
      <c r="C148" s="345" t="s">
        <v>455</v>
      </c>
      <c r="D148" s="347" t="s">
        <v>176</v>
      </c>
      <c r="E148" s="327">
        <v>495743.95530485053</v>
      </c>
      <c r="F148" s="336">
        <v>0</v>
      </c>
      <c r="G148" s="329">
        <v>2160289.8828088893</v>
      </c>
      <c r="H148" s="329">
        <v>0</v>
      </c>
      <c r="I148" s="340">
        <f t="shared" si="6"/>
        <v>2656033.8381137396</v>
      </c>
      <c r="J148" s="333">
        <f t="shared" si="7"/>
        <v>0</v>
      </c>
      <c r="K148" s="346">
        <v>0</v>
      </c>
    </row>
    <row r="149" spans="1:11" x14ac:dyDescent="0.25">
      <c r="A149" s="347" t="s">
        <v>609</v>
      </c>
      <c r="B149" s="350"/>
      <c r="C149" s="345" t="s">
        <v>452</v>
      </c>
      <c r="D149" s="347" t="s">
        <v>177</v>
      </c>
      <c r="E149" s="327">
        <v>39550</v>
      </c>
      <c r="F149" s="336">
        <v>0</v>
      </c>
      <c r="G149" s="329">
        <v>2274025.4932800001</v>
      </c>
      <c r="H149" s="329">
        <v>0</v>
      </c>
      <c r="I149" s="340">
        <f t="shared" si="6"/>
        <v>2313575.4932800001</v>
      </c>
      <c r="J149" s="333">
        <f t="shared" si="7"/>
        <v>0</v>
      </c>
      <c r="K149" s="346">
        <v>0</v>
      </c>
    </row>
    <row r="150" spans="1:11" x14ac:dyDescent="0.25">
      <c r="A150" s="347" t="s">
        <v>610</v>
      </c>
      <c r="B150" s="350"/>
      <c r="C150" s="345" t="s">
        <v>455</v>
      </c>
      <c r="D150" s="347" t="s">
        <v>178</v>
      </c>
      <c r="E150" s="327">
        <v>820252.63311777683</v>
      </c>
      <c r="F150" s="336">
        <v>0</v>
      </c>
      <c r="G150" s="329">
        <v>3841239.8623822229</v>
      </c>
      <c r="H150" s="329">
        <v>0</v>
      </c>
      <c r="I150" s="340">
        <f t="shared" si="6"/>
        <v>4661492.4955000002</v>
      </c>
      <c r="J150" s="333">
        <f t="shared" si="7"/>
        <v>0</v>
      </c>
      <c r="K150" s="346">
        <v>0</v>
      </c>
    </row>
    <row r="151" spans="1:11" x14ac:dyDescent="0.25">
      <c r="A151" s="347" t="s">
        <v>611</v>
      </c>
      <c r="B151" s="350"/>
      <c r="C151" s="345" t="s">
        <v>437</v>
      </c>
      <c r="D151" s="347" t="s">
        <v>179</v>
      </c>
      <c r="E151" s="327">
        <v>381176.78467444004</v>
      </c>
      <c r="F151" s="336">
        <v>0</v>
      </c>
      <c r="G151" s="329">
        <v>1436990.6755733332</v>
      </c>
      <c r="H151" s="329">
        <v>0</v>
      </c>
      <c r="I151" s="340">
        <f t="shared" si="6"/>
        <v>1818167.4602477732</v>
      </c>
      <c r="J151" s="333">
        <f t="shared" si="7"/>
        <v>0</v>
      </c>
      <c r="K151" s="346">
        <v>0</v>
      </c>
    </row>
    <row r="152" spans="1:11" x14ac:dyDescent="0.25">
      <c r="A152" s="347" t="s">
        <v>612</v>
      </c>
      <c r="B152" s="350"/>
      <c r="C152" s="345" t="s">
        <v>452</v>
      </c>
      <c r="D152" s="347" t="s">
        <v>180</v>
      </c>
      <c r="E152" s="327">
        <v>2173198.3027929296</v>
      </c>
      <c r="F152" s="336">
        <v>0</v>
      </c>
      <c r="G152" s="329">
        <v>7521941.6892622225</v>
      </c>
      <c r="H152" s="329">
        <v>0</v>
      </c>
      <c r="I152" s="340">
        <f t="shared" si="6"/>
        <v>9695139.9920551516</v>
      </c>
      <c r="J152" s="333">
        <f t="shared" si="7"/>
        <v>0</v>
      </c>
      <c r="K152" s="346">
        <v>0</v>
      </c>
    </row>
    <row r="153" spans="1:11" x14ac:dyDescent="0.25">
      <c r="A153" s="347" t="s">
        <v>613</v>
      </c>
      <c r="B153" s="350" t="s">
        <v>494</v>
      </c>
      <c r="C153" s="345" t="s">
        <v>437</v>
      </c>
      <c r="D153" s="347" t="s">
        <v>181</v>
      </c>
      <c r="E153" s="327">
        <v>361029.58075902221</v>
      </c>
      <c r="F153" s="336">
        <v>90257.395189755553</v>
      </c>
      <c r="G153" s="329">
        <v>1288487.1288177778</v>
      </c>
      <c r="H153" s="329">
        <v>322121.78220444446</v>
      </c>
      <c r="I153" s="340">
        <f t="shared" si="6"/>
        <v>1649516.7095768</v>
      </c>
      <c r="J153" s="333">
        <f t="shared" si="7"/>
        <v>412379.1773942</v>
      </c>
      <c r="K153" s="346">
        <v>0</v>
      </c>
    </row>
    <row r="154" spans="1:11" x14ac:dyDescent="0.25">
      <c r="A154" s="347" t="s">
        <v>614</v>
      </c>
      <c r="B154" s="350"/>
      <c r="C154" s="345" t="s">
        <v>455</v>
      </c>
      <c r="D154" s="347" t="s">
        <v>182</v>
      </c>
      <c r="E154" s="327">
        <v>2530722.9301660187</v>
      </c>
      <c r="F154" s="336">
        <v>0</v>
      </c>
      <c r="G154" s="329">
        <v>8633912.5531199984</v>
      </c>
      <c r="H154" s="329">
        <v>0</v>
      </c>
      <c r="I154" s="340">
        <f t="shared" si="6"/>
        <v>11164635.483286018</v>
      </c>
      <c r="J154" s="333">
        <f t="shared" si="7"/>
        <v>0</v>
      </c>
      <c r="K154" s="346">
        <v>0</v>
      </c>
    </row>
    <row r="155" spans="1:11" x14ac:dyDescent="0.25">
      <c r="A155" s="347" t="s">
        <v>615</v>
      </c>
      <c r="B155" s="350"/>
      <c r="C155" s="345" t="s">
        <v>440</v>
      </c>
      <c r="D155" s="347" t="s">
        <v>183</v>
      </c>
      <c r="E155" s="327">
        <v>2058215.3998016878</v>
      </c>
      <c r="F155" s="336">
        <v>0</v>
      </c>
      <c r="G155" s="329">
        <v>4171173.4523022221</v>
      </c>
      <c r="H155" s="329">
        <v>0</v>
      </c>
      <c r="I155" s="340">
        <f t="shared" si="6"/>
        <v>6229388.8521039095</v>
      </c>
      <c r="J155" s="333">
        <f t="shared" si="7"/>
        <v>0</v>
      </c>
      <c r="K155" s="346">
        <v>0</v>
      </c>
    </row>
    <row r="156" spans="1:11" x14ac:dyDescent="0.25">
      <c r="A156" s="347" t="s">
        <v>616</v>
      </c>
      <c r="B156" s="350" t="s">
        <v>555</v>
      </c>
      <c r="C156" s="345" t="s">
        <v>434</v>
      </c>
      <c r="D156" s="347" t="s">
        <v>184</v>
      </c>
      <c r="E156" s="327">
        <v>51752.045764088034</v>
      </c>
      <c r="F156" s="336">
        <v>12938.011441022009</v>
      </c>
      <c r="G156" s="329">
        <v>596997.98273422231</v>
      </c>
      <c r="H156" s="329">
        <v>149249.49568355558</v>
      </c>
      <c r="I156" s="340">
        <f t="shared" si="6"/>
        <v>648750.02849831036</v>
      </c>
      <c r="J156" s="333">
        <f t="shared" si="7"/>
        <v>162187.50712457759</v>
      </c>
      <c r="K156" s="346">
        <v>0</v>
      </c>
    </row>
    <row r="157" spans="1:11" x14ac:dyDescent="0.25">
      <c r="A157" s="347" t="s">
        <v>617</v>
      </c>
      <c r="B157" s="350"/>
      <c r="C157" s="345" t="s">
        <v>452</v>
      </c>
      <c r="D157" s="347" t="s">
        <v>185</v>
      </c>
      <c r="E157" s="327">
        <v>1551031.4347128444</v>
      </c>
      <c r="F157" s="336">
        <v>0</v>
      </c>
      <c r="G157" s="329">
        <v>5360235.0541866664</v>
      </c>
      <c r="H157" s="329">
        <v>0</v>
      </c>
      <c r="I157" s="340">
        <f t="shared" si="6"/>
        <v>6911266.4888995104</v>
      </c>
      <c r="J157" s="333">
        <f t="shared" si="7"/>
        <v>0</v>
      </c>
      <c r="K157" s="346">
        <v>0</v>
      </c>
    </row>
    <row r="158" spans="1:11" x14ac:dyDescent="0.25">
      <c r="A158" s="347" t="s">
        <v>618</v>
      </c>
      <c r="B158" s="350" t="s">
        <v>501</v>
      </c>
      <c r="C158" s="345" t="s">
        <v>467</v>
      </c>
      <c r="D158" s="347" t="s">
        <v>186</v>
      </c>
      <c r="E158" s="327">
        <v>230969.09790068824</v>
      </c>
      <c r="F158" s="336">
        <v>57742.27447517206</v>
      </c>
      <c r="G158" s="329">
        <v>710165.03893333348</v>
      </c>
      <c r="H158" s="329">
        <v>177541.25973333337</v>
      </c>
      <c r="I158" s="340">
        <f t="shared" si="6"/>
        <v>941134.13683402166</v>
      </c>
      <c r="J158" s="333">
        <f t="shared" si="7"/>
        <v>235283.53420850541</v>
      </c>
      <c r="K158" s="346">
        <v>0</v>
      </c>
    </row>
    <row r="159" spans="1:11" x14ac:dyDescent="0.25">
      <c r="A159" s="347" t="s">
        <v>619</v>
      </c>
      <c r="B159" s="350" t="s">
        <v>475</v>
      </c>
      <c r="C159" s="345" t="s">
        <v>440</v>
      </c>
      <c r="D159" s="347" t="s">
        <v>187</v>
      </c>
      <c r="E159" s="327">
        <v>60937.629692263603</v>
      </c>
      <c r="F159" s="336">
        <v>15234.407423065901</v>
      </c>
      <c r="G159" s="329">
        <v>944970.67332266667</v>
      </c>
      <c r="H159" s="329">
        <v>236242.66833066667</v>
      </c>
      <c r="I159" s="340">
        <f t="shared" si="6"/>
        <v>1005908.3030149302</v>
      </c>
      <c r="J159" s="333">
        <f t="shared" si="7"/>
        <v>251477.07575373256</v>
      </c>
      <c r="K159" s="346">
        <v>0</v>
      </c>
    </row>
    <row r="160" spans="1:11" x14ac:dyDescent="0.25">
      <c r="A160" s="347" t="s">
        <v>620</v>
      </c>
      <c r="B160" s="350"/>
      <c r="C160" s="345" t="s">
        <v>437</v>
      </c>
      <c r="D160" s="347" t="s">
        <v>188</v>
      </c>
      <c r="E160" s="327">
        <v>2655833.1465824121</v>
      </c>
      <c r="F160" s="336">
        <v>0</v>
      </c>
      <c r="G160" s="329">
        <v>6070935.0913876593</v>
      </c>
      <c r="H160" s="329">
        <v>0</v>
      </c>
      <c r="I160" s="340">
        <f t="shared" si="6"/>
        <v>8726768.2379700709</v>
      </c>
      <c r="J160" s="333">
        <f t="shared" si="7"/>
        <v>0</v>
      </c>
      <c r="K160" s="346">
        <v>0</v>
      </c>
    </row>
    <row r="161" spans="1:11" x14ac:dyDescent="0.25">
      <c r="A161" s="347" t="s">
        <v>621</v>
      </c>
      <c r="B161" s="350"/>
      <c r="C161" s="345" t="s">
        <v>450</v>
      </c>
      <c r="D161" s="347" t="s">
        <v>189</v>
      </c>
      <c r="E161" s="327">
        <v>598670.5605037997</v>
      </c>
      <c r="F161" s="336">
        <v>0</v>
      </c>
      <c r="G161" s="329">
        <v>1707056.2604266666</v>
      </c>
      <c r="H161" s="329">
        <v>0</v>
      </c>
      <c r="I161" s="340">
        <f t="shared" si="6"/>
        <v>2305726.8209304661</v>
      </c>
      <c r="J161" s="333">
        <f t="shared" si="7"/>
        <v>0</v>
      </c>
      <c r="K161" s="346">
        <v>0</v>
      </c>
    </row>
    <row r="162" spans="1:11" x14ac:dyDescent="0.25">
      <c r="A162" s="347" t="s">
        <v>622</v>
      </c>
      <c r="B162" s="350" t="s">
        <v>445</v>
      </c>
      <c r="C162" s="345" t="s">
        <v>434</v>
      </c>
      <c r="D162" s="347" t="s">
        <v>190</v>
      </c>
      <c r="E162" s="327">
        <v>1161938.7412000177</v>
      </c>
      <c r="F162" s="336">
        <v>290484.68530000444</v>
      </c>
      <c r="G162" s="329">
        <v>2056658.6708764448</v>
      </c>
      <c r="H162" s="329">
        <v>514164.6677191112</v>
      </c>
      <c r="I162" s="340">
        <f t="shared" si="6"/>
        <v>3218597.4120764625</v>
      </c>
      <c r="J162" s="333">
        <f t="shared" si="7"/>
        <v>804649.35301911563</v>
      </c>
      <c r="K162" s="346">
        <v>0</v>
      </c>
    </row>
    <row r="163" spans="1:11" x14ac:dyDescent="0.25">
      <c r="A163" s="347" t="s">
        <v>623</v>
      </c>
      <c r="B163" s="350" t="s">
        <v>458</v>
      </c>
      <c r="C163" s="345" t="s">
        <v>450</v>
      </c>
      <c r="D163" s="347" t="s">
        <v>191</v>
      </c>
      <c r="E163" s="327">
        <v>220273.67879476832</v>
      </c>
      <c r="F163" s="336">
        <v>55068.41969869208</v>
      </c>
      <c r="G163" s="329">
        <v>475526.99595377786</v>
      </c>
      <c r="H163" s="329">
        <v>118881.74898844447</v>
      </c>
      <c r="I163" s="340">
        <f t="shared" si="6"/>
        <v>695800.67474854621</v>
      </c>
      <c r="J163" s="333">
        <f t="shared" si="7"/>
        <v>173950.16868713655</v>
      </c>
      <c r="K163" s="346">
        <v>0</v>
      </c>
    </row>
    <row r="164" spans="1:11" x14ac:dyDescent="0.25">
      <c r="A164" s="347" t="s">
        <v>624</v>
      </c>
      <c r="B164" s="350" t="s">
        <v>489</v>
      </c>
      <c r="C164" s="345" t="s">
        <v>467</v>
      </c>
      <c r="D164" s="347" t="s">
        <v>192</v>
      </c>
      <c r="E164" s="327">
        <v>406677.9807518397</v>
      </c>
      <c r="F164" s="336">
        <v>101669.49518795992</v>
      </c>
      <c r="G164" s="329">
        <v>807711.34619022231</v>
      </c>
      <c r="H164" s="329">
        <v>201927.83654755558</v>
      </c>
      <c r="I164" s="340">
        <f t="shared" si="6"/>
        <v>1214389.326942062</v>
      </c>
      <c r="J164" s="333">
        <f t="shared" si="7"/>
        <v>303597.3317355155</v>
      </c>
      <c r="K164" s="346">
        <v>0</v>
      </c>
    </row>
    <row r="165" spans="1:11" x14ac:dyDescent="0.25">
      <c r="A165" s="347" t="s">
        <v>625</v>
      </c>
      <c r="B165" s="350"/>
      <c r="C165" s="345" t="s">
        <v>437</v>
      </c>
      <c r="D165" s="347" t="s">
        <v>193</v>
      </c>
      <c r="E165" s="327">
        <v>1143543.1556677043</v>
      </c>
      <c r="F165" s="336">
        <v>0</v>
      </c>
      <c r="G165" s="329">
        <v>5276128.1261688881</v>
      </c>
      <c r="H165" s="329">
        <v>0</v>
      </c>
      <c r="I165" s="340">
        <f t="shared" si="6"/>
        <v>6419671.2818365926</v>
      </c>
      <c r="J165" s="333">
        <f t="shared" si="7"/>
        <v>0</v>
      </c>
      <c r="K165" s="346">
        <v>0</v>
      </c>
    </row>
    <row r="166" spans="1:11" x14ac:dyDescent="0.25">
      <c r="A166" s="347" t="s">
        <v>626</v>
      </c>
      <c r="B166" s="350" t="s">
        <v>443</v>
      </c>
      <c r="C166" s="345" t="s">
        <v>440</v>
      </c>
      <c r="D166" s="347" t="s">
        <v>194</v>
      </c>
      <c r="E166" s="327">
        <v>13720</v>
      </c>
      <c r="F166" s="336">
        <v>3430</v>
      </c>
      <c r="G166" s="329">
        <v>934150.27030755556</v>
      </c>
      <c r="H166" s="329">
        <v>233537.56757688889</v>
      </c>
      <c r="I166" s="340">
        <f t="shared" si="6"/>
        <v>947870.27030755556</v>
      </c>
      <c r="J166" s="333">
        <f t="shared" si="7"/>
        <v>236967.56757688889</v>
      </c>
      <c r="K166" s="346">
        <v>0</v>
      </c>
    </row>
    <row r="167" spans="1:11" x14ac:dyDescent="0.25">
      <c r="A167" s="347" t="s">
        <v>627</v>
      </c>
      <c r="B167" s="350"/>
      <c r="C167" s="345" t="s">
        <v>434</v>
      </c>
      <c r="D167" s="347" t="s">
        <v>195</v>
      </c>
      <c r="E167" s="327">
        <v>338901.0208643605</v>
      </c>
      <c r="F167" s="336">
        <v>0</v>
      </c>
      <c r="G167" s="329">
        <v>2173156.6476088893</v>
      </c>
      <c r="H167" s="329">
        <v>0</v>
      </c>
      <c r="I167" s="340">
        <f t="shared" si="6"/>
        <v>2512057.6684732498</v>
      </c>
      <c r="J167" s="333">
        <f t="shared" si="7"/>
        <v>0</v>
      </c>
      <c r="K167" s="346">
        <v>0</v>
      </c>
    </row>
    <row r="168" spans="1:11" x14ac:dyDescent="0.25">
      <c r="A168" s="347" t="s">
        <v>628</v>
      </c>
      <c r="B168" s="350" t="s">
        <v>469</v>
      </c>
      <c r="C168" s="345" t="s">
        <v>440</v>
      </c>
      <c r="D168" s="347" t="s">
        <v>196</v>
      </c>
      <c r="E168" s="327">
        <v>70216.647328788895</v>
      </c>
      <c r="F168" s="336">
        <v>17554.161832197224</v>
      </c>
      <c r="G168" s="329">
        <v>186898.85663288887</v>
      </c>
      <c r="H168" s="329">
        <v>46724.714158222218</v>
      </c>
      <c r="I168" s="340">
        <f t="shared" si="6"/>
        <v>257115.50396167778</v>
      </c>
      <c r="J168" s="333">
        <f t="shared" si="7"/>
        <v>64278.875990419445</v>
      </c>
      <c r="K168" s="346">
        <v>0</v>
      </c>
    </row>
    <row r="169" spans="1:11" x14ac:dyDescent="0.25">
      <c r="A169" s="347" t="s">
        <v>629</v>
      </c>
      <c r="B169" s="350" t="s">
        <v>630</v>
      </c>
      <c r="C169" s="345" t="s">
        <v>463</v>
      </c>
      <c r="D169" s="347" t="s">
        <v>197</v>
      </c>
      <c r="E169" s="327">
        <v>188927.76137441571</v>
      </c>
      <c r="F169" s="336">
        <v>47231.940343603928</v>
      </c>
      <c r="G169" s="329">
        <v>1689443.4567253334</v>
      </c>
      <c r="H169" s="329">
        <v>422360.86418133334</v>
      </c>
      <c r="I169" s="340">
        <f t="shared" si="6"/>
        <v>1878371.2180997492</v>
      </c>
      <c r="J169" s="333">
        <f t="shared" si="7"/>
        <v>469592.8045249373</v>
      </c>
      <c r="K169" s="346">
        <v>0</v>
      </c>
    </row>
    <row r="170" spans="1:11" x14ac:dyDescent="0.25">
      <c r="A170" s="347" t="s">
        <v>631</v>
      </c>
      <c r="B170" s="350"/>
      <c r="C170" s="345" t="s">
        <v>452</v>
      </c>
      <c r="D170" s="347" t="s">
        <v>198</v>
      </c>
      <c r="E170" s="327">
        <v>258357.20346779737</v>
      </c>
      <c r="F170" s="336">
        <v>0</v>
      </c>
      <c r="G170" s="329">
        <v>2112773.9591466663</v>
      </c>
      <c r="H170" s="329">
        <v>0</v>
      </c>
      <c r="I170" s="340">
        <f t="shared" si="6"/>
        <v>2371131.1626144638</v>
      </c>
      <c r="J170" s="333">
        <f t="shared" si="7"/>
        <v>0</v>
      </c>
      <c r="K170" s="346">
        <v>0</v>
      </c>
    </row>
    <row r="171" spans="1:11" x14ac:dyDescent="0.25">
      <c r="A171" s="347" t="s">
        <v>632</v>
      </c>
      <c r="B171" s="350" t="s">
        <v>546</v>
      </c>
      <c r="C171" s="345" t="s">
        <v>463</v>
      </c>
      <c r="D171" s="347" t="s">
        <v>199</v>
      </c>
      <c r="E171" s="327">
        <v>316486.51984659908</v>
      </c>
      <c r="F171" s="336">
        <v>79121.629961649771</v>
      </c>
      <c r="G171" s="329">
        <v>804759.46730666677</v>
      </c>
      <c r="H171" s="329">
        <v>201189.86682666669</v>
      </c>
      <c r="I171" s="340">
        <f t="shared" si="6"/>
        <v>1121245.9871532659</v>
      </c>
      <c r="J171" s="333">
        <f t="shared" si="7"/>
        <v>280311.49678831646</v>
      </c>
      <c r="K171" s="346">
        <v>0</v>
      </c>
    </row>
    <row r="172" spans="1:11" x14ac:dyDescent="0.25">
      <c r="A172" s="347" t="s">
        <v>633</v>
      </c>
      <c r="B172" s="350" t="s">
        <v>449</v>
      </c>
      <c r="C172" s="345" t="s">
        <v>450</v>
      </c>
      <c r="D172" s="347" t="s">
        <v>200</v>
      </c>
      <c r="E172" s="327">
        <v>290025.65068565769</v>
      </c>
      <c r="F172" s="336">
        <v>72506.412671414422</v>
      </c>
      <c r="G172" s="329">
        <v>1173362.3690239999</v>
      </c>
      <c r="H172" s="329">
        <v>293340.59225599997</v>
      </c>
      <c r="I172" s="340">
        <f t="shared" si="6"/>
        <v>1463388.0197096576</v>
      </c>
      <c r="J172" s="333">
        <f t="shared" si="7"/>
        <v>365847.00492741441</v>
      </c>
      <c r="K172" s="346">
        <v>0</v>
      </c>
    </row>
    <row r="173" spans="1:11" x14ac:dyDescent="0.25">
      <c r="A173" s="347" t="s">
        <v>634</v>
      </c>
      <c r="B173" s="350" t="s">
        <v>433</v>
      </c>
      <c r="C173" s="345" t="s">
        <v>434</v>
      </c>
      <c r="D173" s="347" t="s">
        <v>201</v>
      </c>
      <c r="E173" s="327">
        <v>877278.83272031695</v>
      </c>
      <c r="F173" s="336">
        <v>219319.70818007924</v>
      </c>
      <c r="G173" s="329">
        <v>2779385.7168497778</v>
      </c>
      <c r="H173" s="329">
        <v>694846.42921244446</v>
      </c>
      <c r="I173" s="340">
        <f t="shared" si="6"/>
        <v>3656664.5495700948</v>
      </c>
      <c r="J173" s="333">
        <f t="shared" si="7"/>
        <v>914166.1373925237</v>
      </c>
      <c r="K173" s="346">
        <v>0</v>
      </c>
    </row>
    <row r="174" spans="1:11" x14ac:dyDescent="0.25">
      <c r="A174" s="347" t="s">
        <v>635</v>
      </c>
      <c r="B174" s="350"/>
      <c r="C174" s="345" t="s">
        <v>534</v>
      </c>
      <c r="D174" s="347" t="s">
        <v>202</v>
      </c>
      <c r="E174" s="327">
        <v>122449.78628177178</v>
      </c>
      <c r="F174" s="336">
        <v>0</v>
      </c>
      <c r="G174" s="329">
        <v>2226835.066702222</v>
      </c>
      <c r="H174" s="329">
        <v>0</v>
      </c>
      <c r="I174" s="340">
        <f t="shared" si="6"/>
        <v>2349284.8529839939</v>
      </c>
      <c r="J174" s="333">
        <f t="shared" si="7"/>
        <v>0</v>
      </c>
      <c r="K174" s="346">
        <v>0</v>
      </c>
    </row>
    <row r="175" spans="1:11" x14ac:dyDescent="0.25">
      <c r="A175" s="347" t="s">
        <v>636</v>
      </c>
      <c r="B175" s="350"/>
      <c r="C175" s="345" t="s">
        <v>434</v>
      </c>
      <c r="D175" s="347" t="s">
        <v>203</v>
      </c>
      <c r="E175" s="327">
        <v>781290.63490408682</v>
      </c>
      <c r="F175" s="336">
        <v>0</v>
      </c>
      <c r="G175" s="329">
        <v>5181529.2118577771</v>
      </c>
      <c r="H175" s="329">
        <v>0</v>
      </c>
      <c r="I175" s="340">
        <f t="shared" si="6"/>
        <v>5962819.8467618637</v>
      </c>
      <c r="J175" s="333">
        <f t="shared" si="7"/>
        <v>0</v>
      </c>
      <c r="K175" s="346">
        <v>0</v>
      </c>
    </row>
    <row r="176" spans="1:11" x14ac:dyDescent="0.25">
      <c r="A176" s="347" t="s">
        <v>637</v>
      </c>
      <c r="B176" s="350" t="s">
        <v>559</v>
      </c>
      <c r="C176" s="345" t="s">
        <v>434</v>
      </c>
      <c r="D176" s="347" t="s">
        <v>204</v>
      </c>
      <c r="E176" s="327">
        <v>71052.561154379044</v>
      </c>
      <c r="F176" s="336">
        <v>17763.140288594761</v>
      </c>
      <c r="G176" s="329">
        <v>381072.62044444447</v>
      </c>
      <c r="H176" s="329">
        <v>95268.155111111118</v>
      </c>
      <c r="I176" s="340">
        <f t="shared" si="6"/>
        <v>452125.18159882352</v>
      </c>
      <c r="J176" s="333">
        <f t="shared" si="7"/>
        <v>113031.29539970588</v>
      </c>
      <c r="K176" s="346">
        <v>0</v>
      </c>
    </row>
    <row r="177" spans="1:11" x14ac:dyDescent="0.25">
      <c r="A177" s="347" t="s">
        <v>638</v>
      </c>
      <c r="B177" s="350" t="s">
        <v>460</v>
      </c>
      <c r="C177" s="345" t="s">
        <v>434</v>
      </c>
      <c r="D177" s="347" t="s">
        <v>205</v>
      </c>
      <c r="E177" s="327">
        <v>66553.588644271877</v>
      </c>
      <c r="F177" s="336">
        <v>16638.397161067969</v>
      </c>
      <c r="G177" s="329">
        <v>628140.7502222223</v>
      </c>
      <c r="H177" s="329">
        <v>157035.18755555557</v>
      </c>
      <c r="I177" s="340">
        <f t="shared" si="6"/>
        <v>694694.33886649413</v>
      </c>
      <c r="J177" s="333">
        <f t="shared" si="7"/>
        <v>173673.58471662353</v>
      </c>
      <c r="K177" s="346">
        <v>0</v>
      </c>
    </row>
    <row r="178" spans="1:11" x14ac:dyDescent="0.25">
      <c r="A178" s="347" t="s">
        <v>639</v>
      </c>
      <c r="B178" s="350" t="s">
        <v>443</v>
      </c>
      <c r="C178" s="345" t="s">
        <v>440</v>
      </c>
      <c r="D178" s="347" t="s">
        <v>206</v>
      </c>
      <c r="E178" s="327">
        <v>378939.14239337493</v>
      </c>
      <c r="F178" s="336">
        <v>94734.785598343733</v>
      </c>
      <c r="G178" s="329">
        <v>1112147.9476053333</v>
      </c>
      <c r="H178" s="329">
        <v>278036.98690133332</v>
      </c>
      <c r="I178" s="340">
        <f t="shared" si="6"/>
        <v>1491087.0899987081</v>
      </c>
      <c r="J178" s="333">
        <f t="shared" si="7"/>
        <v>372771.77249967703</v>
      </c>
      <c r="K178" s="346">
        <v>0</v>
      </c>
    </row>
    <row r="179" spans="1:11" x14ac:dyDescent="0.25">
      <c r="A179" s="347" t="s">
        <v>640</v>
      </c>
      <c r="B179" s="350"/>
      <c r="C179" s="345" t="s">
        <v>534</v>
      </c>
      <c r="D179" s="347" t="s">
        <v>207</v>
      </c>
      <c r="E179" s="327">
        <v>1999746.268672822</v>
      </c>
      <c r="F179" s="336">
        <v>0</v>
      </c>
      <c r="G179" s="329">
        <v>4745180.514506666</v>
      </c>
      <c r="H179" s="329">
        <v>0</v>
      </c>
      <c r="I179" s="340">
        <f t="shared" si="6"/>
        <v>6744926.783179488</v>
      </c>
      <c r="J179" s="333">
        <f t="shared" si="7"/>
        <v>0</v>
      </c>
      <c r="K179" s="346">
        <v>0</v>
      </c>
    </row>
    <row r="180" spans="1:11" x14ac:dyDescent="0.25">
      <c r="A180" s="347" t="s">
        <v>641</v>
      </c>
      <c r="B180" s="350" t="s">
        <v>501</v>
      </c>
      <c r="C180" s="345" t="s">
        <v>467</v>
      </c>
      <c r="D180" s="347" t="s">
        <v>208</v>
      </c>
      <c r="E180" s="327">
        <v>157856.06564697149</v>
      </c>
      <c r="F180" s="336">
        <v>39464.016411742872</v>
      </c>
      <c r="G180" s="329">
        <v>1103841.3239466667</v>
      </c>
      <c r="H180" s="329">
        <v>275960.33098666667</v>
      </c>
      <c r="I180" s="340">
        <f t="shared" si="6"/>
        <v>1261697.3895936382</v>
      </c>
      <c r="J180" s="333">
        <f t="shared" si="7"/>
        <v>315424.34739840956</v>
      </c>
      <c r="K180" s="346">
        <v>0</v>
      </c>
    </row>
    <row r="181" spans="1:11" x14ac:dyDescent="0.25">
      <c r="A181" s="347" t="s">
        <v>642</v>
      </c>
      <c r="B181" s="350"/>
      <c r="C181" s="345" t="s">
        <v>452</v>
      </c>
      <c r="D181" s="347" t="s">
        <v>209</v>
      </c>
      <c r="E181" s="327">
        <v>3471167.2622394394</v>
      </c>
      <c r="F181" s="336">
        <v>0</v>
      </c>
      <c r="G181" s="329">
        <v>7845169.7800711114</v>
      </c>
      <c r="H181" s="329">
        <v>0</v>
      </c>
      <c r="I181" s="340">
        <f t="shared" si="6"/>
        <v>11316337.042310551</v>
      </c>
      <c r="J181" s="333">
        <f t="shared" si="7"/>
        <v>0</v>
      </c>
      <c r="K181" s="346">
        <v>0</v>
      </c>
    </row>
    <row r="182" spans="1:11" x14ac:dyDescent="0.25">
      <c r="A182" s="347" t="s">
        <v>643</v>
      </c>
      <c r="B182" s="350" t="s">
        <v>546</v>
      </c>
      <c r="C182" s="345" t="s">
        <v>463</v>
      </c>
      <c r="D182" s="347" t="s">
        <v>210</v>
      </c>
      <c r="E182" s="327">
        <v>379671.56543478684</v>
      </c>
      <c r="F182" s="336">
        <v>94917.89135869671</v>
      </c>
      <c r="G182" s="329">
        <v>933850.23873422225</v>
      </c>
      <c r="H182" s="329">
        <v>233462.55968355556</v>
      </c>
      <c r="I182" s="340">
        <f t="shared" si="6"/>
        <v>1313521.804169009</v>
      </c>
      <c r="J182" s="333">
        <f t="shared" si="7"/>
        <v>328380.45104225224</v>
      </c>
      <c r="K182" s="346">
        <v>0</v>
      </c>
    </row>
    <row r="183" spans="1:11" x14ac:dyDescent="0.25">
      <c r="A183" s="347" t="s">
        <v>644</v>
      </c>
      <c r="B183" s="350" t="s">
        <v>519</v>
      </c>
      <c r="C183" s="345" t="s">
        <v>463</v>
      </c>
      <c r="D183" s="347" t="s">
        <v>211</v>
      </c>
      <c r="E183" s="327">
        <v>64343.561707665191</v>
      </c>
      <c r="F183" s="336">
        <v>16085.890426916298</v>
      </c>
      <c r="G183" s="329">
        <v>755627.60800711112</v>
      </c>
      <c r="H183" s="329">
        <v>188906.90200177778</v>
      </c>
      <c r="I183" s="340">
        <f t="shared" si="6"/>
        <v>819971.16971477633</v>
      </c>
      <c r="J183" s="333">
        <f t="shared" si="7"/>
        <v>204992.79242869408</v>
      </c>
      <c r="K183" s="346">
        <v>0</v>
      </c>
    </row>
    <row r="184" spans="1:11" x14ac:dyDescent="0.25">
      <c r="A184" s="347" t="s">
        <v>645</v>
      </c>
      <c r="B184" s="350" t="s">
        <v>439</v>
      </c>
      <c r="C184" s="345" t="s">
        <v>440</v>
      </c>
      <c r="D184" s="347" t="s">
        <v>212</v>
      </c>
      <c r="E184" s="327">
        <v>71220.271821292074</v>
      </c>
      <c r="F184" s="336">
        <v>17805.067955323018</v>
      </c>
      <c r="G184" s="329">
        <v>849070.95529244433</v>
      </c>
      <c r="H184" s="329">
        <v>212267.73882311108</v>
      </c>
      <c r="I184" s="340">
        <f t="shared" si="6"/>
        <v>920291.22711373644</v>
      </c>
      <c r="J184" s="333">
        <f t="shared" si="7"/>
        <v>230072.80677843411</v>
      </c>
      <c r="K184" s="346">
        <v>0</v>
      </c>
    </row>
    <row r="185" spans="1:11" x14ac:dyDescent="0.25">
      <c r="A185" s="347" t="s">
        <v>646</v>
      </c>
      <c r="B185" s="350"/>
      <c r="C185" s="345" t="s">
        <v>455</v>
      </c>
      <c r="D185" s="347" t="s">
        <v>213</v>
      </c>
      <c r="E185" s="327">
        <v>45526.931527186454</v>
      </c>
      <c r="F185" s="336">
        <v>0</v>
      </c>
      <c r="G185" s="329">
        <v>501032.3866666666</v>
      </c>
      <c r="H185" s="329">
        <v>0</v>
      </c>
      <c r="I185" s="340">
        <f t="shared" si="6"/>
        <v>546559.31819385302</v>
      </c>
      <c r="J185" s="333">
        <f t="shared" si="7"/>
        <v>0</v>
      </c>
      <c r="K185" s="346">
        <v>0</v>
      </c>
    </row>
    <row r="186" spans="1:11" x14ac:dyDescent="0.25">
      <c r="A186" s="347" t="s">
        <v>647</v>
      </c>
      <c r="B186" s="350" t="s">
        <v>491</v>
      </c>
      <c r="C186" s="345" t="s">
        <v>450</v>
      </c>
      <c r="D186" s="347" t="s">
        <v>214</v>
      </c>
      <c r="E186" s="327">
        <v>218976.79720075233</v>
      </c>
      <c r="F186" s="336">
        <v>54744.199300188084</v>
      </c>
      <c r="G186" s="329">
        <v>1044771.8842026666</v>
      </c>
      <c r="H186" s="329">
        <v>261192.97105066665</v>
      </c>
      <c r="I186" s="340">
        <f t="shared" si="6"/>
        <v>1263748.681403419</v>
      </c>
      <c r="J186" s="333">
        <f t="shared" si="7"/>
        <v>315937.17035085475</v>
      </c>
      <c r="K186" s="346">
        <v>0</v>
      </c>
    </row>
    <row r="187" spans="1:11" x14ac:dyDescent="0.25">
      <c r="A187" s="347" t="s">
        <v>648</v>
      </c>
      <c r="B187" s="350" t="s">
        <v>475</v>
      </c>
      <c r="C187" s="345" t="s">
        <v>440</v>
      </c>
      <c r="D187" s="347" t="s">
        <v>215</v>
      </c>
      <c r="E187" s="327">
        <v>405107.25819775747</v>
      </c>
      <c r="F187" s="336">
        <v>101276.81454943937</v>
      </c>
      <c r="G187" s="329">
        <v>1449607.6151040001</v>
      </c>
      <c r="H187" s="329">
        <v>362401.90377600002</v>
      </c>
      <c r="I187" s="340">
        <f t="shared" si="6"/>
        <v>1854714.8733017575</v>
      </c>
      <c r="J187" s="333">
        <f t="shared" si="7"/>
        <v>463678.71832543937</v>
      </c>
      <c r="K187" s="346">
        <v>0</v>
      </c>
    </row>
    <row r="188" spans="1:11" x14ac:dyDescent="0.25">
      <c r="A188" s="347" t="s">
        <v>649</v>
      </c>
      <c r="B188" s="350"/>
      <c r="C188" s="345" t="s">
        <v>455</v>
      </c>
      <c r="D188" s="347" t="s">
        <v>216</v>
      </c>
      <c r="E188" s="327">
        <v>20650</v>
      </c>
      <c r="F188" s="336">
        <v>0</v>
      </c>
      <c r="G188" s="329">
        <v>935531.18138666649</v>
      </c>
      <c r="H188" s="329">
        <v>0</v>
      </c>
      <c r="I188" s="340">
        <f t="shared" si="6"/>
        <v>956181.18138666649</v>
      </c>
      <c r="J188" s="333">
        <f t="shared" si="7"/>
        <v>0</v>
      </c>
      <c r="K188" s="346">
        <v>0</v>
      </c>
    </row>
    <row r="189" spans="1:11" x14ac:dyDescent="0.25">
      <c r="A189" s="347" t="s">
        <v>650</v>
      </c>
      <c r="B189" s="350" t="s">
        <v>481</v>
      </c>
      <c r="C189" s="345" t="s">
        <v>450</v>
      </c>
      <c r="D189" s="347" t="s">
        <v>217</v>
      </c>
      <c r="E189" s="327">
        <v>117534.75424713202</v>
      </c>
      <c r="F189" s="336">
        <v>29383.688561783005</v>
      </c>
      <c r="G189" s="329">
        <v>1032056.9661582222</v>
      </c>
      <c r="H189" s="329">
        <v>258014.24153955554</v>
      </c>
      <c r="I189" s="340">
        <f t="shared" si="6"/>
        <v>1149591.7204053542</v>
      </c>
      <c r="J189" s="333">
        <f t="shared" si="7"/>
        <v>287397.93010133854</v>
      </c>
      <c r="K189" s="346">
        <v>0</v>
      </c>
    </row>
    <row r="190" spans="1:11" x14ac:dyDescent="0.25">
      <c r="A190" s="347" t="s">
        <v>651</v>
      </c>
      <c r="B190" s="350"/>
      <c r="C190" s="345" t="s">
        <v>463</v>
      </c>
      <c r="D190" s="347" t="s">
        <v>218</v>
      </c>
      <c r="E190" s="327">
        <v>627665.41302309837</v>
      </c>
      <c r="F190" s="336">
        <v>0</v>
      </c>
      <c r="G190" s="329">
        <v>3025473.1537244446</v>
      </c>
      <c r="H190" s="329">
        <v>0</v>
      </c>
      <c r="I190" s="340">
        <f t="shared" si="6"/>
        <v>3653138.5667475429</v>
      </c>
      <c r="J190" s="333">
        <f t="shared" si="7"/>
        <v>0</v>
      </c>
      <c r="K190" s="346">
        <v>0</v>
      </c>
    </row>
    <row r="191" spans="1:11" x14ac:dyDescent="0.25">
      <c r="A191" s="347" t="s">
        <v>652</v>
      </c>
      <c r="B191" s="350"/>
      <c r="C191" s="345" t="s">
        <v>534</v>
      </c>
      <c r="D191" s="347" t="s">
        <v>219</v>
      </c>
      <c r="E191" s="327">
        <v>503860.03070321423</v>
      </c>
      <c r="F191" s="336">
        <v>0</v>
      </c>
      <c r="G191" s="329">
        <v>1816691.8317155554</v>
      </c>
      <c r="H191" s="329">
        <v>0</v>
      </c>
      <c r="I191" s="340">
        <f t="shared" si="6"/>
        <v>2320551.8624187699</v>
      </c>
      <c r="J191" s="333">
        <f t="shared" si="7"/>
        <v>0</v>
      </c>
      <c r="K191" s="346">
        <v>0</v>
      </c>
    </row>
    <row r="192" spans="1:11" x14ac:dyDescent="0.25">
      <c r="A192" s="347" t="s">
        <v>653</v>
      </c>
      <c r="B192" s="350" t="s">
        <v>654</v>
      </c>
      <c r="C192" s="345" t="s">
        <v>467</v>
      </c>
      <c r="D192" s="348" t="s">
        <v>220</v>
      </c>
      <c r="E192" s="327">
        <v>253619.56679770479</v>
      </c>
      <c r="F192" s="336">
        <v>63404.891699426196</v>
      </c>
      <c r="G192" s="329">
        <v>648622.67158755544</v>
      </c>
      <c r="H192" s="329">
        <v>162155.66789688886</v>
      </c>
      <c r="I192" s="340">
        <f t="shared" si="6"/>
        <v>902242.23838526022</v>
      </c>
      <c r="J192" s="333">
        <f t="shared" si="7"/>
        <v>225560.55959631506</v>
      </c>
      <c r="K192" s="346">
        <v>0</v>
      </c>
    </row>
    <row r="193" spans="1:11" x14ac:dyDescent="0.25">
      <c r="A193" s="347" t="s">
        <v>655</v>
      </c>
      <c r="B193" s="350" t="s">
        <v>469</v>
      </c>
      <c r="C193" s="345" t="s">
        <v>440</v>
      </c>
      <c r="D193" s="347" t="s">
        <v>221</v>
      </c>
      <c r="E193" s="327">
        <v>996301.87079670269</v>
      </c>
      <c r="F193" s="336">
        <v>249075.46769917567</v>
      </c>
      <c r="G193" s="329">
        <v>1908286.6936320004</v>
      </c>
      <c r="H193" s="329">
        <v>477071.67340800009</v>
      </c>
      <c r="I193" s="340">
        <f t="shared" si="6"/>
        <v>2904588.5644287029</v>
      </c>
      <c r="J193" s="333">
        <f t="shared" si="7"/>
        <v>726147.14110717573</v>
      </c>
      <c r="K193" s="346">
        <v>0</v>
      </c>
    </row>
    <row r="194" spans="1:11" x14ac:dyDescent="0.25">
      <c r="A194" s="347" t="s">
        <v>656</v>
      </c>
      <c r="B194" s="350" t="s">
        <v>524</v>
      </c>
      <c r="C194" s="345" t="s">
        <v>440</v>
      </c>
      <c r="D194" s="347" t="s">
        <v>222</v>
      </c>
      <c r="E194" s="327">
        <v>291531.60008099064</v>
      </c>
      <c r="F194" s="336">
        <v>72882.90002024766</v>
      </c>
      <c r="G194" s="329">
        <v>2790624.1968924445</v>
      </c>
      <c r="H194" s="329">
        <v>697656.04922311113</v>
      </c>
      <c r="I194" s="340">
        <f t="shared" si="6"/>
        <v>3082155.7969734352</v>
      </c>
      <c r="J194" s="333">
        <f t="shared" si="7"/>
        <v>770538.9492433588</v>
      </c>
      <c r="K194" s="346">
        <v>0</v>
      </c>
    </row>
    <row r="195" spans="1:11" x14ac:dyDescent="0.25">
      <c r="A195" s="347" t="s">
        <v>883</v>
      </c>
      <c r="B195" s="350"/>
      <c r="C195" s="345" t="s">
        <v>534</v>
      </c>
      <c r="D195" s="347" t="s">
        <v>223</v>
      </c>
      <c r="E195" s="327">
        <v>1666174.1102305762</v>
      </c>
      <c r="F195" s="336">
        <v>0</v>
      </c>
      <c r="G195" s="329">
        <v>4138839.7609777777</v>
      </c>
      <c r="H195" s="329">
        <v>0</v>
      </c>
      <c r="I195" s="340">
        <f t="shared" si="6"/>
        <v>5805013.8712083539</v>
      </c>
      <c r="J195" s="333">
        <f t="shared" si="7"/>
        <v>0</v>
      </c>
      <c r="K195" s="346">
        <v>0</v>
      </c>
    </row>
    <row r="196" spans="1:11" x14ac:dyDescent="0.25">
      <c r="A196" s="347" t="s">
        <v>658</v>
      </c>
      <c r="B196" s="350" t="s">
        <v>481</v>
      </c>
      <c r="C196" s="345" t="s">
        <v>450</v>
      </c>
      <c r="D196" s="347" t="s">
        <v>224</v>
      </c>
      <c r="E196" s="327">
        <v>32480</v>
      </c>
      <c r="F196" s="336">
        <v>8120</v>
      </c>
      <c r="G196" s="329">
        <v>804341.02436977776</v>
      </c>
      <c r="H196" s="329">
        <v>201085.25609244444</v>
      </c>
      <c r="I196" s="340">
        <f t="shared" si="6"/>
        <v>836821.02436977776</v>
      </c>
      <c r="J196" s="333">
        <f t="shared" si="7"/>
        <v>209205.25609244444</v>
      </c>
      <c r="K196" s="346">
        <v>0</v>
      </c>
    </row>
    <row r="197" spans="1:11" x14ac:dyDescent="0.25">
      <c r="A197" s="347" t="s">
        <v>659</v>
      </c>
      <c r="B197" s="350"/>
      <c r="C197" s="345" t="s">
        <v>440</v>
      </c>
      <c r="D197" s="347" t="s">
        <v>225</v>
      </c>
      <c r="E197" s="327">
        <v>2077476.7848374452</v>
      </c>
      <c r="F197" s="336">
        <v>0</v>
      </c>
      <c r="G197" s="329">
        <v>1733056.5335466666</v>
      </c>
      <c r="H197" s="329">
        <v>0</v>
      </c>
      <c r="I197" s="340">
        <f t="shared" si="6"/>
        <v>3810533.3183841119</v>
      </c>
      <c r="J197" s="333">
        <f t="shared" si="7"/>
        <v>0</v>
      </c>
      <c r="K197" s="346">
        <v>0</v>
      </c>
    </row>
    <row r="198" spans="1:11" x14ac:dyDescent="0.25">
      <c r="A198" s="347" t="s">
        <v>660</v>
      </c>
      <c r="B198" s="350" t="s">
        <v>654</v>
      </c>
      <c r="C198" s="345" t="s">
        <v>467</v>
      </c>
      <c r="D198" s="347" t="s">
        <v>226</v>
      </c>
      <c r="E198" s="327">
        <v>135836.98316253119</v>
      </c>
      <c r="F198" s="336">
        <v>33959.245790632798</v>
      </c>
      <c r="G198" s="329">
        <v>1168708.5310008889</v>
      </c>
      <c r="H198" s="329">
        <v>292177.13275022223</v>
      </c>
      <c r="I198" s="340">
        <f t="shared" si="6"/>
        <v>1304545.5141634201</v>
      </c>
      <c r="J198" s="333">
        <f t="shared" si="7"/>
        <v>326136.37854085502</v>
      </c>
      <c r="K198" s="346">
        <v>0</v>
      </c>
    </row>
    <row r="199" spans="1:11" x14ac:dyDescent="0.25">
      <c r="A199" s="347" t="s">
        <v>661</v>
      </c>
      <c r="B199" s="350" t="s">
        <v>469</v>
      </c>
      <c r="C199" s="345" t="s">
        <v>440</v>
      </c>
      <c r="D199" s="347" t="s">
        <v>227</v>
      </c>
      <c r="E199" s="327">
        <v>94004.139996453378</v>
      </c>
      <c r="F199" s="336">
        <v>23501.034999113344</v>
      </c>
      <c r="G199" s="329">
        <v>244530.332544</v>
      </c>
      <c r="H199" s="329">
        <v>61132.583136000001</v>
      </c>
      <c r="I199" s="340">
        <f t="shared" ref="I199:I262" si="8">G199+E199</f>
        <v>338534.47254045337</v>
      </c>
      <c r="J199" s="333">
        <f t="shared" ref="J199:J262" si="9">IF(H199&gt;0,H199+F199,0)</f>
        <v>84633.618135113342</v>
      </c>
      <c r="K199" s="346">
        <v>0</v>
      </c>
    </row>
    <row r="200" spans="1:11" x14ac:dyDescent="0.25">
      <c r="A200" s="347" t="s">
        <v>662</v>
      </c>
      <c r="B200" s="350"/>
      <c r="C200" s="345" t="s">
        <v>437</v>
      </c>
      <c r="D200" s="347" t="s">
        <v>228</v>
      </c>
      <c r="E200" s="327">
        <v>95876.028302602514</v>
      </c>
      <c r="F200" s="336">
        <v>0</v>
      </c>
      <c r="G200" s="329">
        <v>1505079.4583644443</v>
      </c>
      <c r="H200" s="329">
        <v>0</v>
      </c>
      <c r="I200" s="340">
        <f t="shared" si="8"/>
        <v>1600955.4866670468</v>
      </c>
      <c r="J200" s="333">
        <f t="shared" si="9"/>
        <v>0</v>
      </c>
      <c r="K200" s="346">
        <v>0</v>
      </c>
    </row>
    <row r="201" spans="1:11" x14ac:dyDescent="0.25">
      <c r="A201" s="347" t="s">
        <v>663</v>
      </c>
      <c r="B201" s="350" t="s">
        <v>511</v>
      </c>
      <c r="C201" s="345" t="s">
        <v>434</v>
      </c>
      <c r="D201" s="347" t="s">
        <v>229</v>
      </c>
      <c r="E201" s="327">
        <v>13126.066559191288</v>
      </c>
      <c r="F201" s="336">
        <v>3281.5166397978219</v>
      </c>
      <c r="G201" s="329">
        <v>1258075.4216817778</v>
      </c>
      <c r="H201" s="329">
        <v>314518.85542044445</v>
      </c>
      <c r="I201" s="340">
        <f t="shared" si="8"/>
        <v>1271201.4882409691</v>
      </c>
      <c r="J201" s="333">
        <f t="shared" si="9"/>
        <v>317800.37206024228</v>
      </c>
      <c r="K201" s="346">
        <v>0</v>
      </c>
    </row>
    <row r="202" spans="1:11" x14ac:dyDescent="0.25">
      <c r="A202" s="347" t="s">
        <v>664</v>
      </c>
      <c r="B202" s="350" t="s">
        <v>494</v>
      </c>
      <c r="C202" s="345" t="s">
        <v>437</v>
      </c>
      <c r="D202" s="347" t="s">
        <v>230</v>
      </c>
      <c r="E202" s="327">
        <v>13440</v>
      </c>
      <c r="F202" s="336">
        <v>3360</v>
      </c>
      <c r="G202" s="329">
        <v>474524.34143288888</v>
      </c>
      <c r="H202" s="329">
        <v>118631.08535822222</v>
      </c>
      <c r="I202" s="340">
        <f t="shared" si="8"/>
        <v>487964.34143288888</v>
      </c>
      <c r="J202" s="333">
        <f t="shared" si="9"/>
        <v>121991.08535822222</v>
      </c>
      <c r="K202" s="346">
        <v>0</v>
      </c>
    </row>
    <row r="203" spans="1:11" x14ac:dyDescent="0.25">
      <c r="A203" s="347" t="s">
        <v>665</v>
      </c>
      <c r="B203" s="350"/>
      <c r="C203" s="345" t="s">
        <v>450</v>
      </c>
      <c r="D203" s="347" t="s">
        <v>231</v>
      </c>
      <c r="E203" s="327">
        <v>1045739.0641963581</v>
      </c>
      <c r="F203" s="336">
        <v>0</v>
      </c>
      <c r="G203" s="329">
        <v>4107409.649511111</v>
      </c>
      <c r="H203" s="329">
        <v>0</v>
      </c>
      <c r="I203" s="340">
        <f t="shared" si="8"/>
        <v>5153148.7137074694</v>
      </c>
      <c r="J203" s="333">
        <f t="shared" si="9"/>
        <v>0</v>
      </c>
      <c r="K203" s="346">
        <v>0</v>
      </c>
    </row>
    <row r="204" spans="1:11" x14ac:dyDescent="0.25">
      <c r="A204" s="347" t="s">
        <v>666</v>
      </c>
      <c r="B204" s="350"/>
      <c r="C204" s="345" t="s">
        <v>463</v>
      </c>
      <c r="D204" s="347" t="s">
        <v>232</v>
      </c>
      <c r="E204" s="327">
        <v>397922.04144887649</v>
      </c>
      <c r="F204" s="336">
        <v>0</v>
      </c>
      <c r="G204" s="329">
        <v>3089507.2897777781</v>
      </c>
      <c r="H204" s="329">
        <v>0</v>
      </c>
      <c r="I204" s="340">
        <f t="shared" si="8"/>
        <v>3487429.3312266544</v>
      </c>
      <c r="J204" s="333">
        <f t="shared" si="9"/>
        <v>0</v>
      </c>
      <c r="K204" s="346">
        <v>0</v>
      </c>
    </row>
    <row r="205" spans="1:11" x14ac:dyDescent="0.25">
      <c r="A205" s="347" t="s">
        <v>667</v>
      </c>
      <c r="B205" s="350"/>
      <c r="C205" s="345" t="s">
        <v>463</v>
      </c>
      <c r="D205" s="347" t="s">
        <v>233</v>
      </c>
      <c r="E205" s="327">
        <v>558887.28028210148</v>
      </c>
      <c r="F205" s="336">
        <v>0</v>
      </c>
      <c r="G205" s="329">
        <v>1218620.257777778</v>
      </c>
      <c r="H205" s="329">
        <v>0</v>
      </c>
      <c r="I205" s="340">
        <f t="shared" si="8"/>
        <v>1777507.5380598796</v>
      </c>
      <c r="J205" s="333">
        <f t="shared" si="9"/>
        <v>0</v>
      </c>
      <c r="K205" s="346">
        <v>0</v>
      </c>
    </row>
    <row r="206" spans="1:11" x14ac:dyDescent="0.25">
      <c r="A206" s="347" t="s">
        <v>668</v>
      </c>
      <c r="B206" s="350"/>
      <c r="C206" s="345" t="s">
        <v>434</v>
      </c>
      <c r="D206" s="347" t="s">
        <v>234</v>
      </c>
      <c r="E206" s="327">
        <v>501359.8976967698</v>
      </c>
      <c r="F206" s="336">
        <v>0</v>
      </c>
      <c r="G206" s="329">
        <v>1566715.8621333335</v>
      </c>
      <c r="H206" s="329">
        <v>0</v>
      </c>
      <c r="I206" s="340">
        <f t="shared" si="8"/>
        <v>2068075.7598301033</v>
      </c>
      <c r="J206" s="333">
        <f t="shared" si="9"/>
        <v>0</v>
      </c>
      <c r="K206" s="346">
        <v>0</v>
      </c>
    </row>
    <row r="207" spans="1:11" x14ac:dyDescent="0.25">
      <c r="A207" s="347" t="s">
        <v>669</v>
      </c>
      <c r="B207" s="350" t="s">
        <v>494</v>
      </c>
      <c r="C207" s="345" t="s">
        <v>437</v>
      </c>
      <c r="D207" s="347" t="s">
        <v>235</v>
      </c>
      <c r="E207" s="327">
        <v>417322.26174848276</v>
      </c>
      <c r="F207" s="336">
        <v>104330.56543712069</v>
      </c>
      <c r="G207" s="329">
        <v>789488.30085688876</v>
      </c>
      <c r="H207" s="329">
        <v>197372.07521422219</v>
      </c>
      <c r="I207" s="340">
        <f t="shared" si="8"/>
        <v>1206810.5626053715</v>
      </c>
      <c r="J207" s="333">
        <f t="shared" si="9"/>
        <v>301702.64065134287</v>
      </c>
      <c r="K207" s="346">
        <v>0</v>
      </c>
    </row>
    <row r="208" spans="1:11" x14ac:dyDescent="0.25">
      <c r="A208" s="347" t="s">
        <v>670</v>
      </c>
      <c r="B208" s="350" t="s">
        <v>519</v>
      </c>
      <c r="C208" s="345" t="s">
        <v>463</v>
      </c>
      <c r="D208" s="347" t="s">
        <v>236</v>
      </c>
      <c r="E208" s="327">
        <v>22819.996379652559</v>
      </c>
      <c r="F208" s="336">
        <v>5704.9990949131397</v>
      </c>
      <c r="G208" s="329">
        <v>271343.78370844445</v>
      </c>
      <c r="H208" s="329">
        <v>67835.945927111112</v>
      </c>
      <c r="I208" s="340">
        <f t="shared" si="8"/>
        <v>294163.78008809703</v>
      </c>
      <c r="J208" s="333">
        <f t="shared" si="9"/>
        <v>73540.945022024258</v>
      </c>
      <c r="K208" s="346">
        <v>0</v>
      </c>
    </row>
    <row r="209" spans="1:11" x14ac:dyDescent="0.25">
      <c r="A209" s="347" t="s">
        <v>671</v>
      </c>
      <c r="B209" s="350"/>
      <c r="C209" s="345" t="s">
        <v>434</v>
      </c>
      <c r="D209" s="347" t="s">
        <v>237</v>
      </c>
      <c r="E209" s="327">
        <v>755644.26180494751</v>
      </c>
      <c r="F209" s="336">
        <v>0</v>
      </c>
      <c r="G209" s="329">
        <v>2708457.9458133331</v>
      </c>
      <c r="H209" s="329">
        <v>0</v>
      </c>
      <c r="I209" s="340">
        <f t="shared" si="8"/>
        <v>3464102.2076182808</v>
      </c>
      <c r="J209" s="333">
        <f t="shared" si="9"/>
        <v>0</v>
      </c>
      <c r="K209" s="346">
        <v>0</v>
      </c>
    </row>
    <row r="210" spans="1:11" x14ac:dyDescent="0.25">
      <c r="A210" s="347" t="s">
        <v>672</v>
      </c>
      <c r="B210" s="350"/>
      <c r="C210" s="345" t="s">
        <v>452</v>
      </c>
      <c r="D210" s="347" t="s">
        <v>238</v>
      </c>
      <c r="E210" s="327">
        <v>22050</v>
      </c>
      <c r="F210" s="336">
        <v>0</v>
      </c>
      <c r="G210" s="329">
        <v>1140469.971217778</v>
      </c>
      <c r="H210" s="329">
        <v>0</v>
      </c>
      <c r="I210" s="340">
        <f t="shared" si="8"/>
        <v>1162519.971217778</v>
      </c>
      <c r="J210" s="333">
        <f t="shared" si="9"/>
        <v>0</v>
      </c>
      <c r="K210" s="346">
        <v>0</v>
      </c>
    </row>
    <row r="211" spans="1:11" x14ac:dyDescent="0.25">
      <c r="A211" s="347" t="s">
        <v>673</v>
      </c>
      <c r="B211" s="350"/>
      <c r="C211" s="345" t="s">
        <v>534</v>
      </c>
      <c r="D211" s="347" t="s">
        <v>239</v>
      </c>
      <c r="E211" s="327">
        <v>390722.14611631026</v>
      </c>
      <c r="F211" s="336">
        <v>0</v>
      </c>
      <c r="G211" s="329">
        <v>1131363.9569955554</v>
      </c>
      <c r="H211" s="329">
        <v>0</v>
      </c>
      <c r="I211" s="340">
        <f t="shared" si="8"/>
        <v>1522086.1031118657</v>
      </c>
      <c r="J211" s="333">
        <f t="shared" si="9"/>
        <v>0</v>
      </c>
      <c r="K211" s="346">
        <v>0</v>
      </c>
    </row>
    <row r="212" spans="1:11" x14ac:dyDescent="0.25">
      <c r="A212" s="347" t="s">
        <v>674</v>
      </c>
      <c r="B212" s="350" t="s">
        <v>489</v>
      </c>
      <c r="C212" s="345" t="s">
        <v>467</v>
      </c>
      <c r="D212" s="347" t="s">
        <v>240</v>
      </c>
      <c r="E212" s="327">
        <v>22680</v>
      </c>
      <c r="F212" s="336">
        <v>5670</v>
      </c>
      <c r="G212" s="329">
        <v>651691.22601244447</v>
      </c>
      <c r="H212" s="329">
        <v>162922.80650311112</v>
      </c>
      <c r="I212" s="340">
        <f t="shared" si="8"/>
        <v>674371.22601244447</v>
      </c>
      <c r="J212" s="333">
        <f t="shared" si="9"/>
        <v>168592.80650311112</v>
      </c>
      <c r="K212" s="346">
        <v>0</v>
      </c>
    </row>
    <row r="213" spans="1:11" x14ac:dyDescent="0.25">
      <c r="A213" s="347" t="s">
        <v>675</v>
      </c>
      <c r="B213" s="350" t="s">
        <v>559</v>
      </c>
      <c r="C213" s="345" t="s">
        <v>434</v>
      </c>
      <c r="D213" s="347" t="s">
        <v>241</v>
      </c>
      <c r="E213" s="327">
        <v>533396.9969447538</v>
      </c>
      <c r="F213" s="336">
        <v>133349.24923618845</v>
      </c>
      <c r="G213" s="329">
        <v>2054224.9000817779</v>
      </c>
      <c r="H213" s="329">
        <v>513556.22502044449</v>
      </c>
      <c r="I213" s="340">
        <f t="shared" si="8"/>
        <v>2587621.8970265319</v>
      </c>
      <c r="J213" s="333">
        <f t="shared" si="9"/>
        <v>646905.47425663297</v>
      </c>
      <c r="K213" s="346">
        <v>0</v>
      </c>
    </row>
    <row r="214" spans="1:11" x14ac:dyDescent="0.25">
      <c r="A214" s="347" t="s">
        <v>676</v>
      </c>
      <c r="B214" s="350" t="s">
        <v>494</v>
      </c>
      <c r="C214" s="345" t="s">
        <v>437</v>
      </c>
      <c r="D214" s="347" t="s">
        <v>242</v>
      </c>
      <c r="E214" s="327">
        <v>411559.19777268893</v>
      </c>
      <c r="F214" s="336">
        <v>102889.79944317223</v>
      </c>
      <c r="G214" s="329">
        <v>1161828.4494933332</v>
      </c>
      <c r="H214" s="329">
        <v>290457.11237333331</v>
      </c>
      <c r="I214" s="340">
        <f t="shared" si="8"/>
        <v>1573387.6472660222</v>
      </c>
      <c r="J214" s="333">
        <f t="shared" si="9"/>
        <v>393346.91181650554</v>
      </c>
      <c r="K214" s="346">
        <v>0</v>
      </c>
    </row>
    <row r="215" spans="1:11" x14ac:dyDescent="0.25">
      <c r="A215" s="347" t="s">
        <v>677</v>
      </c>
      <c r="B215" s="350"/>
      <c r="C215" s="345" t="s">
        <v>452</v>
      </c>
      <c r="D215" s="347" t="s">
        <v>243</v>
      </c>
      <c r="E215" s="327">
        <v>238382.07679130099</v>
      </c>
      <c r="F215" s="336">
        <v>0</v>
      </c>
      <c r="G215" s="329">
        <v>1961034.4863644443</v>
      </c>
      <c r="H215" s="329">
        <v>0</v>
      </c>
      <c r="I215" s="340">
        <f t="shared" si="8"/>
        <v>2199416.5631557452</v>
      </c>
      <c r="J215" s="333">
        <f t="shared" si="9"/>
        <v>0</v>
      </c>
      <c r="K215" s="346">
        <v>0</v>
      </c>
    </row>
    <row r="216" spans="1:11" x14ac:dyDescent="0.25">
      <c r="A216" s="347" t="s">
        <v>678</v>
      </c>
      <c r="B216" s="350" t="s">
        <v>529</v>
      </c>
      <c r="C216" s="345" t="s">
        <v>455</v>
      </c>
      <c r="D216" s="347" t="s">
        <v>244</v>
      </c>
      <c r="E216" s="327">
        <v>105587.69089424616</v>
      </c>
      <c r="F216" s="336">
        <v>26396.92272356154</v>
      </c>
      <c r="G216" s="329">
        <v>423343.24322133331</v>
      </c>
      <c r="H216" s="329">
        <v>105835.81080533333</v>
      </c>
      <c r="I216" s="340">
        <f t="shared" si="8"/>
        <v>528930.93411557947</v>
      </c>
      <c r="J216" s="333">
        <f t="shared" si="9"/>
        <v>132232.73352889487</v>
      </c>
      <c r="K216" s="346">
        <v>0</v>
      </c>
    </row>
    <row r="217" spans="1:11" x14ac:dyDescent="0.25">
      <c r="A217" s="347" t="s">
        <v>679</v>
      </c>
      <c r="B217" s="350"/>
      <c r="C217" s="345" t="s">
        <v>437</v>
      </c>
      <c r="D217" s="347" t="s">
        <v>245</v>
      </c>
      <c r="E217" s="327">
        <v>228249.98824236004</v>
      </c>
      <c r="F217" s="336">
        <v>0</v>
      </c>
      <c r="G217" s="329">
        <v>1883903.7650133334</v>
      </c>
      <c r="H217" s="329">
        <v>0</v>
      </c>
      <c r="I217" s="340">
        <f t="shared" si="8"/>
        <v>2112153.7532556932</v>
      </c>
      <c r="J217" s="333">
        <f t="shared" si="9"/>
        <v>0</v>
      </c>
      <c r="K217" s="346">
        <v>0</v>
      </c>
    </row>
    <row r="218" spans="1:11" x14ac:dyDescent="0.25">
      <c r="A218" s="347" t="s">
        <v>680</v>
      </c>
      <c r="B218" s="350" t="s">
        <v>458</v>
      </c>
      <c r="C218" s="345" t="s">
        <v>450</v>
      </c>
      <c r="D218" s="347" t="s">
        <v>246</v>
      </c>
      <c r="E218" s="327">
        <v>46274.514071162208</v>
      </c>
      <c r="F218" s="336">
        <v>11568.628517790552</v>
      </c>
      <c r="G218" s="329">
        <v>851497.97859555564</v>
      </c>
      <c r="H218" s="329">
        <v>212874.49464888891</v>
      </c>
      <c r="I218" s="340">
        <f t="shared" si="8"/>
        <v>897772.49266671785</v>
      </c>
      <c r="J218" s="333">
        <f t="shared" si="9"/>
        <v>224443.12316667946</v>
      </c>
      <c r="K218" s="346">
        <v>0</v>
      </c>
    </row>
    <row r="219" spans="1:11" x14ac:dyDescent="0.25">
      <c r="A219" s="347" t="s">
        <v>681</v>
      </c>
      <c r="B219" s="350" t="s">
        <v>494</v>
      </c>
      <c r="C219" s="345" t="s">
        <v>437</v>
      </c>
      <c r="D219" s="347" t="s">
        <v>247</v>
      </c>
      <c r="E219" s="327">
        <v>170690.81660341425</v>
      </c>
      <c r="F219" s="336">
        <v>42672.704150853562</v>
      </c>
      <c r="G219" s="329">
        <v>513439.16132977779</v>
      </c>
      <c r="H219" s="329">
        <v>128359.79033244445</v>
      </c>
      <c r="I219" s="340">
        <f t="shared" si="8"/>
        <v>684129.97793319204</v>
      </c>
      <c r="J219" s="333">
        <f t="shared" si="9"/>
        <v>171032.49448329801</v>
      </c>
      <c r="K219" s="346">
        <v>0</v>
      </c>
    </row>
    <row r="220" spans="1:11" x14ac:dyDescent="0.25">
      <c r="A220" s="347" t="s">
        <v>682</v>
      </c>
      <c r="B220" s="350" t="s">
        <v>555</v>
      </c>
      <c r="C220" s="345" t="s">
        <v>434</v>
      </c>
      <c r="D220" s="347" t="s">
        <v>248</v>
      </c>
      <c r="E220" s="327">
        <v>11938.454613421733</v>
      </c>
      <c r="F220" s="336">
        <v>2984.6136533554331</v>
      </c>
      <c r="G220" s="329">
        <v>702367.70244266675</v>
      </c>
      <c r="H220" s="329">
        <v>175591.92561066669</v>
      </c>
      <c r="I220" s="340">
        <f t="shared" si="8"/>
        <v>714306.15705608844</v>
      </c>
      <c r="J220" s="333">
        <f t="shared" si="9"/>
        <v>178576.53926402211</v>
      </c>
      <c r="K220" s="346">
        <v>0</v>
      </c>
    </row>
    <row r="221" spans="1:11" x14ac:dyDescent="0.25">
      <c r="A221" s="347" t="s">
        <v>683</v>
      </c>
      <c r="B221" s="350"/>
      <c r="C221" s="345" t="s">
        <v>455</v>
      </c>
      <c r="D221" s="347" t="s">
        <v>249</v>
      </c>
      <c r="E221" s="327">
        <v>324401.47421720409</v>
      </c>
      <c r="F221" s="336">
        <v>0</v>
      </c>
      <c r="G221" s="329">
        <v>2688274.7113422221</v>
      </c>
      <c r="H221" s="329">
        <v>0</v>
      </c>
      <c r="I221" s="340">
        <f t="shared" si="8"/>
        <v>3012676.185559426</v>
      </c>
      <c r="J221" s="333">
        <f t="shared" si="9"/>
        <v>0</v>
      </c>
      <c r="K221" s="346">
        <v>0</v>
      </c>
    </row>
    <row r="222" spans="1:11" x14ac:dyDescent="0.25">
      <c r="A222" s="347" t="s">
        <v>684</v>
      </c>
      <c r="B222" s="350" t="s">
        <v>654</v>
      </c>
      <c r="C222" s="345" t="s">
        <v>467</v>
      </c>
      <c r="D222" s="347" t="s">
        <v>250</v>
      </c>
      <c r="E222" s="327">
        <v>344224.6101068164</v>
      </c>
      <c r="F222" s="336">
        <v>86056.1525267041</v>
      </c>
      <c r="G222" s="329">
        <v>1761521.8292480002</v>
      </c>
      <c r="H222" s="329">
        <v>440380.45731200004</v>
      </c>
      <c r="I222" s="340">
        <f t="shared" si="8"/>
        <v>2105746.4393548165</v>
      </c>
      <c r="J222" s="333">
        <f t="shared" si="9"/>
        <v>526436.60983870411</v>
      </c>
      <c r="K222" s="346">
        <v>0</v>
      </c>
    </row>
    <row r="223" spans="1:11" x14ac:dyDescent="0.25">
      <c r="A223" s="347" t="s">
        <v>685</v>
      </c>
      <c r="B223" s="350" t="s">
        <v>559</v>
      </c>
      <c r="C223" s="345" t="s">
        <v>434</v>
      </c>
      <c r="D223" s="347" t="s">
        <v>251</v>
      </c>
      <c r="E223" s="327">
        <v>32593.539505358938</v>
      </c>
      <c r="F223" s="336">
        <v>8148.3848763397345</v>
      </c>
      <c r="G223" s="329">
        <v>759433.2927715556</v>
      </c>
      <c r="H223" s="329">
        <v>189858.3231928889</v>
      </c>
      <c r="I223" s="340">
        <f t="shared" si="8"/>
        <v>792026.8322769145</v>
      </c>
      <c r="J223" s="333">
        <f t="shared" si="9"/>
        <v>198006.70806922863</v>
      </c>
      <c r="K223" s="346">
        <v>0</v>
      </c>
    </row>
    <row r="224" spans="1:11" x14ac:dyDescent="0.25">
      <c r="A224" s="347" t="s">
        <v>686</v>
      </c>
      <c r="B224" s="350" t="s">
        <v>443</v>
      </c>
      <c r="C224" s="345" t="s">
        <v>440</v>
      </c>
      <c r="D224" s="347" t="s">
        <v>252</v>
      </c>
      <c r="E224" s="327">
        <v>498471.40471310023</v>
      </c>
      <c r="F224" s="336">
        <v>124617.85117827506</v>
      </c>
      <c r="G224" s="329">
        <v>866000.30267733324</v>
      </c>
      <c r="H224" s="329">
        <v>216500.07566933331</v>
      </c>
      <c r="I224" s="340">
        <f t="shared" si="8"/>
        <v>1364471.7073904334</v>
      </c>
      <c r="J224" s="333">
        <f t="shared" si="9"/>
        <v>341117.92684760835</v>
      </c>
      <c r="K224" s="346">
        <v>0</v>
      </c>
    </row>
    <row r="225" spans="1:11" x14ac:dyDescent="0.25">
      <c r="A225" s="347" t="s">
        <v>687</v>
      </c>
      <c r="B225" s="350" t="s">
        <v>460</v>
      </c>
      <c r="C225" s="345" t="s">
        <v>434</v>
      </c>
      <c r="D225" s="347" t="s">
        <v>253</v>
      </c>
      <c r="E225" s="327">
        <v>339131.76816835068</v>
      </c>
      <c r="F225" s="336">
        <v>84782.94204208767</v>
      </c>
      <c r="G225" s="329">
        <v>755624.29141333327</v>
      </c>
      <c r="H225" s="329">
        <v>188906.07285333332</v>
      </c>
      <c r="I225" s="340">
        <f t="shared" si="8"/>
        <v>1094756.0595816839</v>
      </c>
      <c r="J225" s="333">
        <f t="shared" si="9"/>
        <v>273689.01489542099</v>
      </c>
      <c r="K225" s="346">
        <v>0</v>
      </c>
    </row>
    <row r="226" spans="1:11" x14ac:dyDescent="0.25">
      <c r="A226" s="347" t="s">
        <v>688</v>
      </c>
      <c r="B226" s="350"/>
      <c r="C226" s="345" t="s">
        <v>440</v>
      </c>
      <c r="D226" s="347" t="s">
        <v>254</v>
      </c>
      <c r="E226" s="327">
        <v>282790.82750136085</v>
      </c>
      <c r="F226" s="336">
        <v>0</v>
      </c>
      <c r="G226" s="329">
        <v>948431.91141333326</v>
      </c>
      <c r="H226" s="329">
        <v>0</v>
      </c>
      <c r="I226" s="340">
        <f t="shared" si="8"/>
        <v>1231222.7389146942</v>
      </c>
      <c r="J226" s="333">
        <f t="shared" si="9"/>
        <v>0</v>
      </c>
      <c r="K226" s="346">
        <v>0</v>
      </c>
    </row>
    <row r="227" spans="1:11" x14ac:dyDescent="0.25">
      <c r="A227" s="347" t="s">
        <v>689</v>
      </c>
      <c r="B227" s="350" t="s">
        <v>529</v>
      </c>
      <c r="C227" s="345" t="s">
        <v>455</v>
      </c>
      <c r="D227" s="347" t="s">
        <v>255</v>
      </c>
      <c r="E227" s="327">
        <v>235004.90676473404</v>
      </c>
      <c r="F227" s="336">
        <v>58751.22669118351</v>
      </c>
      <c r="G227" s="329">
        <v>729206.24344177789</v>
      </c>
      <c r="H227" s="329">
        <v>182301.56086044447</v>
      </c>
      <c r="I227" s="340">
        <f t="shared" si="8"/>
        <v>964211.15020651196</v>
      </c>
      <c r="J227" s="333">
        <f t="shared" si="9"/>
        <v>241052.78755162799</v>
      </c>
      <c r="K227" s="346">
        <v>0</v>
      </c>
    </row>
    <row r="228" spans="1:11" x14ac:dyDescent="0.25">
      <c r="A228" s="347" t="s">
        <v>690</v>
      </c>
      <c r="B228" s="350"/>
      <c r="C228" s="345" t="s">
        <v>437</v>
      </c>
      <c r="D228" s="347" t="s">
        <v>256</v>
      </c>
      <c r="E228" s="327">
        <v>1880872.835835485</v>
      </c>
      <c r="F228" s="336">
        <v>0</v>
      </c>
      <c r="G228" s="329">
        <v>4053157.7441244442</v>
      </c>
      <c r="H228" s="329">
        <v>0</v>
      </c>
      <c r="I228" s="340">
        <f t="shared" si="8"/>
        <v>5934030.579959929</v>
      </c>
      <c r="J228" s="333">
        <f t="shared" si="9"/>
        <v>0</v>
      </c>
      <c r="K228" s="346">
        <v>0</v>
      </c>
    </row>
    <row r="229" spans="1:11" x14ac:dyDescent="0.25">
      <c r="A229" s="347" t="s">
        <v>691</v>
      </c>
      <c r="B229" s="350"/>
      <c r="C229" s="345" t="s">
        <v>467</v>
      </c>
      <c r="D229" s="347" t="s">
        <v>257</v>
      </c>
      <c r="E229" s="327">
        <v>761489.55604737496</v>
      </c>
      <c r="F229" s="336">
        <v>0</v>
      </c>
      <c r="G229" s="329">
        <v>2831059.5492799999</v>
      </c>
      <c r="H229" s="329">
        <v>0</v>
      </c>
      <c r="I229" s="340">
        <f t="shared" si="8"/>
        <v>3592549.1053273748</v>
      </c>
      <c r="J229" s="333">
        <f t="shared" si="9"/>
        <v>0</v>
      </c>
      <c r="K229" s="346">
        <v>0</v>
      </c>
    </row>
    <row r="230" spans="1:11" x14ac:dyDescent="0.25">
      <c r="A230" s="347" t="s">
        <v>692</v>
      </c>
      <c r="B230" s="350" t="s">
        <v>529</v>
      </c>
      <c r="C230" s="345" t="s">
        <v>455</v>
      </c>
      <c r="D230" s="347" t="s">
        <v>258</v>
      </c>
      <c r="E230" s="327">
        <v>118688.87694040878</v>
      </c>
      <c r="F230" s="336">
        <v>29672.219235102195</v>
      </c>
      <c r="G230" s="329">
        <v>583053.37043911114</v>
      </c>
      <c r="H230" s="329">
        <v>145763.34260977778</v>
      </c>
      <c r="I230" s="340">
        <f t="shared" si="8"/>
        <v>701742.24737951998</v>
      </c>
      <c r="J230" s="333">
        <f t="shared" si="9"/>
        <v>175435.56184487999</v>
      </c>
      <c r="K230" s="346">
        <v>0</v>
      </c>
    </row>
    <row r="231" spans="1:11" x14ac:dyDescent="0.25">
      <c r="A231" s="347" t="s">
        <v>693</v>
      </c>
      <c r="B231" s="350" t="s">
        <v>630</v>
      </c>
      <c r="C231" s="345" t="s">
        <v>463</v>
      </c>
      <c r="D231" s="347" t="s">
        <v>259</v>
      </c>
      <c r="E231" s="327">
        <v>321798.86628109968</v>
      </c>
      <c r="F231" s="336">
        <v>80449.716570274919</v>
      </c>
      <c r="G231" s="329">
        <v>1731598.2301297777</v>
      </c>
      <c r="H231" s="329">
        <v>432899.55753244442</v>
      </c>
      <c r="I231" s="340">
        <f t="shared" si="8"/>
        <v>2053397.0964108773</v>
      </c>
      <c r="J231" s="333">
        <f t="shared" si="9"/>
        <v>513349.27410271933</v>
      </c>
      <c r="K231" s="346">
        <v>0</v>
      </c>
    </row>
    <row r="232" spans="1:11" x14ac:dyDescent="0.25">
      <c r="A232" s="347" t="s">
        <v>694</v>
      </c>
      <c r="B232" s="350"/>
      <c r="C232" s="345" t="s">
        <v>437</v>
      </c>
      <c r="D232" s="347" t="s">
        <v>260</v>
      </c>
      <c r="E232" s="327">
        <v>22400</v>
      </c>
      <c r="F232" s="336">
        <v>0</v>
      </c>
      <c r="G232" s="329">
        <v>1414981.6022222224</v>
      </c>
      <c r="H232" s="329">
        <v>0</v>
      </c>
      <c r="I232" s="340">
        <f t="shared" si="8"/>
        <v>1437381.6022222224</v>
      </c>
      <c r="J232" s="333">
        <f t="shared" si="9"/>
        <v>0</v>
      </c>
      <c r="K232" s="346">
        <v>0</v>
      </c>
    </row>
    <row r="233" spans="1:11" x14ac:dyDescent="0.25">
      <c r="A233" s="347" t="s">
        <v>695</v>
      </c>
      <c r="B233" s="350" t="s">
        <v>529</v>
      </c>
      <c r="C233" s="345" t="s">
        <v>455</v>
      </c>
      <c r="D233" s="347" t="s">
        <v>261</v>
      </c>
      <c r="E233" s="327">
        <v>415276.22778373782</v>
      </c>
      <c r="F233" s="336">
        <v>103819.05694593446</v>
      </c>
      <c r="G233" s="329">
        <v>1125906.311367111</v>
      </c>
      <c r="H233" s="329">
        <v>281476.57784177776</v>
      </c>
      <c r="I233" s="340">
        <f t="shared" si="8"/>
        <v>1541182.539150849</v>
      </c>
      <c r="J233" s="333">
        <f t="shared" si="9"/>
        <v>385295.63478771225</v>
      </c>
      <c r="K233" s="346">
        <v>0</v>
      </c>
    </row>
    <row r="234" spans="1:11" x14ac:dyDescent="0.25">
      <c r="A234" s="347" t="s">
        <v>696</v>
      </c>
      <c r="B234" s="350" t="s">
        <v>445</v>
      </c>
      <c r="C234" s="345" t="s">
        <v>434</v>
      </c>
      <c r="D234" s="347" t="s">
        <v>262</v>
      </c>
      <c r="E234" s="327">
        <v>312080.16949112032</v>
      </c>
      <c r="F234" s="336">
        <v>78020.042372780081</v>
      </c>
      <c r="G234" s="329">
        <v>1007882.7738026668</v>
      </c>
      <c r="H234" s="329">
        <v>251970.6934506667</v>
      </c>
      <c r="I234" s="340">
        <f t="shared" si="8"/>
        <v>1319962.9432937871</v>
      </c>
      <c r="J234" s="333">
        <f t="shared" si="9"/>
        <v>329990.73582344677</v>
      </c>
      <c r="K234" s="346">
        <v>0</v>
      </c>
    </row>
    <row r="235" spans="1:11" x14ac:dyDescent="0.25">
      <c r="A235" s="347" t="s">
        <v>697</v>
      </c>
      <c r="B235" s="350"/>
      <c r="C235" s="345" t="s">
        <v>455</v>
      </c>
      <c r="D235" s="347" t="s">
        <v>263</v>
      </c>
      <c r="E235" s="327">
        <v>1272363.8710947509</v>
      </c>
      <c r="F235" s="336">
        <v>0</v>
      </c>
      <c r="G235" s="329">
        <v>4449945.7593244435</v>
      </c>
      <c r="H235" s="329">
        <v>0</v>
      </c>
      <c r="I235" s="340">
        <f t="shared" si="8"/>
        <v>5722309.6304191947</v>
      </c>
      <c r="J235" s="333">
        <f t="shared" si="9"/>
        <v>0</v>
      </c>
      <c r="K235" s="346">
        <v>0</v>
      </c>
    </row>
    <row r="236" spans="1:11" x14ac:dyDescent="0.25">
      <c r="A236" s="347" t="s">
        <v>698</v>
      </c>
      <c r="B236" s="350" t="s">
        <v>445</v>
      </c>
      <c r="C236" s="345" t="s">
        <v>434</v>
      </c>
      <c r="D236" s="347" t="s">
        <v>264</v>
      </c>
      <c r="E236" s="327">
        <v>336895.28769930953</v>
      </c>
      <c r="F236" s="336">
        <v>84223.821924827382</v>
      </c>
      <c r="G236" s="329">
        <v>1024770.1353671111</v>
      </c>
      <c r="H236" s="329">
        <v>256192.53384177777</v>
      </c>
      <c r="I236" s="340">
        <f t="shared" si="8"/>
        <v>1361665.4230664205</v>
      </c>
      <c r="J236" s="333">
        <f t="shared" si="9"/>
        <v>340416.35576660512</v>
      </c>
      <c r="K236" s="346">
        <v>0</v>
      </c>
    </row>
    <row r="237" spans="1:11" x14ac:dyDescent="0.25">
      <c r="A237" s="347" t="s">
        <v>699</v>
      </c>
      <c r="B237" s="350"/>
      <c r="C237" s="345" t="s">
        <v>467</v>
      </c>
      <c r="D237" s="347" t="s">
        <v>265</v>
      </c>
      <c r="E237" s="327">
        <v>2365426.7533014785</v>
      </c>
      <c r="F237" s="336">
        <v>0</v>
      </c>
      <c r="G237" s="329">
        <v>4756538.8608711101</v>
      </c>
      <c r="H237" s="329">
        <v>0</v>
      </c>
      <c r="I237" s="340">
        <f t="shared" si="8"/>
        <v>7121965.614172589</v>
      </c>
      <c r="J237" s="333">
        <f t="shared" si="9"/>
        <v>0</v>
      </c>
      <c r="K237" s="346">
        <v>0</v>
      </c>
    </row>
    <row r="238" spans="1:11" x14ac:dyDescent="0.25">
      <c r="A238" s="347" t="s">
        <v>700</v>
      </c>
      <c r="B238" s="350"/>
      <c r="C238" s="345" t="s">
        <v>434</v>
      </c>
      <c r="D238" s="347" t="s">
        <v>266</v>
      </c>
      <c r="E238" s="327">
        <v>275434.07635622506</v>
      </c>
      <c r="F238" s="336">
        <v>0</v>
      </c>
      <c r="G238" s="329">
        <v>2474003.9734755559</v>
      </c>
      <c r="H238" s="329">
        <v>0</v>
      </c>
      <c r="I238" s="340">
        <f t="shared" si="8"/>
        <v>2749438.0498317811</v>
      </c>
      <c r="J238" s="333">
        <f t="shared" si="9"/>
        <v>0</v>
      </c>
      <c r="K238" s="346">
        <v>0</v>
      </c>
    </row>
    <row r="239" spans="1:11" x14ac:dyDescent="0.25">
      <c r="A239" s="347" t="s">
        <v>701</v>
      </c>
      <c r="B239" s="350"/>
      <c r="C239" s="345" t="s">
        <v>467</v>
      </c>
      <c r="D239" s="347" t="s">
        <v>267</v>
      </c>
      <c r="E239" s="327">
        <v>525284.78105151048</v>
      </c>
      <c r="F239" s="336">
        <v>0</v>
      </c>
      <c r="G239" s="329">
        <v>2546371.1598577774</v>
      </c>
      <c r="H239" s="329">
        <v>0</v>
      </c>
      <c r="I239" s="340">
        <f t="shared" si="8"/>
        <v>3071655.9409092879</v>
      </c>
      <c r="J239" s="333">
        <f t="shared" si="9"/>
        <v>0</v>
      </c>
      <c r="K239" s="346">
        <v>0</v>
      </c>
    </row>
    <row r="240" spans="1:11" x14ac:dyDescent="0.25">
      <c r="A240" s="347" t="s">
        <v>702</v>
      </c>
      <c r="B240" s="350" t="s">
        <v>447</v>
      </c>
      <c r="C240" s="345" t="s">
        <v>434</v>
      </c>
      <c r="D240" s="347" t="s">
        <v>268</v>
      </c>
      <c r="E240" s="327">
        <v>280</v>
      </c>
      <c r="F240" s="336">
        <v>70</v>
      </c>
      <c r="G240" s="329">
        <v>555792.30193777778</v>
      </c>
      <c r="H240" s="329">
        <v>138948.07548444445</v>
      </c>
      <c r="I240" s="340">
        <f t="shared" si="8"/>
        <v>556072.30193777778</v>
      </c>
      <c r="J240" s="333">
        <f t="shared" si="9"/>
        <v>139018.07548444445</v>
      </c>
      <c r="K240" s="346">
        <v>0</v>
      </c>
    </row>
    <row r="241" spans="1:11" x14ac:dyDescent="0.25">
      <c r="A241" s="347" t="s">
        <v>703</v>
      </c>
      <c r="B241" s="350" t="s">
        <v>498</v>
      </c>
      <c r="C241" s="345" t="s">
        <v>450</v>
      </c>
      <c r="D241" s="347" t="s">
        <v>269</v>
      </c>
      <c r="E241" s="327">
        <v>529509.86222506349</v>
      </c>
      <c r="F241" s="336">
        <v>132377.46555626587</v>
      </c>
      <c r="G241" s="329">
        <v>2480001.6743253334</v>
      </c>
      <c r="H241" s="329">
        <v>620000.41858133336</v>
      </c>
      <c r="I241" s="340">
        <f t="shared" si="8"/>
        <v>3009511.5365503971</v>
      </c>
      <c r="J241" s="333">
        <f t="shared" si="9"/>
        <v>752377.88413759926</v>
      </c>
      <c r="K241" s="346">
        <v>0</v>
      </c>
    </row>
    <row r="242" spans="1:11" x14ac:dyDescent="0.25">
      <c r="A242" s="347" t="s">
        <v>704</v>
      </c>
      <c r="B242" s="350" t="s">
        <v>439</v>
      </c>
      <c r="C242" s="345" t="s">
        <v>440</v>
      </c>
      <c r="D242" s="347" t="s">
        <v>270</v>
      </c>
      <c r="E242" s="327">
        <v>898284.98953234463</v>
      </c>
      <c r="F242" s="336">
        <v>224571.24738308616</v>
      </c>
      <c r="G242" s="329">
        <v>1803687.8437262222</v>
      </c>
      <c r="H242" s="329">
        <v>450921.96093155554</v>
      </c>
      <c r="I242" s="340">
        <f t="shared" si="8"/>
        <v>2701972.8332585669</v>
      </c>
      <c r="J242" s="333">
        <f t="shared" si="9"/>
        <v>675493.20831464173</v>
      </c>
      <c r="K242" s="346">
        <v>0</v>
      </c>
    </row>
    <row r="243" spans="1:11" x14ac:dyDescent="0.25">
      <c r="A243" s="347" t="s">
        <v>705</v>
      </c>
      <c r="B243" s="350"/>
      <c r="C243" s="345" t="s">
        <v>463</v>
      </c>
      <c r="D243" s="347" t="s">
        <v>271</v>
      </c>
      <c r="E243" s="327">
        <v>1700896.2862062636</v>
      </c>
      <c r="F243" s="336">
        <v>0</v>
      </c>
      <c r="G243" s="329">
        <v>4526823.8054044442</v>
      </c>
      <c r="H243" s="329">
        <v>0</v>
      </c>
      <c r="I243" s="340">
        <f t="shared" si="8"/>
        <v>6227720.0916107073</v>
      </c>
      <c r="J243" s="333">
        <f t="shared" si="9"/>
        <v>0</v>
      </c>
      <c r="K243" s="346">
        <v>0</v>
      </c>
    </row>
    <row r="244" spans="1:11" x14ac:dyDescent="0.25">
      <c r="A244" s="347" t="s">
        <v>706</v>
      </c>
      <c r="B244" s="350" t="s">
        <v>546</v>
      </c>
      <c r="C244" s="345" t="s">
        <v>463</v>
      </c>
      <c r="D244" s="347" t="s">
        <v>272</v>
      </c>
      <c r="E244" s="327">
        <v>199748.66624434429</v>
      </c>
      <c r="F244" s="336">
        <v>49937.166561086073</v>
      </c>
      <c r="G244" s="329">
        <v>909316.75279644434</v>
      </c>
      <c r="H244" s="329">
        <v>227329.18819911109</v>
      </c>
      <c r="I244" s="340">
        <f t="shared" si="8"/>
        <v>1109065.4190407887</v>
      </c>
      <c r="J244" s="333">
        <f t="shared" si="9"/>
        <v>277266.35476019717</v>
      </c>
      <c r="K244" s="346">
        <v>0</v>
      </c>
    </row>
    <row r="245" spans="1:11" x14ac:dyDescent="0.25">
      <c r="A245" s="347" t="s">
        <v>707</v>
      </c>
      <c r="B245" s="350" t="s">
        <v>475</v>
      </c>
      <c r="C245" s="345" t="s">
        <v>440</v>
      </c>
      <c r="D245" s="347" t="s">
        <v>273</v>
      </c>
      <c r="E245" s="327">
        <v>128345.34933329024</v>
      </c>
      <c r="F245" s="336">
        <v>32086.337333322561</v>
      </c>
      <c r="G245" s="329">
        <v>878158.42498844466</v>
      </c>
      <c r="H245" s="329">
        <v>219539.60624711117</v>
      </c>
      <c r="I245" s="340">
        <f t="shared" si="8"/>
        <v>1006503.7743217349</v>
      </c>
      <c r="J245" s="333">
        <f t="shared" si="9"/>
        <v>251625.94358043373</v>
      </c>
      <c r="K245" s="346">
        <v>0</v>
      </c>
    </row>
    <row r="246" spans="1:11" x14ac:dyDescent="0.25">
      <c r="A246" s="347" t="s">
        <v>708</v>
      </c>
      <c r="B246" s="350" t="s">
        <v>475</v>
      </c>
      <c r="C246" s="345" t="s">
        <v>440</v>
      </c>
      <c r="D246" s="347" t="s">
        <v>274</v>
      </c>
      <c r="E246" s="327">
        <v>308365.76840649237</v>
      </c>
      <c r="F246" s="336">
        <v>77091.442101623092</v>
      </c>
      <c r="G246" s="329">
        <v>1777837.0743608889</v>
      </c>
      <c r="H246" s="329">
        <v>444459.26859022223</v>
      </c>
      <c r="I246" s="340">
        <f t="shared" si="8"/>
        <v>2086202.8427673813</v>
      </c>
      <c r="J246" s="333">
        <f t="shared" si="9"/>
        <v>521550.71069184534</v>
      </c>
      <c r="K246" s="346">
        <v>0</v>
      </c>
    </row>
    <row r="247" spans="1:11" x14ac:dyDescent="0.25">
      <c r="A247" s="347" t="s">
        <v>709</v>
      </c>
      <c r="B247" s="350" t="s">
        <v>436</v>
      </c>
      <c r="C247" s="345" t="s">
        <v>437</v>
      </c>
      <c r="D247" s="347" t="s">
        <v>275</v>
      </c>
      <c r="E247" s="327">
        <v>28560</v>
      </c>
      <c r="F247" s="336">
        <v>7140</v>
      </c>
      <c r="G247" s="329">
        <v>846487.32559644454</v>
      </c>
      <c r="H247" s="329">
        <v>211621.83139911114</v>
      </c>
      <c r="I247" s="340">
        <f t="shared" si="8"/>
        <v>875047.32559644454</v>
      </c>
      <c r="J247" s="333">
        <f t="shared" si="9"/>
        <v>218761.83139911114</v>
      </c>
      <c r="K247" s="346">
        <v>0</v>
      </c>
    </row>
    <row r="248" spans="1:11" x14ac:dyDescent="0.25">
      <c r="A248" s="347" t="s">
        <v>710</v>
      </c>
      <c r="B248" s="350" t="s">
        <v>481</v>
      </c>
      <c r="C248" s="345" t="s">
        <v>450</v>
      </c>
      <c r="D248" s="347" t="s">
        <v>276</v>
      </c>
      <c r="E248" s="327">
        <v>1206706.6184481902</v>
      </c>
      <c r="F248" s="336">
        <v>301676.65461204754</v>
      </c>
      <c r="G248" s="329">
        <v>2631249.8482915554</v>
      </c>
      <c r="H248" s="329">
        <v>657812.46207288885</v>
      </c>
      <c r="I248" s="340">
        <f t="shared" si="8"/>
        <v>3837956.4667397458</v>
      </c>
      <c r="J248" s="333">
        <f t="shared" si="9"/>
        <v>959489.11668493645</v>
      </c>
      <c r="K248" s="346">
        <v>0</v>
      </c>
    </row>
    <row r="249" spans="1:11" x14ac:dyDescent="0.25">
      <c r="A249" s="347" t="s">
        <v>711</v>
      </c>
      <c r="B249" s="350" t="s">
        <v>524</v>
      </c>
      <c r="C249" s="345" t="s">
        <v>440</v>
      </c>
      <c r="D249" s="347" t="s">
        <v>277</v>
      </c>
      <c r="E249" s="327">
        <v>674770.82838504901</v>
      </c>
      <c r="F249" s="336">
        <v>168692.70709626225</v>
      </c>
      <c r="G249" s="329">
        <v>1770024.2130204444</v>
      </c>
      <c r="H249" s="329">
        <v>442506.0532551111</v>
      </c>
      <c r="I249" s="340">
        <f t="shared" si="8"/>
        <v>2444795.0414054934</v>
      </c>
      <c r="J249" s="333">
        <f t="shared" si="9"/>
        <v>611198.76035137335</v>
      </c>
      <c r="K249" s="346">
        <v>0</v>
      </c>
    </row>
    <row r="250" spans="1:11" x14ac:dyDescent="0.25">
      <c r="A250" s="347" t="s">
        <v>712</v>
      </c>
      <c r="B250" s="350" t="s">
        <v>511</v>
      </c>
      <c r="C250" s="345" t="s">
        <v>434</v>
      </c>
      <c r="D250" s="347" t="s">
        <v>278</v>
      </c>
      <c r="E250" s="327">
        <v>254692.88222824337</v>
      </c>
      <c r="F250" s="336">
        <v>63673.220557060842</v>
      </c>
      <c r="G250" s="329">
        <v>2227478.007879111</v>
      </c>
      <c r="H250" s="329">
        <v>556869.50196977775</v>
      </c>
      <c r="I250" s="340">
        <f t="shared" si="8"/>
        <v>2482170.8901073541</v>
      </c>
      <c r="J250" s="333">
        <f t="shared" si="9"/>
        <v>620542.72252683854</v>
      </c>
      <c r="K250" s="346">
        <v>0</v>
      </c>
    </row>
    <row r="251" spans="1:11" x14ac:dyDescent="0.25">
      <c r="A251" s="347" t="s">
        <v>713</v>
      </c>
      <c r="B251" s="350" t="s">
        <v>494</v>
      </c>
      <c r="C251" s="345" t="s">
        <v>437</v>
      </c>
      <c r="D251" s="347" t="s">
        <v>279</v>
      </c>
      <c r="E251" s="327">
        <v>18480</v>
      </c>
      <c r="F251" s="336">
        <v>4620</v>
      </c>
      <c r="G251" s="329">
        <v>1372914.5161955555</v>
      </c>
      <c r="H251" s="329">
        <v>343228.62904888886</v>
      </c>
      <c r="I251" s="340">
        <f t="shared" si="8"/>
        <v>1391394.5161955555</v>
      </c>
      <c r="J251" s="333">
        <f t="shared" si="9"/>
        <v>347848.62904888886</v>
      </c>
      <c r="K251" s="346">
        <v>0</v>
      </c>
    </row>
    <row r="252" spans="1:11" x14ac:dyDescent="0.25">
      <c r="A252" s="347" t="s">
        <v>714</v>
      </c>
      <c r="B252" s="350" t="s">
        <v>630</v>
      </c>
      <c r="C252" s="345" t="s">
        <v>463</v>
      </c>
      <c r="D252" s="347" t="s">
        <v>280</v>
      </c>
      <c r="E252" s="327">
        <v>278857.38212208904</v>
      </c>
      <c r="F252" s="336">
        <v>69714.34553052226</v>
      </c>
      <c r="G252" s="329">
        <v>1728344.5799680001</v>
      </c>
      <c r="H252" s="329">
        <v>432086.14499200002</v>
      </c>
      <c r="I252" s="340">
        <f t="shared" si="8"/>
        <v>2007201.962090089</v>
      </c>
      <c r="J252" s="333">
        <f t="shared" si="9"/>
        <v>501800.49052252225</v>
      </c>
      <c r="K252" s="346">
        <v>0</v>
      </c>
    </row>
    <row r="253" spans="1:11" x14ac:dyDescent="0.25">
      <c r="A253" s="347" t="s">
        <v>715</v>
      </c>
      <c r="B253" s="350" t="s">
        <v>501</v>
      </c>
      <c r="C253" s="345" t="s">
        <v>467</v>
      </c>
      <c r="D253" s="347" t="s">
        <v>281</v>
      </c>
      <c r="E253" s="327">
        <v>131963.86199724954</v>
      </c>
      <c r="F253" s="336">
        <v>32990.965499312384</v>
      </c>
      <c r="G253" s="329">
        <v>603077.11978666671</v>
      </c>
      <c r="H253" s="329">
        <v>150769.27994666668</v>
      </c>
      <c r="I253" s="340">
        <f t="shared" si="8"/>
        <v>735040.98178391624</v>
      </c>
      <c r="J253" s="333">
        <f t="shared" si="9"/>
        <v>183760.24544597906</v>
      </c>
      <c r="K253" s="346">
        <v>0</v>
      </c>
    </row>
    <row r="254" spans="1:11" x14ac:dyDescent="0.25">
      <c r="A254" s="347" t="s">
        <v>716</v>
      </c>
      <c r="B254" s="350"/>
      <c r="C254" s="345" t="s">
        <v>534</v>
      </c>
      <c r="D254" s="347" t="s">
        <v>282</v>
      </c>
      <c r="E254" s="327">
        <v>273421.50452125515</v>
      </c>
      <c r="F254" s="336">
        <v>0</v>
      </c>
      <c r="G254" s="329">
        <v>1363191.3973688888</v>
      </c>
      <c r="H254" s="329">
        <v>0</v>
      </c>
      <c r="I254" s="340">
        <f t="shared" si="8"/>
        <v>1636612.901890144</v>
      </c>
      <c r="J254" s="333">
        <f t="shared" si="9"/>
        <v>0</v>
      </c>
      <c r="K254" s="346">
        <v>0</v>
      </c>
    </row>
    <row r="255" spans="1:11" x14ac:dyDescent="0.25">
      <c r="A255" s="347" t="s">
        <v>717</v>
      </c>
      <c r="B255" s="350"/>
      <c r="C255" s="345" t="s">
        <v>434</v>
      </c>
      <c r="D255" s="347" t="s">
        <v>283</v>
      </c>
      <c r="E255" s="327">
        <v>792905.36048119341</v>
      </c>
      <c r="F255" s="336">
        <v>0</v>
      </c>
      <c r="G255" s="329">
        <v>4472447.6852622218</v>
      </c>
      <c r="H255" s="329">
        <v>0</v>
      </c>
      <c r="I255" s="340">
        <f t="shared" si="8"/>
        <v>5265353.0457434151</v>
      </c>
      <c r="J255" s="333">
        <f t="shared" si="9"/>
        <v>0</v>
      </c>
      <c r="K255" s="346">
        <v>0</v>
      </c>
    </row>
    <row r="256" spans="1:11" x14ac:dyDescent="0.25">
      <c r="A256" s="347" t="s">
        <v>718</v>
      </c>
      <c r="B256" s="350"/>
      <c r="C256" s="345" t="s">
        <v>450</v>
      </c>
      <c r="D256" s="347" t="s">
        <v>284</v>
      </c>
      <c r="E256" s="327">
        <v>712189.45388067595</v>
      </c>
      <c r="F256" s="336">
        <v>0</v>
      </c>
      <c r="G256" s="329">
        <v>732899.89555555547</v>
      </c>
      <c r="H256" s="329">
        <v>0</v>
      </c>
      <c r="I256" s="340">
        <f t="shared" si="8"/>
        <v>1445089.3494362314</v>
      </c>
      <c r="J256" s="333">
        <f t="shared" si="9"/>
        <v>0</v>
      </c>
      <c r="K256" s="346">
        <v>0</v>
      </c>
    </row>
    <row r="257" spans="1:11" x14ac:dyDescent="0.25">
      <c r="A257" s="347" t="s">
        <v>719</v>
      </c>
      <c r="B257" s="350"/>
      <c r="C257" s="345" t="s">
        <v>452</v>
      </c>
      <c r="D257" s="347" t="s">
        <v>285</v>
      </c>
      <c r="E257" s="327">
        <v>4270513.3252860494</v>
      </c>
      <c r="F257" s="336">
        <v>0</v>
      </c>
      <c r="G257" s="329">
        <v>7127661.1009777775</v>
      </c>
      <c r="H257" s="329">
        <v>0</v>
      </c>
      <c r="I257" s="340">
        <f t="shared" si="8"/>
        <v>11398174.426263828</v>
      </c>
      <c r="J257" s="333">
        <f t="shared" si="9"/>
        <v>0</v>
      </c>
      <c r="K257" s="346">
        <v>0</v>
      </c>
    </row>
    <row r="258" spans="1:11" x14ac:dyDescent="0.25">
      <c r="A258" s="347" t="s">
        <v>720</v>
      </c>
      <c r="B258" s="350" t="s">
        <v>559</v>
      </c>
      <c r="C258" s="345" t="s">
        <v>434</v>
      </c>
      <c r="D258" s="347" t="s">
        <v>286</v>
      </c>
      <c r="E258" s="327">
        <v>103945.95597671166</v>
      </c>
      <c r="F258" s="336">
        <v>25986.488994177915</v>
      </c>
      <c r="G258" s="329">
        <v>852992.21580799995</v>
      </c>
      <c r="H258" s="329">
        <v>213248.05395199999</v>
      </c>
      <c r="I258" s="340">
        <f t="shared" si="8"/>
        <v>956938.17178471165</v>
      </c>
      <c r="J258" s="333">
        <f t="shared" si="9"/>
        <v>239234.54294617791</v>
      </c>
      <c r="K258" s="346">
        <v>0</v>
      </c>
    </row>
    <row r="259" spans="1:11" x14ac:dyDescent="0.25">
      <c r="A259" s="347" t="s">
        <v>884</v>
      </c>
      <c r="B259" s="350" t="s">
        <v>491</v>
      </c>
      <c r="C259" s="345" t="s">
        <v>450</v>
      </c>
      <c r="D259" s="347" t="s">
        <v>287</v>
      </c>
      <c r="E259" s="327">
        <v>22960</v>
      </c>
      <c r="F259" s="336">
        <v>5740</v>
      </c>
      <c r="G259" s="329">
        <v>1313891.9151644446</v>
      </c>
      <c r="H259" s="329">
        <v>328472.97879111115</v>
      </c>
      <c r="I259" s="340">
        <f t="shared" si="8"/>
        <v>1336851.9151644446</v>
      </c>
      <c r="J259" s="333">
        <f t="shared" si="9"/>
        <v>334212.97879111115</v>
      </c>
      <c r="K259" s="346">
        <v>0</v>
      </c>
    </row>
    <row r="260" spans="1:11" x14ac:dyDescent="0.25">
      <c r="A260" s="347" t="s">
        <v>722</v>
      </c>
      <c r="B260" s="350" t="s">
        <v>449</v>
      </c>
      <c r="C260" s="345" t="s">
        <v>450</v>
      </c>
      <c r="D260" s="347" t="s">
        <v>288</v>
      </c>
      <c r="E260" s="327">
        <v>32200</v>
      </c>
      <c r="F260" s="336">
        <v>8050</v>
      </c>
      <c r="G260" s="329">
        <v>1240248.7375075556</v>
      </c>
      <c r="H260" s="329">
        <v>310062.18437688891</v>
      </c>
      <c r="I260" s="340">
        <f t="shared" si="8"/>
        <v>1272448.7375075556</v>
      </c>
      <c r="J260" s="333">
        <f t="shared" si="9"/>
        <v>318112.18437688891</v>
      </c>
      <c r="K260" s="346">
        <v>0</v>
      </c>
    </row>
    <row r="261" spans="1:11" x14ac:dyDescent="0.25">
      <c r="A261" s="347" t="s">
        <v>723</v>
      </c>
      <c r="B261" s="350"/>
      <c r="C261" s="345" t="s">
        <v>437</v>
      </c>
      <c r="D261" s="347" t="s">
        <v>289</v>
      </c>
      <c r="E261" s="327">
        <v>234624.44846589383</v>
      </c>
      <c r="F261" s="336">
        <v>0</v>
      </c>
      <c r="G261" s="329">
        <v>2179985.8794311108</v>
      </c>
      <c r="H261" s="329">
        <v>0</v>
      </c>
      <c r="I261" s="340">
        <f t="shared" si="8"/>
        <v>2414610.3278970048</v>
      </c>
      <c r="J261" s="333">
        <f t="shared" si="9"/>
        <v>0</v>
      </c>
      <c r="K261" s="346">
        <v>0</v>
      </c>
    </row>
    <row r="262" spans="1:11" x14ac:dyDescent="0.25">
      <c r="A262" s="347" t="s">
        <v>724</v>
      </c>
      <c r="B262" s="350" t="s">
        <v>501</v>
      </c>
      <c r="C262" s="345" t="s">
        <v>467</v>
      </c>
      <c r="D262" s="347" t="s">
        <v>290</v>
      </c>
      <c r="E262" s="327">
        <v>774188.90917666501</v>
      </c>
      <c r="F262" s="336">
        <v>193547.22729416625</v>
      </c>
      <c r="G262" s="329">
        <v>1876839.1679146667</v>
      </c>
      <c r="H262" s="329">
        <v>469209.79197866668</v>
      </c>
      <c r="I262" s="340">
        <f t="shared" si="8"/>
        <v>2651028.0770913316</v>
      </c>
      <c r="J262" s="333">
        <f t="shared" si="9"/>
        <v>662757.0192728329</v>
      </c>
      <c r="K262" s="346">
        <v>0</v>
      </c>
    </row>
    <row r="263" spans="1:11" x14ac:dyDescent="0.25">
      <c r="A263" s="347" t="s">
        <v>725</v>
      </c>
      <c r="B263" s="350" t="s">
        <v>501</v>
      </c>
      <c r="C263" s="345" t="s">
        <v>467</v>
      </c>
      <c r="D263" s="347" t="s">
        <v>291</v>
      </c>
      <c r="E263" s="327">
        <v>107322.35521820013</v>
      </c>
      <c r="F263" s="336">
        <v>26830.588804550032</v>
      </c>
      <c r="G263" s="329">
        <v>574765.75297422218</v>
      </c>
      <c r="H263" s="329">
        <v>143691.43824355555</v>
      </c>
      <c r="I263" s="340">
        <f t="shared" ref="I263:I326" si="10">G263+E263</f>
        <v>682088.10819242231</v>
      </c>
      <c r="J263" s="333">
        <f t="shared" ref="J263:J326" si="11">IF(H263&gt;0,H263+F263,0)</f>
        <v>170522.02704810558</v>
      </c>
      <c r="K263" s="346">
        <v>0</v>
      </c>
    </row>
    <row r="264" spans="1:11" x14ac:dyDescent="0.25">
      <c r="A264" s="347" t="s">
        <v>885</v>
      </c>
      <c r="B264" s="350" t="s">
        <v>491</v>
      </c>
      <c r="C264" s="345" t="s">
        <v>450</v>
      </c>
      <c r="D264" s="347" t="s">
        <v>292</v>
      </c>
      <c r="E264" s="327">
        <v>289597.86324700428</v>
      </c>
      <c r="F264" s="336">
        <v>72399.46581175107</v>
      </c>
      <c r="G264" s="329">
        <v>806856.23577600007</v>
      </c>
      <c r="H264" s="329">
        <v>201714.05894400002</v>
      </c>
      <c r="I264" s="340">
        <f t="shared" si="10"/>
        <v>1096454.0990230043</v>
      </c>
      <c r="J264" s="333">
        <f t="shared" si="11"/>
        <v>274113.52475575107</v>
      </c>
      <c r="K264" s="346">
        <v>0</v>
      </c>
    </row>
    <row r="265" spans="1:11" x14ac:dyDescent="0.25">
      <c r="A265" s="347" t="s">
        <v>727</v>
      </c>
      <c r="B265" s="350"/>
      <c r="C265" s="345" t="s">
        <v>437</v>
      </c>
      <c r="D265" s="347" t="s">
        <v>293</v>
      </c>
      <c r="E265" s="327">
        <v>107491.84972986467</v>
      </c>
      <c r="F265" s="336">
        <v>0</v>
      </c>
      <c r="G265" s="329">
        <v>1446823.4666666666</v>
      </c>
      <c r="H265" s="329">
        <v>0</v>
      </c>
      <c r="I265" s="340">
        <f t="shared" si="10"/>
        <v>1554315.3163965312</v>
      </c>
      <c r="J265" s="333">
        <f t="shared" si="11"/>
        <v>0</v>
      </c>
      <c r="K265" s="346">
        <v>0</v>
      </c>
    </row>
    <row r="266" spans="1:11" x14ac:dyDescent="0.25">
      <c r="A266" s="347" t="s">
        <v>728</v>
      </c>
      <c r="B266" s="350"/>
      <c r="C266" s="345" t="s">
        <v>534</v>
      </c>
      <c r="D266" s="347" t="s">
        <v>294</v>
      </c>
      <c r="E266" s="327">
        <v>754661.18743701372</v>
      </c>
      <c r="F266" s="336">
        <v>0</v>
      </c>
      <c r="G266" s="329">
        <v>1891825.7535822224</v>
      </c>
      <c r="H266" s="329">
        <v>0</v>
      </c>
      <c r="I266" s="340">
        <f t="shared" si="10"/>
        <v>2646486.9410192361</v>
      </c>
      <c r="J266" s="333">
        <f t="shared" si="11"/>
        <v>0</v>
      </c>
      <c r="K266" s="346">
        <v>0</v>
      </c>
    </row>
    <row r="267" spans="1:11" x14ac:dyDescent="0.25">
      <c r="A267" s="347" t="s">
        <v>729</v>
      </c>
      <c r="B267" s="350"/>
      <c r="C267" s="345" t="s">
        <v>467</v>
      </c>
      <c r="D267" s="347" t="s">
        <v>295</v>
      </c>
      <c r="E267" s="327">
        <v>193937.58597956877</v>
      </c>
      <c r="F267" s="336">
        <v>0</v>
      </c>
      <c r="G267" s="329">
        <v>1598675.5860444442</v>
      </c>
      <c r="H267" s="329">
        <v>0</v>
      </c>
      <c r="I267" s="340">
        <f t="shared" si="10"/>
        <v>1792613.172024013</v>
      </c>
      <c r="J267" s="333">
        <f t="shared" si="11"/>
        <v>0</v>
      </c>
      <c r="K267" s="346">
        <v>0</v>
      </c>
    </row>
    <row r="268" spans="1:11" x14ac:dyDescent="0.25">
      <c r="A268" s="347" t="s">
        <v>730</v>
      </c>
      <c r="B268" s="350" t="s">
        <v>654</v>
      </c>
      <c r="C268" s="345" t="s">
        <v>467</v>
      </c>
      <c r="D268" s="347" t="s">
        <v>296</v>
      </c>
      <c r="E268" s="327">
        <v>1482280.0409146694</v>
      </c>
      <c r="F268" s="336">
        <v>370570.01022866735</v>
      </c>
      <c r="G268" s="329">
        <v>2316169.4088106668</v>
      </c>
      <c r="H268" s="329">
        <v>579042.35220266669</v>
      </c>
      <c r="I268" s="340">
        <f t="shared" si="10"/>
        <v>3798449.4497253364</v>
      </c>
      <c r="J268" s="333">
        <f t="shared" si="11"/>
        <v>949612.3624313341</v>
      </c>
      <c r="K268" s="346">
        <v>0</v>
      </c>
    </row>
    <row r="269" spans="1:11" x14ac:dyDescent="0.25">
      <c r="A269" s="347" t="s">
        <v>731</v>
      </c>
      <c r="B269" s="350" t="s">
        <v>509</v>
      </c>
      <c r="C269" s="345" t="s">
        <v>463</v>
      </c>
      <c r="D269" s="347" t="s">
        <v>297</v>
      </c>
      <c r="E269" s="327">
        <v>336243.48879490962</v>
      </c>
      <c r="F269" s="336">
        <v>84060.872198727404</v>
      </c>
      <c r="G269" s="329">
        <v>1837806.3952497779</v>
      </c>
      <c r="H269" s="329">
        <v>459451.59881244448</v>
      </c>
      <c r="I269" s="340">
        <f t="shared" si="10"/>
        <v>2174049.8840446877</v>
      </c>
      <c r="J269" s="333">
        <f t="shared" si="11"/>
        <v>543512.47101117193</v>
      </c>
      <c r="K269" s="346">
        <v>0</v>
      </c>
    </row>
    <row r="270" spans="1:11" x14ac:dyDescent="0.25">
      <c r="A270" s="347" t="s">
        <v>732</v>
      </c>
      <c r="B270" s="350" t="s">
        <v>449</v>
      </c>
      <c r="C270" s="345" t="s">
        <v>450</v>
      </c>
      <c r="D270" s="347" t="s">
        <v>298</v>
      </c>
      <c r="E270" s="327">
        <v>464636.27915055689</v>
      </c>
      <c r="F270" s="336">
        <v>116159.06978763922</v>
      </c>
      <c r="G270" s="329">
        <v>1379537.1735751112</v>
      </c>
      <c r="H270" s="329">
        <v>344884.2933937778</v>
      </c>
      <c r="I270" s="340">
        <f t="shared" si="10"/>
        <v>1844173.452725668</v>
      </c>
      <c r="J270" s="333">
        <f t="shared" si="11"/>
        <v>461043.36318141699</v>
      </c>
      <c r="K270" s="346">
        <v>0</v>
      </c>
    </row>
    <row r="271" spans="1:11" x14ac:dyDescent="0.25">
      <c r="A271" s="347" t="s">
        <v>733</v>
      </c>
      <c r="B271" s="350"/>
      <c r="C271" s="345" t="s">
        <v>534</v>
      </c>
      <c r="D271" s="347" t="s">
        <v>299</v>
      </c>
      <c r="E271" s="327">
        <v>731362.31838235061</v>
      </c>
      <c r="F271" s="336">
        <v>0</v>
      </c>
      <c r="G271" s="329">
        <v>2463836.5040355558</v>
      </c>
      <c r="H271" s="329">
        <v>0</v>
      </c>
      <c r="I271" s="340">
        <f t="shared" si="10"/>
        <v>3195198.8224179065</v>
      </c>
      <c r="J271" s="333">
        <f t="shared" si="11"/>
        <v>0</v>
      </c>
      <c r="K271" s="346">
        <v>0</v>
      </c>
    </row>
    <row r="272" spans="1:11" x14ac:dyDescent="0.25">
      <c r="A272" s="347" t="s">
        <v>734</v>
      </c>
      <c r="B272" s="350" t="s">
        <v>559</v>
      </c>
      <c r="C272" s="345" t="s">
        <v>434</v>
      </c>
      <c r="D272" s="347" t="s">
        <v>300</v>
      </c>
      <c r="E272" s="327">
        <v>251603.1947457263</v>
      </c>
      <c r="F272" s="336">
        <v>62900.798686431575</v>
      </c>
      <c r="G272" s="329">
        <v>612282.85633422225</v>
      </c>
      <c r="H272" s="329">
        <v>153070.71408355556</v>
      </c>
      <c r="I272" s="340">
        <f t="shared" si="10"/>
        <v>863886.05107994855</v>
      </c>
      <c r="J272" s="333">
        <f t="shared" si="11"/>
        <v>215971.51276998714</v>
      </c>
      <c r="K272" s="346">
        <v>0</v>
      </c>
    </row>
    <row r="273" spans="1:11" x14ac:dyDescent="0.25">
      <c r="A273" s="347" t="s">
        <v>735</v>
      </c>
      <c r="B273" s="350"/>
      <c r="C273" s="345" t="s">
        <v>452</v>
      </c>
      <c r="D273" s="347" t="s">
        <v>301</v>
      </c>
      <c r="E273" s="327">
        <v>1054600.9079486881</v>
      </c>
      <c r="F273" s="336">
        <v>0</v>
      </c>
      <c r="G273" s="329">
        <v>1614099.8236622221</v>
      </c>
      <c r="H273" s="329">
        <v>0</v>
      </c>
      <c r="I273" s="340">
        <f t="shared" si="10"/>
        <v>2668700.73161091</v>
      </c>
      <c r="J273" s="333">
        <f t="shared" si="11"/>
        <v>0</v>
      </c>
      <c r="K273" s="346">
        <v>0</v>
      </c>
    </row>
    <row r="274" spans="1:11" x14ac:dyDescent="0.25">
      <c r="A274" s="347" t="s">
        <v>736</v>
      </c>
      <c r="B274" s="350" t="s">
        <v>445</v>
      </c>
      <c r="C274" s="345" t="s">
        <v>434</v>
      </c>
      <c r="D274" s="347" t="s">
        <v>302</v>
      </c>
      <c r="E274" s="327">
        <v>381205.15730725875</v>
      </c>
      <c r="F274" s="336">
        <v>95301.289326814687</v>
      </c>
      <c r="G274" s="329">
        <v>1664394.766862222</v>
      </c>
      <c r="H274" s="329">
        <v>416098.6917155555</v>
      </c>
      <c r="I274" s="340">
        <f t="shared" si="10"/>
        <v>2045599.9241694808</v>
      </c>
      <c r="J274" s="333">
        <f t="shared" si="11"/>
        <v>511399.9810423702</v>
      </c>
      <c r="K274" s="346">
        <v>0</v>
      </c>
    </row>
    <row r="275" spans="1:11" x14ac:dyDescent="0.25">
      <c r="A275" s="347" t="s">
        <v>737</v>
      </c>
      <c r="B275" s="350"/>
      <c r="C275" s="345" t="s">
        <v>463</v>
      </c>
      <c r="D275" s="347" t="s">
        <v>303</v>
      </c>
      <c r="E275" s="327">
        <v>847418.70740784728</v>
      </c>
      <c r="F275" s="336">
        <v>0</v>
      </c>
      <c r="G275" s="329">
        <v>3004754.8804444438</v>
      </c>
      <c r="H275" s="329">
        <v>0</v>
      </c>
      <c r="I275" s="340">
        <f t="shared" si="10"/>
        <v>3852173.5878522908</v>
      </c>
      <c r="J275" s="333">
        <f t="shared" si="11"/>
        <v>0</v>
      </c>
      <c r="K275" s="346">
        <v>0</v>
      </c>
    </row>
    <row r="276" spans="1:11" x14ac:dyDescent="0.25">
      <c r="A276" s="347" t="s">
        <v>738</v>
      </c>
      <c r="B276" s="350"/>
      <c r="C276" s="345" t="s">
        <v>437</v>
      </c>
      <c r="D276" s="347" t="s">
        <v>304</v>
      </c>
      <c r="E276" s="327">
        <v>163425.54403190175</v>
      </c>
      <c r="F276" s="336">
        <v>0</v>
      </c>
      <c r="G276" s="329">
        <v>1557454.2455999998</v>
      </c>
      <c r="H276" s="329">
        <v>0</v>
      </c>
      <c r="I276" s="340">
        <f t="shared" si="10"/>
        <v>1720879.7896319015</v>
      </c>
      <c r="J276" s="333">
        <f t="shared" si="11"/>
        <v>0</v>
      </c>
      <c r="K276" s="346">
        <v>0</v>
      </c>
    </row>
    <row r="277" spans="1:11" x14ac:dyDescent="0.25">
      <c r="A277" s="347" t="s">
        <v>739</v>
      </c>
      <c r="B277" s="350" t="s">
        <v>501</v>
      </c>
      <c r="C277" s="345" t="s">
        <v>467</v>
      </c>
      <c r="D277" s="347" t="s">
        <v>305</v>
      </c>
      <c r="E277" s="327">
        <v>19793.784580458334</v>
      </c>
      <c r="F277" s="336">
        <v>4948.4461451145835</v>
      </c>
      <c r="G277" s="329">
        <v>128638.32355555554</v>
      </c>
      <c r="H277" s="329">
        <v>32159.580888888886</v>
      </c>
      <c r="I277" s="340">
        <f t="shared" si="10"/>
        <v>148432.10813601388</v>
      </c>
      <c r="J277" s="333">
        <f t="shared" si="11"/>
        <v>37108.027034003469</v>
      </c>
      <c r="K277" s="346">
        <v>0</v>
      </c>
    </row>
    <row r="278" spans="1:11" x14ac:dyDescent="0.25">
      <c r="A278" s="347" t="s">
        <v>740</v>
      </c>
      <c r="B278" s="350" t="s">
        <v>559</v>
      </c>
      <c r="C278" s="345" t="s">
        <v>434</v>
      </c>
      <c r="D278" s="347" t="s">
        <v>306</v>
      </c>
      <c r="E278" s="327">
        <v>25755.473536110003</v>
      </c>
      <c r="F278" s="336">
        <v>6438.8683840275007</v>
      </c>
      <c r="G278" s="329">
        <v>999247.03064177779</v>
      </c>
      <c r="H278" s="329">
        <v>249811.75766044445</v>
      </c>
      <c r="I278" s="340">
        <f t="shared" si="10"/>
        <v>1025002.5041778878</v>
      </c>
      <c r="J278" s="333">
        <f t="shared" si="11"/>
        <v>256250.62604447195</v>
      </c>
      <c r="K278" s="346">
        <v>0</v>
      </c>
    </row>
    <row r="279" spans="1:11" x14ac:dyDescent="0.25">
      <c r="A279" s="347" t="s">
        <v>741</v>
      </c>
      <c r="B279" s="350" t="s">
        <v>630</v>
      </c>
      <c r="C279" s="345" t="s">
        <v>463</v>
      </c>
      <c r="D279" s="347" t="s">
        <v>307</v>
      </c>
      <c r="E279" s="327">
        <v>799104.88590075262</v>
      </c>
      <c r="F279" s="336">
        <v>199776.22147518815</v>
      </c>
      <c r="G279" s="329">
        <v>2765451.5427839998</v>
      </c>
      <c r="H279" s="329">
        <v>691362.88569599995</v>
      </c>
      <c r="I279" s="340">
        <f t="shared" si="10"/>
        <v>3564556.4286847524</v>
      </c>
      <c r="J279" s="333">
        <f t="shared" si="11"/>
        <v>891139.10717118811</v>
      </c>
      <c r="K279" s="346">
        <v>0</v>
      </c>
    </row>
    <row r="280" spans="1:11" x14ac:dyDescent="0.25">
      <c r="A280" s="347" t="s">
        <v>742</v>
      </c>
      <c r="B280" s="350" t="s">
        <v>546</v>
      </c>
      <c r="C280" s="345" t="s">
        <v>463</v>
      </c>
      <c r="D280" s="347" t="s">
        <v>308</v>
      </c>
      <c r="E280" s="327">
        <v>587402.42616432521</v>
      </c>
      <c r="F280" s="336">
        <v>146850.6065410813</v>
      </c>
      <c r="G280" s="329">
        <v>2330054.9330915557</v>
      </c>
      <c r="H280" s="329">
        <v>582513.73327288893</v>
      </c>
      <c r="I280" s="340">
        <f t="shared" si="10"/>
        <v>2917457.359255881</v>
      </c>
      <c r="J280" s="333">
        <f t="shared" si="11"/>
        <v>729364.33981397026</v>
      </c>
      <c r="K280" s="346">
        <v>0</v>
      </c>
    </row>
    <row r="281" spans="1:11" x14ac:dyDescent="0.25">
      <c r="A281" s="347" t="s">
        <v>743</v>
      </c>
      <c r="B281" s="350"/>
      <c r="C281" s="345" t="s">
        <v>467</v>
      </c>
      <c r="D281" s="347" t="s">
        <v>309</v>
      </c>
      <c r="E281" s="327">
        <v>1664695.0168126419</v>
      </c>
      <c r="F281" s="336">
        <v>0</v>
      </c>
      <c r="G281" s="329">
        <v>4577432.0350577775</v>
      </c>
      <c r="H281" s="329">
        <v>0</v>
      </c>
      <c r="I281" s="340">
        <f t="shared" si="10"/>
        <v>6242127.0518704196</v>
      </c>
      <c r="J281" s="333">
        <f t="shared" si="11"/>
        <v>0</v>
      </c>
      <c r="K281" s="346">
        <v>0</v>
      </c>
    </row>
    <row r="282" spans="1:11" x14ac:dyDescent="0.25">
      <c r="A282" s="347" t="s">
        <v>744</v>
      </c>
      <c r="B282" s="350" t="s">
        <v>458</v>
      </c>
      <c r="C282" s="345" t="s">
        <v>450</v>
      </c>
      <c r="D282" s="347" t="s">
        <v>310</v>
      </c>
      <c r="E282" s="327">
        <v>315699.23988690606</v>
      </c>
      <c r="F282" s="336">
        <v>78924.809971726514</v>
      </c>
      <c r="G282" s="329">
        <v>1016841.5627520001</v>
      </c>
      <c r="H282" s="329">
        <v>254210.39068800001</v>
      </c>
      <c r="I282" s="340">
        <f t="shared" si="10"/>
        <v>1332540.8026389061</v>
      </c>
      <c r="J282" s="333">
        <f t="shared" si="11"/>
        <v>333135.20065972651</v>
      </c>
      <c r="K282" s="346">
        <v>0</v>
      </c>
    </row>
    <row r="283" spans="1:11" x14ac:dyDescent="0.25">
      <c r="A283" s="347" t="s">
        <v>745</v>
      </c>
      <c r="B283" s="350" t="s">
        <v>460</v>
      </c>
      <c r="C283" s="345" t="s">
        <v>434</v>
      </c>
      <c r="D283" s="347" t="s">
        <v>311</v>
      </c>
      <c r="E283" s="327">
        <v>774389.2257322279</v>
      </c>
      <c r="F283" s="336">
        <v>193597.30643305698</v>
      </c>
      <c r="G283" s="329">
        <v>3062271.5444906666</v>
      </c>
      <c r="H283" s="329">
        <v>765567.88612266665</v>
      </c>
      <c r="I283" s="340">
        <f t="shared" si="10"/>
        <v>3836660.7702228944</v>
      </c>
      <c r="J283" s="333">
        <f t="shared" si="11"/>
        <v>959165.1925557236</v>
      </c>
      <c r="K283" s="346">
        <v>0</v>
      </c>
    </row>
    <row r="284" spans="1:11" x14ac:dyDescent="0.25">
      <c r="A284" s="347" t="s">
        <v>746</v>
      </c>
      <c r="B284" s="350" t="s">
        <v>509</v>
      </c>
      <c r="C284" s="345" t="s">
        <v>463</v>
      </c>
      <c r="D284" s="347" t="s">
        <v>312</v>
      </c>
      <c r="E284" s="327">
        <v>898713.03747661132</v>
      </c>
      <c r="F284" s="336">
        <v>224678.25936915283</v>
      </c>
      <c r="G284" s="329">
        <v>2281010.1914595556</v>
      </c>
      <c r="H284" s="329">
        <v>570252.54786488891</v>
      </c>
      <c r="I284" s="340">
        <f t="shared" si="10"/>
        <v>3179723.228936167</v>
      </c>
      <c r="J284" s="333">
        <f t="shared" si="11"/>
        <v>794930.80723404174</v>
      </c>
      <c r="K284" s="346">
        <v>0</v>
      </c>
    </row>
    <row r="285" spans="1:11" x14ac:dyDescent="0.25">
      <c r="A285" s="347" t="s">
        <v>747</v>
      </c>
      <c r="B285" s="350" t="s">
        <v>445</v>
      </c>
      <c r="C285" s="345" t="s">
        <v>434</v>
      </c>
      <c r="D285" s="347" t="s">
        <v>313</v>
      </c>
      <c r="E285" s="327">
        <v>96649.556735223043</v>
      </c>
      <c r="F285" s="336">
        <v>24162.389183805761</v>
      </c>
      <c r="G285" s="329">
        <v>914528.58311111107</v>
      </c>
      <c r="H285" s="329">
        <v>228632.14577777777</v>
      </c>
      <c r="I285" s="340">
        <f t="shared" si="10"/>
        <v>1011178.1398463341</v>
      </c>
      <c r="J285" s="333">
        <f t="shared" si="11"/>
        <v>252794.53496158353</v>
      </c>
      <c r="K285" s="346">
        <v>0</v>
      </c>
    </row>
    <row r="286" spans="1:11" x14ac:dyDescent="0.25">
      <c r="A286" s="347" t="s">
        <v>748</v>
      </c>
      <c r="B286" s="350" t="s">
        <v>491</v>
      </c>
      <c r="C286" s="345" t="s">
        <v>450</v>
      </c>
      <c r="D286" s="347" t="s">
        <v>314</v>
      </c>
      <c r="E286" s="327">
        <v>3360</v>
      </c>
      <c r="F286" s="336">
        <v>840</v>
      </c>
      <c r="G286" s="329">
        <v>1105936.2729955555</v>
      </c>
      <c r="H286" s="329">
        <v>276484.06824888889</v>
      </c>
      <c r="I286" s="340">
        <f t="shared" si="10"/>
        <v>1109296.2729955555</v>
      </c>
      <c r="J286" s="333">
        <f t="shared" si="11"/>
        <v>277324.06824888889</v>
      </c>
      <c r="K286" s="346">
        <v>0</v>
      </c>
    </row>
    <row r="287" spans="1:11" x14ac:dyDescent="0.25">
      <c r="A287" s="347" t="s">
        <v>749</v>
      </c>
      <c r="B287" s="350"/>
      <c r="C287" s="345" t="s">
        <v>450</v>
      </c>
      <c r="D287" s="347" t="s">
        <v>315</v>
      </c>
      <c r="E287" s="327">
        <v>886376.45997297857</v>
      </c>
      <c r="F287" s="336">
        <v>0</v>
      </c>
      <c r="G287" s="329">
        <v>2267106.1485155555</v>
      </c>
      <c r="H287" s="329">
        <v>0</v>
      </c>
      <c r="I287" s="340">
        <f t="shared" si="10"/>
        <v>3153482.6084885341</v>
      </c>
      <c r="J287" s="333">
        <f t="shared" si="11"/>
        <v>0</v>
      </c>
      <c r="K287" s="346">
        <v>0</v>
      </c>
    </row>
    <row r="288" spans="1:11" x14ac:dyDescent="0.25">
      <c r="A288" s="347" t="s">
        <v>750</v>
      </c>
      <c r="B288" s="350" t="s">
        <v>445</v>
      </c>
      <c r="C288" s="345" t="s">
        <v>434</v>
      </c>
      <c r="D288" s="347" t="s">
        <v>316</v>
      </c>
      <c r="E288" s="327">
        <v>1020472.5965278145</v>
      </c>
      <c r="F288" s="336">
        <v>255118.14913195363</v>
      </c>
      <c r="G288" s="329">
        <v>2313655.564871111</v>
      </c>
      <c r="H288" s="329">
        <v>578413.89121777774</v>
      </c>
      <c r="I288" s="340">
        <f t="shared" si="10"/>
        <v>3334128.1613989254</v>
      </c>
      <c r="J288" s="333">
        <f t="shared" si="11"/>
        <v>833532.04034973134</v>
      </c>
      <c r="K288" s="346">
        <v>0</v>
      </c>
    </row>
    <row r="289" spans="1:11" x14ac:dyDescent="0.25">
      <c r="A289" s="347" t="s">
        <v>751</v>
      </c>
      <c r="B289" s="350"/>
      <c r="C289" s="345" t="s">
        <v>463</v>
      </c>
      <c r="D289" s="347" t="s">
        <v>317</v>
      </c>
      <c r="E289" s="327">
        <v>129892.3903446258</v>
      </c>
      <c r="F289" s="336">
        <v>0</v>
      </c>
      <c r="G289" s="329">
        <v>1295780.9923022222</v>
      </c>
      <c r="H289" s="329">
        <v>0</v>
      </c>
      <c r="I289" s="340">
        <f t="shared" si="10"/>
        <v>1425673.382646848</v>
      </c>
      <c r="J289" s="333">
        <f t="shared" si="11"/>
        <v>0</v>
      </c>
      <c r="K289" s="346">
        <v>0</v>
      </c>
    </row>
    <row r="290" spans="1:11" x14ac:dyDescent="0.25">
      <c r="A290" s="347" t="s">
        <v>752</v>
      </c>
      <c r="B290" s="350" t="s">
        <v>546</v>
      </c>
      <c r="C290" s="345" t="s">
        <v>463</v>
      </c>
      <c r="D290" s="347" t="s">
        <v>318</v>
      </c>
      <c r="E290" s="327">
        <v>216647.3160721467</v>
      </c>
      <c r="F290" s="336">
        <v>54161.829018036675</v>
      </c>
      <c r="G290" s="329">
        <v>1155519.8709760001</v>
      </c>
      <c r="H290" s="329">
        <v>288879.96774400002</v>
      </c>
      <c r="I290" s="340">
        <f t="shared" si="10"/>
        <v>1372167.1870481467</v>
      </c>
      <c r="J290" s="333">
        <f t="shared" si="11"/>
        <v>343041.79676203668</v>
      </c>
      <c r="K290" s="346">
        <v>0</v>
      </c>
    </row>
    <row r="291" spans="1:11" x14ac:dyDescent="0.25">
      <c r="A291" s="347" t="s">
        <v>753</v>
      </c>
      <c r="B291" s="350"/>
      <c r="C291" s="345" t="s">
        <v>452</v>
      </c>
      <c r="D291" s="347" t="s">
        <v>319</v>
      </c>
      <c r="E291" s="327">
        <v>6180134.4002108555</v>
      </c>
      <c r="F291" s="336">
        <v>0</v>
      </c>
      <c r="G291" s="329">
        <v>14569330.813991111</v>
      </c>
      <c r="H291" s="329">
        <v>0</v>
      </c>
      <c r="I291" s="340">
        <f t="shared" si="10"/>
        <v>20749465.214201964</v>
      </c>
      <c r="J291" s="333">
        <f t="shared" si="11"/>
        <v>0</v>
      </c>
      <c r="K291" s="346">
        <v>0</v>
      </c>
    </row>
    <row r="292" spans="1:11" x14ac:dyDescent="0.25">
      <c r="A292" s="347" t="s">
        <v>754</v>
      </c>
      <c r="B292" s="350"/>
      <c r="C292" s="345" t="s">
        <v>437</v>
      </c>
      <c r="D292" s="347" t="s">
        <v>320</v>
      </c>
      <c r="E292" s="327">
        <v>195705.41811128557</v>
      </c>
      <c r="F292" s="336">
        <v>0</v>
      </c>
      <c r="G292" s="329">
        <v>1440645.0517155554</v>
      </c>
      <c r="H292" s="329">
        <v>0</v>
      </c>
      <c r="I292" s="340">
        <f t="shared" si="10"/>
        <v>1636350.469826841</v>
      </c>
      <c r="J292" s="333">
        <f t="shared" si="11"/>
        <v>0</v>
      </c>
      <c r="K292" s="346">
        <v>0</v>
      </c>
    </row>
    <row r="293" spans="1:11" x14ac:dyDescent="0.25">
      <c r="A293" s="347" t="s">
        <v>755</v>
      </c>
      <c r="B293" s="350" t="s">
        <v>445</v>
      </c>
      <c r="C293" s="345" t="s">
        <v>434</v>
      </c>
      <c r="D293" s="347" t="s">
        <v>321</v>
      </c>
      <c r="E293" s="327">
        <v>184483.08303797443</v>
      </c>
      <c r="F293" s="336">
        <v>46120.770759493607</v>
      </c>
      <c r="G293" s="329">
        <v>871926.97615644452</v>
      </c>
      <c r="H293" s="329">
        <v>217981.74403911113</v>
      </c>
      <c r="I293" s="340">
        <f t="shared" si="10"/>
        <v>1056410.0591944191</v>
      </c>
      <c r="J293" s="333">
        <f t="shared" si="11"/>
        <v>264102.51479860477</v>
      </c>
      <c r="K293" s="346">
        <v>0</v>
      </c>
    </row>
    <row r="294" spans="1:11" x14ac:dyDescent="0.25">
      <c r="A294" s="347" t="s">
        <v>756</v>
      </c>
      <c r="B294" s="350" t="s">
        <v>458</v>
      </c>
      <c r="C294" s="345" t="s">
        <v>450</v>
      </c>
      <c r="D294" s="347" t="s">
        <v>322</v>
      </c>
      <c r="E294" s="327">
        <v>724601.21215567715</v>
      </c>
      <c r="F294" s="336">
        <v>181150.30303891929</v>
      </c>
      <c r="G294" s="329">
        <v>2139695.0130346669</v>
      </c>
      <c r="H294" s="329">
        <v>534923.75325866672</v>
      </c>
      <c r="I294" s="340">
        <f t="shared" si="10"/>
        <v>2864296.2251903443</v>
      </c>
      <c r="J294" s="333">
        <f t="shared" si="11"/>
        <v>716074.05629758607</v>
      </c>
      <c r="K294" s="346">
        <v>0</v>
      </c>
    </row>
    <row r="295" spans="1:11" x14ac:dyDescent="0.25">
      <c r="A295" s="347" t="s">
        <v>757</v>
      </c>
      <c r="B295" s="350" t="s">
        <v>511</v>
      </c>
      <c r="C295" s="345" t="s">
        <v>434</v>
      </c>
      <c r="D295" s="347" t="s">
        <v>323</v>
      </c>
      <c r="E295" s="327">
        <v>1041966.1245526655</v>
      </c>
      <c r="F295" s="336">
        <v>260491.53113816638</v>
      </c>
      <c r="G295" s="329">
        <v>3060499.3906631107</v>
      </c>
      <c r="H295" s="329">
        <v>765124.84766577766</v>
      </c>
      <c r="I295" s="340">
        <f t="shared" si="10"/>
        <v>4102465.5152157759</v>
      </c>
      <c r="J295" s="333">
        <f t="shared" si="11"/>
        <v>1025616.378803944</v>
      </c>
      <c r="K295" s="346">
        <v>0</v>
      </c>
    </row>
    <row r="296" spans="1:11" x14ac:dyDescent="0.25">
      <c r="A296" s="347" t="s">
        <v>758</v>
      </c>
      <c r="B296" s="350"/>
      <c r="C296" s="345" t="s">
        <v>455</v>
      </c>
      <c r="D296" s="347" t="s">
        <v>324</v>
      </c>
      <c r="E296" s="327">
        <v>2523732.8262360124</v>
      </c>
      <c r="F296" s="336">
        <v>0</v>
      </c>
      <c r="G296" s="329">
        <v>5428982.4381333329</v>
      </c>
      <c r="H296" s="329">
        <v>0</v>
      </c>
      <c r="I296" s="340">
        <f t="shared" si="10"/>
        <v>7952715.2643693453</v>
      </c>
      <c r="J296" s="333">
        <f t="shared" si="11"/>
        <v>0</v>
      </c>
      <c r="K296" s="346">
        <v>0</v>
      </c>
    </row>
    <row r="297" spans="1:11" x14ac:dyDescent="0.25">
      <c r="A297" s="347" t="s">
        <v>759</v>
      </c>
      <c r="B297" s="350"/>
      <c r="C297" s="345" t="s">
        <v>467</v>
      </c>
      <c r="D297" s="347" t="s">
        <v>325</v>
      </c>
      <c r="E297" s="327">
        <v>692367.17671865807</v>
      </c>
      <c r="F297" s="336">
        <v>0</v>
      </c>
      <c r="G297" s="329">
        <v>2944933.7725866665</v>
      </c>
      <c r="H297" s="329">
        <v>0</v>
      </c>
      <c r="I297" s="340">
        <f t="shared" si="10"/>
        <v>3637300.9493053248</v>
      </c>
      <c r="J297" s="333">
        <f t="shared" si="11"/>
        <v>0</v>
      </c>
      <c r="K297" s="346">
        <v>0</v>
      </c>
    </row>
    <row r="298" spans="1:11" x14ac:dyDescent="0.25">
      <c r="A298" s="347" t="s">
        <v>760</v>
      </c>
      <c r="B298" s="350"/>
      <c r="C298" s="345" t="s">
        <v>452</v>
      </c>
      <c r="D298" s="347" t="s">
        <v>326</v>
      </c>
      <c r="E298" s="327">
        <v>342317.52733650676</v>
      </c>
      <c r="F298" s="336">
        <v>0</v>
      </c>
      <c r="G298" s="329">
        <v>3574788.9738844447</v>
      </c>
      <c r="H298" s="329">
        <v>0</v>
      </c>
      <c r="I298" s="340">
        <f t="shared" si="10"/>
        <v>3917106.5012209513</v>
      </c>
      <c r="J298" s="333">
        <f t="shared" si="11"/>
        <v>0</v>
      </c>
      <c r="K298" s="346">
        <v>0</v>
      </c>
    </row>
    <row r="299" spans="1:11" x14ac:dyDescent="0.25">
      <c r="A299" s="347" t="s">
        <v>761</v>
      </c>
      <c r="B299" s="350"/>
      <c r="C299" s="345" t="s">
        <v>452</v>
      </c>
      <c r="D299" s="347" t="s">
        <v>327</v>
      </c>
      <c r="E299" s="327">
        <v>3356211.3345874725</v>
      </c>
      <c r="F299" s="336">
        <v>0</v>
      </c>
      <c r="G299" s="329">
        <v>9575907.8186488878</v>
      </c>
      <c r="H299" s="329">
        <v>0</v>
      </c>
      <c r="I299" s="340">
        <f t="shared" si="10"/>
        <v>12932119.153236359</v>
      </c>
      <c r="J299" s="333">
        <f t="shared" si="11"/>
        <v>0</v>
      </c>
      <c r="K299" s="346">
        <v>0</v>
      </c>
    </row>
    <row r="300" spans="1:11" x14ac:dyDescent="0.25">
      <c r="A300" s="347" t="s">
        <v>762</v>
      </c>
      <c r="B300" s="350"/>
      <c r="C300" s="345" t="s">
        <v>437</v>
      </c>
      <c r="D300" s="347" t="s">
        <v>328</v>
      </c>
      <c r="E300" s="327">
        <v>337432.13522402337</v>
      </c>
      <c r="F300" s="336">
        <v>0</v>
      </c>
      <c r="G300" s="329">
        <v>2354018.1523911115</v>
      </c>
      <c r="H300" s="329">
        <v>0</v>
      </c>
      <c r="I300" s="340">
        <f t="shared" si="10"/>
        <v>2691450.2876151348</v>
      </c>
      <c r="J300" s="333">
        <f t="shared" si="11"/>
        <v>0</v>
      </c>
      <c r="K300" s="346">
        <v>0</v>
      </c>
    </row>
    <row r="301" spans="1:11" x14ac:dyDescent="0.25">
      <c r="A301" s="347" t="s">
        <v>763</v>
      </c>
      <c r="B301" s="350" t="s">
        <v>654</v>
      </c>
      <c r="C301" s="345" t="s">
        <v>467</v>
      </c>
      <c r="D301" s="347" t="s">
        <v>329</v>
      </c>
      <c r="E301" s="327">
        <v>947588.61597426597</v>
      </c>
      <c r="F301" s="336">
        <v>236897.15399356649</v>
      </c>
      <c r="G301" s="329">
        <v>1534522.0889742223</v>
      </c>
      <c r="H301" s="329">
        <v>383630.52224355558</v>
      </c>
      <c r="I301" s="340">
        <f t="shared" si="10"/>
        <v>2482110.7049484882</v>
      </c>
      <c r="J301" s="333">
        <f t="shared" si="11"/>
        <v>620527.67623712204</v>
      </c>
      <c r="K301" s="346">
        <v>0</v>
      </c>
    </row>
    <row r="302" spans="1:11" x14ac:dyDescent="0.25">
      <c r="A302" s="347" t="s">
        <v>764</v>
      </c>
      <c r="B302" s="350" t="s">
        <v>491</v>
      </c>
      <c r="C302" s="345" t="s">
        <v>450</v>
      </c>
      <c r="D302" s="347" t="s">
        <v>330</v>
      </c>
      <c r="E302" s="327">
        <v>131676.82516323801</v>
      </c>
      <c r="F302" s="336">
        <v>32919.206290809503</v>
      </c>
      <c r="G302" s="329">
        <v>883226.36241066665</v>
      </c>
      <c r="H302" s="329">
        <v>220806.59060266666</v>
      </c>
      <c r="I302" s="340">
        <f t="shared" si="10"/>
        <v>1014903.1875739046</v>
      </c>
      <c r="J302" s="333">
        <f t="shared" si="11"/>
        <v>253725.79689347616</v>
      </c>
      <c r="K302" s="346">
        <v>0</v>
      </c>
    </row>
    <row r="303" spans="1:11" x14ac:dyDescent="0.25">
      <c r="A303" s="347" t="s">
        <v>765</v>
      </c>
      <c r="B303" s="350" t="s">
        <v>449</v>
      </c>
      <c r="C303" s="345" t="s">
        <v>450</v>
      </c>
      <c r="D303" s="347" t="s">
        <v>331</v>
      </c>
      <c r="E303" s="327">
        <v>83295.461004138109</v>
      </c>
      <c r="F303" s="336">
        <v>20823.865251034527</v>
      </c>
      <c r="G303" s="329">
        <v>551522.12679111119</v>
      </c>
      <c r="H303" s="329">
        <v>137880.5316977778</v>
      </c>
      <c r="I303" s="340">
        <f t="shared" si="10"/>
        <v>634817.5877952493</v>
      </c>
      <c r="J303" s="333">
        <f t="shared" si="11"/>
        <v>158704.39694881233</v>
      </c>
      <c r="K303" s="346">
        <v>0</v>
      </c>
    </row>
    <row r="304" spans="1:11" x14ac:dyDescent="0.25">
      <c r="A304" s="347" t="s">
        <v>766</v>
      </c>
      <c r="B304" s="350" t="s">
        <v>559</v>
      </c>
      <c r="C304" s="345" t="s">
        <v>434</v>
      </c>
      <c r="D304" s="347" t="s">
        <v>332</v>
      </c>
      <c r="E304" s="327">
        <v>116735.66050950192</v>
      </c>
      <c r="F304" s="336">
        <v>29183.91512737548</v>
      </c>
      <c r="G304" s="329">
        <v>1113906.8420124445</v>
      </c>
      <c r="H304" s="329">
        <v>278476.71050311113</v>
      </c>
      <c r="I304" s="340">
        <f t="shared" si="10"/>
        <v>1230642.5025219463</v>
      </c>
      <c r="J304" s="333">
        <f t="shared" si="11"/>
        <v>307660.62563048658</v>
      </c>
      <c r="K304" s="346">
        <v>0</v>
      </c>
    </row>
    <row r="305" spans="1:11" x14ac:dyDescent="0.25">
      <c r="A305" s="347" t="s">
        <v>767</v>
      </c>
      <c r="B305" s="350" t="s">
        <v>555</v>
      </c>
      <c r="C305" s="345" t="s">
        <v>434</v>
      </c>
      <c r="D305" s="347" t="s">
        <v>333</v>
      </c>
      <c r="E305" s="327">
        <v>332011.12781653012</v>
      </c>
      <c r="F305" s="336">
        <v>83002.78195413253</v>
      </c>
      <c r="G305" s="329">
        <v>2238574.7612586664</v>
      </c>
      <c r="H305" s="329">
        <v>559643.6903146666</v>
      </c>
      <c r="I305" s="340">
        <f t="shared" si="10"/>
        <v>2570585.8890751963</v>
      </c>
      <c r="J305" s="333">
        <f t="shared" si="11"/>
        <v>642646.47226879909</v>
      </c>
      <c r="K305" s="346">
        <v>0</v>
      </c>
    </row>
    <row r="306" spans="1:11" x14ac:dyDescent="0.25">
      <c r="A306" s="347" t="s">
        <v>768</v>
      </c>
      <c r="B306" s="350" t="s">
        <v>524</v>
      </c>
      <c r="C306" s="345" t="s">
        <v>440</v>
      </c>
      <c r="D306" s="347" t="s">
        <v>334</v>
      </c>
      <c r="E306" s="327">
        <v>185890.05251767635</v>
      </c>
      <c r="F306" s="336">
        <v>46472.513129419087</v>
      </c>
      <c r="G306" s="329">
        <v>911266.67256888875</v>
      </c>
      <c r="H306" s="329">
        <v>227816.66814222219</v>
      </c>
      <c r="I306" s="340">
        <f t="shared" si="10"/>
        <v>1097156.7250865651</v>
      </c>
      <c r="J306" s="333">
        <f t="shared" si="11"/>
        <v>274289.18127164128</v>
      </c>
      <c r="K306" s="346">
        <v>0</v>
      </c>
    </row>
    <row r="307" spans="1:11" x14ac:dyDescent="0.25">
      <c r="A307" s="347" t="s">
        <v>886</v>
      </c>
      <c r="B307" s="350" t="s">
        <v>491</v>
      </c>
      <c r="C307" s="345" t="s">
        <v>450</v>
      </c>
      <c r="D307" s="348" t="s">
        <v>335</v>
      </c>
      <c r="E307" s="327">
        <v>201003.07078449061</v>
      </c>
      <c r="F307" s="336">
        <v>50250.767696122653</v>
      </c>
      <c r="G307" s="329">
        <v>1327983.7645084444</v>
      </c>
      <c r="H307" s="329">
        <v>331995.94112711109</v>
      </c>
      <c r="I307" s="340">
        <f t="shared" si="10"/>
        <v>1528986.8352929349</v>
      </c>
      <c r="J307" s="333">
        <f t="shared" si="11"/>
        <v>382246.70882323373</v>
      </c>
      <c r="K307" s="346">
        <v>0</v>
      </c>
    </row>
    <row r="308" spans="1:11" x14ac:dyDescent="0.25">
      <c r="A308" s="347" t="s">
        <v>770</v>
      </c>
      <c r="B308" s="350"/>
      <c r="C308" s="345" t="s">
        <v>434</v>
      </c>
      <c r="D308" s="347" t="s">
        <v>336</v>
      </c>
      <c r="E308" s="327">
        <v>404392.5512281949</v>
      </c>
      <c r="F308" s="336">
        <v>0</v>
      </c>
      <c r="G308" s="329">
        <v>2286180.8029333334</v>
      </c>
      <c r="H308" s="329">
        <v>0</v>
      </c>
      <c r="I308" s="340">
        <f t="shared" si="10"/>
        <v>2690573.3541615284</v>
      </c>
      <c r="J308" s="333">
        <f t="shared" si="11"/>
        <v>0</v>
      </c>
      <c r="K308" s="346">
        <v>0</v>
      </c>
    </row>
    <row r="309" spans="1:11" x14ac:dyDescent="0.25">
      <c r="A309" s="347" t="s">
        <v>771</v>
      </c>
      <c r="B309" s="350" t="s">
        <v>546</v>
      </c>
      <c r="C309" s="345" t="s">
        <v>463</v>
      </c>
      <c r="D309" s="347" t="s">
        <v>337</v>
      </c>
      <c r="E309" s="327">
        <v>37928.745346330827</v>
      </c>
      <c r="F309" s="336">
        <v>9482.1863365827066</v>
      </c>
      <c r="G309" s="329">
        <v>605017.23950933351</v>
      </c>
      <c r="H309" s="329">
        <v>151254.30987733338</v>
      </c>
      <c r="I309" s="340">
        <f t="shared" si="10"/>
        <v>642945.98485566431</v>
      </c>
      <c r="J309" s="333">
        <f t="shared" si="11"/>
        <v>160736.49621391608</v>
      </c>
      <c r="K309" s="346">
        <v>0</v>
      </c>
    </row>
    <row r="310" spans="1:11" x14ac:dyDescent="0.25">
      <c r="A310" s="347" t="s">
        <v>772</v>
      </c>
      <c r="B310" s="350" t="s">
        <v>519</v>
      </c>
      <c r="C310" s="345" t="s">
        <v>463</v>
      </c>
      <c r="D310" s="347" t="s">
        <v>338</v>
      </c>
      <c r="E310" s="327">
        <v>308878.89514153934</v>
      </c>
      <c r="F310" s="336">
        <v>77219.723785384835</v>
      </c>
      <c r="G310" s="329">
        <v>1092618.1683057779</v>
      </c>
      <c r="H310" s="329">
        <v>273154.54207644449</v>
      </c>
      <c r="I310" s="340">
        <f t="shared" si="10"/>
        <v>1401497.0634473173</v>
      </c>
      <c r="J310" s="333">
        <f t="shared" si="11"/>
        <v>350374.26586182934</v>
      </c>
      <c r="K310" s="346">
        <v>0</v>
      </c>
    </row>
    <row r="311" spans="1:11" x14ac:dyDescent="0.25">
      <c r="A311" s="347" t="s">
        <v>773</v>
      </c>
      <c r="B311" s="350" t="s">
        <v>494</v>
      </c>
      <c r="C311" s="345" t="s">
        <v>437</v>
      </c>
      <c r="D311" s="347" t="s">
        <v>339</v>
      </c>
      <c r="E311" s="327">
        <v>278963.58032652817</v>
      </c>
      <c r="F311" s="336">
        <v>69740.895081632043</v>
      </c>
      <c r="G311" s="329">
        <v>892833.45452088898</v>
      </c>
      <c r="H311" s="329">
        <v>223208.36363022224</v>
      </c>
      <c r="I311" s="340">
        <f t="shared" si="10"/>
        <v>1171797.0348474171</v>
      </c>
      <c r="J311" s="333">
        <f t="shared" si="11"/>
        <v>292949.25871185429</v>
      </c>
      <c r="K311" s="346">
        <v>0</v>
      </c>
    </row>
    <row r="312" spans="1:11" x14ac:dyDescent="0.25">
      <c r="A312" s="347" t="s">
        <v>774</v>
      </c>
      <c r="B312" s="350" t="s">
        <v>475</v>
      </c>
      <c r="C312" s="345" t="s">
        <v>440</v>
      </c>
      <c r="D312" s="347" t="s">
        <v>340</v>
      </c>
      <c r="E312" s="327">
        <v>138127.25294633134</v>
      </c>
      <c r="F312" s="336">
        <v>34531.813236582835</v>
      </c>
      <c r="G312" s="329">
        <v>1140292.6967608887</v>
      </c>
      <c r="H312" s="329">
        <v>285073.17419022217</v>
      </c>
      <c r="I312" s="340">
        <f t="shared" si="10"/>
        <v>1278419.9497072201</v>
      </c>
      <c r="J312" s="333">
        <f t="shared" si="11"/>
        <v>319604.98742680502</v>
      </c>
      <c r="K312" s="346">
        <v>0</v>
      </c>
    </row>
    <row r="313" spans="1:11" x14ac:dyDescent="0.25">
      <c r="A313" s="347" t="s">
        <v>775</v>
      </c>
      <c r="B313" s="350" t="s">
        <v>511</v>
      </c>
      <c r="C313" s="345" t="s">
        <v>434</v>
      </c>
      <c r="D313" s="347" t="s">
        <v>341</v>
      </c>
      <c r="E313" s="327">
        <v>571029.90412328159</v>
      </c>
      <c r="F313" s="336">
        <v>142757.4760308204</v>
      </c>
      <c r="G313" s="329">
        <v>1028030.8200675555</v>
      </c>
      <c r="H313" s="329">
        <v>257007.70501688888</v>
      </c>
      <c r="I313" s="340">
        <f t="shared" si="10"/>
        <v>1599060.7241908372</v>
      </c>
      <c r="J313" s="333">
        <f t="shared" si="11"/>
        <v>399765.18104770931</v>
      </c>
      <c r="K313" s="346">
        <v>0</v>
      </c>
    </row>
    <row r="314" spans="1:11" x14ac:dyDescent="0.25">
      <c r="A314" s="347" t="s">
        <v>776</v>
      </c>
      <c r="B314" s="350" t="s">
        <v>630</v>
      </c>
      <c r="C314" s="345" t="s">
        <v>463</v>
      </c>
      <c r="D314" s="347" t="s">
        <v>342</v>
      </c>
      <c r="E314" s="327">
        <v>58825.939761903021</v>
      </c>
      <c r="F314" s="336">
        <v>14706.484940475755</v>
      </c>
      <c r="G314" s="329">
        <v>337591.17539555556</v>
      </c>
      <c r="H314" s="329">
        <v>84397.79384888889</v>
      </c>
      <c r="I314" s="340">
        <f t="shared" si="10"/>
        <v>396417.11515745858</v>
      </c>
      <c r="J314" s="333">
        <f t="shared" si="11"/>
        <v>99104.278789364645</v>
      </c>
      <c r="K314" s="346">
        <v>0</v>
      </c>
    </row>
    <row r="315" spans="1:11" x14ac:dyDescent="0.25">
      <c r="A315" s="347" t="s">
        <v>777</v>
      </c>
      <c r="B315" s="350"/>
      <c r="C315" s="345" t="s">
        <v>452</v>
      </c>
      <c r="D315" s="347" t="s">
        <v>343</v>
      </c>
      <c r="E315" s="327">
        <v>2337680.6891250606</v>
      </c>
      <c r="F315" s="336">
        <v>0</v>
      </c>
      <c r="G315" s="329">
        <v>6546439.6035733335</v>
      </c>
      <c r="H315" s="329">
        <v>0</v>
      </c>
      <c r="I315" s="340">
        <f t="shared" si="10"/>
        <v>8884120.2926983945</v>
      </c>
      <c r="J315" s="333">
        <f t="shared" si="11"/>
        <v>0</v>
      </c>
      <c r="K315" s="346">
        <v>0</v>
      </c>
    </row>
    <row r="316" spans="1:11" x14ac:dyDescent="0.25">
      <c r="A316" s="347" t="s">
        <v>778</v>
      </c>
      <c r="B316" s="350" t="s">
        <v>519</v>
      </c>
      <c r="C316" s="345" t="s">
        <v>463</v>
      </c>
      <c r="D316" s="347" t="s">
        <v>344</v>
      </c>
      <c r="E316" s="327">
        <v>23368.245500212674</v>
      </c>
      <c r="F316" s="336">
        <v>5842.0613750531684</v>
      </c>
      <c r="G316" s="329">
        <v>542889.2590506667</v>
      </c>
      <c r="H316" s="329">
        <v>135722.31476266668</v>
      </c>
      <c r="I316" s="340">
        <f t="shared" si="10"/>
        <v>566257.50455087936</v>
      </c>
      <c r="J316" s="333">
        <f t="shared" si="11"/>
        <v>141564.37613771984</v>
      </c>
      <c r="K316" s="346">
        <v>0</v>
      </c>
    </row>
    <row r="317" spans="1:11" x14ac:dyDescent="0.25">
      <c r="A317" s="347" t="s">
        <v>779</v>
      </c>
      <c r="B317" s="350"/>
      <c r="C317" s="345" t="s">
        <v>437</v>
      </c>
      <c r="D317" s="347" t="s">
        <v>345</v>
      </c>
      <c r="E317" s="327">
        <v>554728.29439889814</v>
      </c>
      <c r="F317" s="336">
        <v>0</v>
      </c>
      <c r="G317" s="329">
        <v>2550550.4090133333</v>
      </c>
      <c r="H317" s="329">
        <v>0</v>
      </c>
      <c r="I317" s="340">
        <f t="shared" si="10"/>
        <v>3105278.7034122315</v>
      </c>
      <c r="J317" s="333">
        <f t="shared" si="11"/>
        <v>0</v>
      </c>
      <c r="K317" s="346">
        <v>0</v>
      </c>
    </row>
    <row r="318" spans="1:11" x14ac:dyDescent="0.25">
      <c r="A318" s="347" t="s">
        <v>780</v>
      </c>
      <c r="B318" s="350"/>
      <c r="C318" s="345" t="s">
        <v>463</v>
      </c>
      <c r="D318" s="347" t="s">
        <v>346</v>
      </c>
      <c r="E318" s="327">
        <v>2928874.7854570425</v>
      </c>
      <c r="F318" s="336">
        <v>0</v>
      </c>
      <c r="G318" s="329">
        <v>9517215.0921422224</v>
      </c>
      <c r="H318" s="329">
        <v>0</v>
      </c>
      <c r="I318" s="340">
        <f t="shared" si="10"/>
        <v>12446089.877599265</v>
      </c>
      <c r="J318" s="333">
        <f t="shared" si="11"/>
        <v>0</v>
      </c>
      <c r="K318" s="346">
        <v>0</v>
      </c>
    </row>
    <row r="319" spans="1:11" x14ac:dyDescent="0.25">
      <c r="A319" s="347" t="s">
        <v>781</v>
      </c>
      <c r="B319" s="350" t="s">
        <v>460</v>
      </c>
      <c r="C319" s="345" t="s">
        <v>434</v>
      </c>
      <c r="D319" s="347" t="s">
        <v>347</v>
      </c>
      <c r="E319" s="327">
        <v>412399.13320326211</v>
      </c>
      <c r="F319" s="336">
        <v>103099.78330081553</v>
      </c>
      <c r="G319" s="329">
        <v>1703191.7004800001</v>
      </c>
      <c r="H319" s="329">
        <v>425797.92512000003</v>
      </c>
      <c r="I319" s="340">
        <f t="shared" si="10"/>
        <v>2115590.8336832621</v>
      </c>
      <c r="J319" s="333">
        <f t="shared" si="11"/>
        <v>528897.70842081553</v>
      </c>
      <c r="K319" s="346">
        <v>0</v>
      </c>
    </row>
    <row r="320" spans="1:11" x14ac:dyDescent="0.25">
      <c r="A320" s="347" t="s">
        <v>782</v>
      </c>
      <c r="B320" s="350"/>
      <c r="C320" s="345" t="s">
        <v>434</v>
      </c>
      <c r="D320" s="347" t="s">
        <v>348</v>
      </c>
      <c r="E320" s="327">
        <v>64394.880446236377</v>
      </c>
      <c r="F320" s="336">
        <v>0</v>
      </c>
      <c r="G320" s="329">
        <v>2626716.518968889</v>
      </c>
      <c r="H320" s="329">
        <v>0</v>
      </c>
      <c r="I320" s="340">
        <f t="shared" si="10"/>
        <v>2691111.3994151256</v>
      </c>
      <c r="J320" s="333">
        <f t="shared" si="11"/>
        <v>0</v>
      </c>
      <c r="K320" s="346">
        <v>0</v>
      </c>
    </row>
    <row r="321" spans="1:11" x14ac:dyDescent="0.25">
      <c r="A321" s="347" t="s">
        <v>783</v>
      </c>
      <c r="B321" s="350"/>
      <c r="C321" s="345" t="s">
        <v>437</v>
      </c>
      <c r="D321" s="347" t="s">
        <v>349</v>
      </c>
      <c r="E321" s="327">
        <v>23100</v>
      </c>
      <c r="F321" s="336">
        <v>0</v>
      </c>
      <c r="G321" s="329">
        <v>1496443.0222222223</v>
      </c>
      <c r="H321" s="329">
        <v>0</v>
      </c>
      <c r="I321" s="340">
        <f t="shared" si="10"/>
        <v>1519543.0222222223</v>
      </c>
      <c r="J321" s="333">
        <f t="shared" si="11"/>
        <v>0</v>
      </c>
      <c r="K321" s="346">
        <v>0</v>
      </c>
    </row>
    <row r="322" spans="1:11" x14ac:dyDescent="0.25">
      <c r="A322" s="347" t="s">
        <v>784</v>
      </c>
      <c r="B322" s="350" t="s">
        <v>559</v>
      </c>
      <c r="C322" s="345" t="s">
        <v>434</v>
      </c>
      <c r="D322" s="347" t="s">
        <v>350</v>
      </c>
      <c r="E322" s="327">
        <v>260904.46842467171</v>
      </c>
      <c r="F322" s="336">
        <v>65226.117106167927</v>
      </c>
      <c r="G322" s="329">
        <v>1125132.9556053332</v>
      </c>
      <c r="H322" s="329">
        <v>281283.2389013333</v>
      </c>
      <c r="I322" s="340">
        <f t="shared" si="10"/>
        <v>1386037.424030005</v>
      </c>
      <c r="J322" s="333">
        <f t="shared" si="11"/>
        <v>346509.35600750125</v>
      </c>
      <c r="K322" s="346">
        <v>0</v>
      </c>
    </row>
    <row r="323" spans="1:11" x14ac:dyDescent="0.25">
      <c r="A323" s="347" t="s">
        <v>785</v>
      </c>
      <c r="B323" s="350"/>
      <c r="C323" s="345" t="s">
        <v>434</v>
      </c>
      <c r="D323" s="347" t="s">
        <v>351</v>
      </c>
      <c r="E323" s="327">
        <v>1030412.7493282083</v>
      </c>
      <c r="F323" s="336">
        <v>0</v>
      </c>
      <c r="G323" s="329">
        <v>3170136.2951822225</v>
      </c>
      <c r="H323" s="329">
        <v>0</v>
      </c>
      <c r="I323" s="340">
        <f t="shared" si="10"/>
        <v>4200549.0445104307</v>
      </c>
      <c r="J323" s="333">
        <f t="shared" si="11"/>
        <v>0</v>
      </c>
      <c r="K323" s="346">
        <v>0</v>
      </c>
    </row>
    <row r="324" spans="1:11" x14ac:dyDescent="0.25">
      <c r="A324" s="347" t="s">
        <v>786</v>
      </c>
      <c r="B324" s="350"/>
      <c r="C324" s="345" t="s">
        <v>467</v>
      </c>
      <c r="D324" s="347" t="s">
        <v>352</v>
      </c>
      <c r="E324" s="327">
        <v>303026.26404404204</v>
      </c>
      <c r="F324" s="336">
        <v>0</v>
      </c>
      <c r="G324" s="329">
        <v>2387615.9528533332</v>
      </c>
      <c r="H324" s="329">
        <v>0</v>
      </c>
      <c r="I324" s="340">
        <f t="shared" si="10"/>
        <v>2690642.2168973754</v>
      </c>
      <c r="J324" s="333">
        <f t="shared" si="11"/>
        <v>0</v>
      </c>
      <c r="K324" s="346">
        <v>0</v>
      </c>
    </row>
    <row r="325" spans="1:11" x14ac:dyDescent="0.25">
      <c r="A325" s="347" t="s">
        <v>787</v>
      </c>
      <c r="B325" s="350" t="s">
        <v>489</v>
      </c>
      <c r="C325" s="345" t="s">
        <v>467</v>
      </c>
      <c r="D325" s="347" t="s">
        <v>353</v>
      </c>
      <c r="E325" s="327">
        <v>232414.08755258532</v>
      </c>
      <c r="F325" s="336">
        <v>58103.52188814633</v>
      </c>
      <c r="G325" s="329">
        <v>1376678.7077262222</v>
      </c>
      <c r="H325" s="329">
        <v>344169.67693155556</v>
      </c>
      <c r="I325" s="340">
        <f t="shared" si="10"/>
        <v>1609092.7952788076</v>
      </c>
      <c r="J325" s="333">
        <f t="shared" si="11"/>
        <v>402273.19881970191</v>
      </c>
      <c r="K325" s="346">
        <v>0</v>
      </c>
    </row>
    <row r="326" spans="1:11" x14ac:dyDescent="0.25">
      <c r="A326" s="347" t="s">
        <v>788</v>
      </c>
      <c r="B326" s="350" t="s">
        <v>433</v>
      </c>
      <c r="C326" s="345" t="s">
        <v>434</v>
      </c>
      <c r="D326" s="347" t="s">
        <v>354</v>
      </c>
      <c r="E326" s="327">
        <v>222310.90585595669</v>
      </c>
      <c r="F326" s="336">
        <v>55577.726463989173</v>
      </c>
      <c r="G326" s="329">
        <v>998556.98366577795</v>
      </c>
      <c r="H326" s="329">
        <v>249639.24591644449</v>
      </c>
      <c r="I326" s="340">
        <f t="shared" si="10"/>
        <v>1220867.8895217346</v>
      </c>
      <c r="J326" s="333">
        <f t="shared" si="11"/>
        <v>305216.97238043364</v>
      </c>
      <c r="K326" s="346">
        <v>0</v>
      </c>
    </row>
    <row r="327" spans="1:11" x14ac:dyDescent="0.25">
      <c r="A327" s="347" t="s">
        <v>789</v>
      </c>
      <c r="B327" s="350" t="s">
        <v>489</v>
      </c>
      <c r="C327" s="345" t="s">
        <v>467</v>
      </c>
      <c r="D327" s="347" t="s">
        <v>355</v>
      </c>
      <c r="E327" s="327">
        <v>902115.37703697931</v>
      </c>
      <c r="F327" s="336">
        <v>225528.84425924483</v>
      </c>
      <c r="G327" s="329">
        <v>3172528.0888888892</v>
      </c>
      <c r="H327" s="329">
        <v>793132.02222222229</v>
      </c>
      <c r="I327" s="340">
        <f t="shared" ref="I327:I331" si="12">G327+E327</f>
        <v>4074643.4659258686</v>
      </c>
      <c r="J327" s="333">
        <f t="shared" ref="J327:J331" si="13">IF(H327&gt;0,H327+F327,0)</f>
        <v>1018660.8664814672</v>
      </c>
      <c r="K327" s="346">
        <v>0</v>
      </c>
    </row>
    <row r="328" spans="1:11" x14ac:dyDescent="0.25">
      <c r="A328" s="347" t="s">
        <v>790</v>
      </c>
      <c r="B328" s="350" t="s">
        <v>447</v>
      </c>
      <c r="C328" s="345" t="s">
        <v>434</v>
      </c>
      <c r="D328" s="347" t="s">
        <v>356</v>
      </c>
      <c r="E328" s="327">
        <v>468291.23116963386</v>
      </c>
      <c r="F328" s="336">
        <v>117072.80779240846</v>
      </c>
      <c r="G328" s="329">
        <v>1091911.3916017779</v>
      </c>
      <c r="H328" s="329">
        <v>272977.84790044447</v>
      </c>
      <c r="I328" s="340">
        <f t="shared" si="12"/>
        <v>1560202.6227714117</v>
      </c>
      <c r="J328" s="333">
        <f t="shared" si="13"/>
        <v>390050.65569285292</v>
      </c>
      <c r="K328" s="346">
        <v>0</v>
      </c>
    </row>
    <row r="329" spans="1:11" x14ac:dyDescent="0.25">
      <c r="A329" s="347" t="s">
        <v>791</v>
      </c>
      <c r="B329" s="350" t="s">
        <v>494</v>
      </c>
      <c r="C329" s="345" t="s">
        <v>437</v>
      </c>
      <c r="D329" s="347" t="s">
        <v>357</v>
      </c>
      <c r="E329" s="327">
        <v>343878.32181436993</v>
      </c>
      <c r="F329" s="336">
        <v>85969.580453592484</v>
      </c>
      <c r="G329" s="329">
        <v>1328849.3398328887</v>
      </c>
      <c r="H329" s="329">
        <v>332212.33495822217</v>
      </c>
      <c r="I329" s="340">
        <f t="shared" si="12"/>
        <v>1672727.6616472586</v>
      </c>
      <c r="J329" s="333">
        <f t="shared" si="13"/>
        <v>418181.91541181464</v>
      </c>
      <c r="K329" s="346">
        <v>0</v>
      </c>
    </row>
    <row r="330" spans="1:11" x14ac:dyDescent="0.25">
      <c r="A330" s="347" t="s">
        <v>792</v>
      </c>
      <c r="B330" s="350" t="s">
        <v>489</v>
      </c>
      <c r="C330" s="345" t="s">
        <v>467</v>
      </c>
      <c r="D330" s="347" t="s">
        <v>358</v>
      </c>
      <c r="E330" s="327">
        <v>138570.00354359249</v>
      </c>
      <c r="F330" s="336">
        <v>34642.500885898124</v>
      </c>
      <c r="G330" s="329">
        <v>1134130.665856</v>
      </c>
      <c r="H330" s="329">
        <v>283532.66646400001</v>
      </c>
      <c r="I330" s="340">
        <f t="shared" si="12"/>
        <v>1272700.6693995926</v>
      </c>
      <c r="J330" s="333">
        <f t="shared" si="13"/>
        <v>318175.16734989814</v>
      </c>
      <c r="K330" s="346">
        <v>0</v>
      </c>
    </row>
    <row r="331" spans="1:11" x14ac:dyDescent="0.25">
      <c r="A331" s="347" t="s">
        <v>793</v>
      </c>
      <c r="B331" s="350"/>
      <c r="C331" s="345" t="s">
        <v>455</v>
      </c>
      <c r="D331" s="347" t="s">
        <v>359</v>
      </c>
      <c r="E331" s="327">
        <v>1597091.4438830309</v>
      </c>
      <c r="F331" s="336">
        <v>0</v>
      </c>
      <c r="G331" s="329">
        <v>2049864.8176533333</v>
      </c>
      <c r="H331" s="329">
        <v>0</v>
      </c>
      <c r="I331" s="340">
        <f t="shared" si="12"/>
        <v>3646956.2615363644</v>
      </c>
      <c r="J331" s="333">
        <f t="shared" si="13"/>
        <v>0</v>
      </c>
      <c r="K331" s="346">
        <v>0</v>
      </c>
    </row>
    <row r="332" spans="1:11" x14ac:dyDescent="0.25">
      <c r="A332" s="343"/>
      <c r="B332" s="343"/>
      <c r="C332" s="343"/>
      <c r="D332" s="344" t="s">
        <v>360</v>
      </c>
    </row>
    <row r="333" spans="1:11" x14ac:dyDescent="0.25">
      <c r="A333" s="338" t="s">
        <v>894</v>
      </c>
      <c r="B333" s="345" t="s">
        <v>447</v>
      </c>
      <c r="C333" s="345" t="s">
        <v>434</v>
      </c>
      <c r="D333" s="345" t="s">
        <v>361</v>
      </c>
      <c r="E333" s="326">
        <f ca="1">F333</f>
        <v>430635.33905616589</v>
      </c>
      <c r="F333" s="337">
        <f ca="1">SUMIF($B$6:$J$331,$B333,$F$6:$F$331)</f>
        <v>430635.33905616589</v>
      </c>
      <c r="G333" s="337">
        <f ca="1">H333</f>
        <v>1831130.2766755552</v>
      </c>
      <c r="H333" s="337">
        <f ca="1">SUMIF($B$6:$J$331,$B333,$H$6:$H$331)</f>
        <v>1831130.2766755552</v>
      </c>
      <c r="I333" s="337">
        <f ca="1">J333</f>
        <v>2261765.6157317213</v>
      </c>
      <c r="J333" s="337">
        <f ca="1">SUMIF($B$6:$J$331,$B333,$J$6:$J$331)</f>
        <v>2261765.6157317213</v>
      </c>
      <c r="K333" s="346">
        <v>1</v>
      </c>
    </row>
    <row r="334" spans="1:11" x14ac:dyDescent="0.25">
      <c r="A334" s="338" t="s">
        <v>895</v>
      </c>
      <c r="B334" s="345" t="s">
        <v>498</v>
      </c>
      <c r="C334" s="345" t="s">
        <v>450</v>
      </c>
      <c r="D334" s="345" t="s">
        <v>362</v>
      </c>
      <c r="E334" s="326">
        <f t="shared" ref="E334:E359" ca="1" si="14">F334</f>
        <v>728388.46607105772</v>
      </c>
      <c r="F334" s="337">
        <f t="shared" ref="F334:F359" ca="1" si="15">SUMIF($B$6:$J$331,$B334,$F$6:$F$331)</f>
        <v>728388.46607105772</v>
      </c>
      <c r="G334" s="337">
        <f t="shared" ref="G334:G359" ca="1" si="16">H334</f>
        <v>2625384.3728</v>
      </c>
      <c r="H334" s="337">
        <f t="shared" ref="H334:H359" ca="1" si="17">SUMIF($B$6:$J$331,$B334,$H$6:$H$331)</f>
        <v>2625384.3728</v>
      </c>
      <c r="I334" s="337">
        <f t="shared" ref="I334:I359" ca="1" si="18">J334</f>
        <v>3353772.8388710581</v>
      </c>
      <c r="J334" s="337">
        <f t="shared" ref="J334:J357" ca="1" si="19">SUMIF($B$6:$J$331,$B334,$J$6:$J$331)</f>
        <v>3353772.8388710581</v>
      </c>
      <c r="K334" s="346">
        <v>1</v>
      </c>
    </row>
    <row r="335" spans="1:11" x14ac:dyDescent="0.25">
      <c r="A335" s="338" t="s">
        <v>896</v>
      </c>
      <c r="B335" s="345" t="s">
        <v>436</v>
      </c>
      <c r="C335" s="345" t="s">
        <v>437</v>
      </c>
      <c r="D335" s="345" t="s">
        <v>363</v>
      </c>
      <c r="E335" s="326">
        <f t="shared" ca="1" si="14"/>
        <v>97064.080537852235</v>
      </c>
      <c r="F335" s="337">
        <f t="shared" ca="1" si="15"/>
        <v>97064.080537852235</v>
      </c>
      <c r="G335" s="337">
        <f t="shared" ca="1" si="16"/>
        <v>1008469.6602986669</v>
      </c>
      <c r="H335" s="337">
        <f ca="1">SUMIF($B$6:$J$331,$B335,$H$6:$H$331)</f>
        <v>1008469.6602986669</v>
      </c>
      <c r="I335" s="337">
        <f t="shared" ca="1" si="18"/>
        <v>1105533.740836519</v>
      </c>
      <c r="J335" s="337">
        <f t="shared" ca="1" si="19"/>
        <v>1105533.740836519</v>
      </c>
      <c r="K335" s="346">
        <v>1</v>
      </c>
    </row>
    <row r="336" spans="1:11" x14ac:dyDescent="0.25">
      <c r="A336" s="338" t="s">
        <v>897</v>
      </c>
      <c r="B336" s="345" t="s">
        <v>439</v>
      </c>
      <c r="C336" s="345" t="s">
        <v>440</v>
      </c>
      <c r="D336" s="345" t="s">
        <v>364</v>
      </c>
      <c r="E336" s="326">
        <f t="shared" ca="1" si="14"/>
        <v>437435.6420169737</v>
      </c>
      <c r="F336" s="337">
        <f t="shared" ca="1" si="15"/>
        <v>437435.6420169737</v>
      </c>
      <c r="G336" s="337">
        <f t="shared" ca="1" si="16"/>
        <v>1620508.9865102223</v>
      </c>
      <c r="H336" s="337">
        <f ca="1">SUMIF($B$6:$H$331,$B336,$H$6:$H$331)</f>
        <v>1620508.9865102223</v>
      </c>
      <c r="I336" s="337">
        <f t="shared" ca="1" si="18"/>
        <v>2057944.6285271961</v>
      </c>
      <c r="J336" s="337">
        <f ca="1">SUMIF($B$6:$J$331,$B336,$J$6:$J$331)</f>
        <v>2057944.6285271961</v>
      </c>
      <c r="K336" s="350">
        <v>1</v>
      </c>
    </row>
    <row r="337" spans="1:11" x14ac:dyDescent="0.25">
      <c r="A337" s="338" t="s">
        <v>898</v>
      </c>
      <c r="B337" s="345" t="s">
        <v>546</v>
      </c>
      <c r="C337" s="345" t="s">
        <v>463</v>
      </c>
      <c r="D337" s="345" t="s">
        <v>365</v>
      </c>
      <c r="E337" s="326">
        <f t="shared" ca="1" si="14"/>
        <v>708611.94085212355</v>
      </c>
      <c r="F337" s="337">
        <f t="shared" ca="1" si="15"/>
        <v>708611.94085212355</v>
      </c>
      <c r="G337" s="337">
        <f t="shared" ca="1" si="16"/>
        <v>3100178.9157084441</v>
      </c>
      <c r="H337" s="337">
        <f t="shared" ca="1" si="17"/>
        <v>3100178.9157084441</v>
      </c>
      <c r="I337" s="337">
        <f t="shared" ca="1" si="18"/>
        <v>3808790.8565605674</v>
      </c>
      <c r="J337" s="337">
        <f t="shared" ca="1" si="19"/>
        <v>3808790.8565605674</v>
      </c>
      <c r="K337" s="350">
        <v>1</v>
      </c>
    </row>
    <row r="338" spans="1:11" x14ac:dyDescent="0.25">
      <c r="A338" s="338" t="s">
        <v>899</v>
      </c>
      <c r="B338" s="345" t="s">
        <v>519</v>
      </c>
      <c r="C338" s="345" t="s">
        <v>463</v>
      </c>
      <c r="D338" s="345" t="s">
        <v>366</v>
      </c>
      <c r="E338" s="326">
        <f t="shared" ca="1" si="14"/>
        <v>111538.74263390004</v>
      </c>
      <c r="F338" s="337">
        <f t="shared" ca="1" si="15"/>
        <v>111538.74263390004</v>
      </c>
      <c r="G338" s="337">
        <f t="shared" ca="1" si="16"/>
        <v>889839.37731200003</v>
      </c>
      <c r="H338" s="337">
        <f t="shared" ca="1" si="17"/>
        <v>889839.37731200003</v>
      </c>
      <c r="I338" s="337">
        <f t="shared" ca="1" si="18"/>
        <v>1001378.1199459002</v>
      </c>
      <c r="J338" s="337">
        <f ca="1">SUMIF($B$6:$J$331,$B338,$J$6:$J$331)</f>
        <v>1001378.1199459002</v>
      </c>
      <c r="K338" s="350">
        <v>1</v>
      </c>
    </row>
    <row r="339" spans="1:11" x14ac:dyDescent="0.25">
      <c r="A339" s="338" t="s">
        <v>900</v>
      </c>
      <c r="B339" s="345" t="s">
        <v>555</v>
      </c>
      <c r="C339" s="345" t="s">
        <v>434</v>
      </c>
      <c r="D339" s="345" t="s">
        <v>367</v>
      </c>
      <c r="E339" s="326">
        <f t="shared" ca="1" si="14"/>
        <v>138295.90639448116</v>
      </c>
      <c r="F339" s="337">
        <f t="shared" ca="1" si="15"/>
        <v>138295.90639448116</v>
      </c>
      <c r="G339" s="337">
        <f t="shared" ca="1" si="16"/>
        <v>1092413.0758684445</v>
      </c>
      <c r="H339" s="337">
        <f t="shared" ca="1" si="17"/>
        <v>1092413.0758684445</v>
      </c>
      <c r="I339" s="337">
        <f t="shared" ca="1" si="18"/>
        <v>1230708.9822629257</v>
      </c>
      <c r="J339" s="337">
        <f t="shared" ca="1" si="19"/>
        <v>1230708.9822629257</v>
      </c>
      <c r="K339" s="350">
        <v>1</v>
      </c>
    </row>
    <row r="340" spans="1:11" x14ac:dyDescent="0.25">
      <c r="A340" s="338" t="s">
        <v>901</v>
      </c>
      <c r="B340" s="345" t="s">
        <v>458</v>
      </c>
      <c r="C340" s="345" t="s">
        <v>450</v>
      </c>
      <c r="D340" s="345" t="s">
        <v>368</v>
      </c>
      <c r="E340" s="326">
        <f t="shared" ca="1" si="14"/>
        <v>801961.74484914471</v>
      </c>
      <c r="F340" s="337">
        <f t="shared" ca="1" si="15"/>
        <v>801961.74484914471</v>
      </c>
      <c r="G340" s="337">
        <f t="shared" ca="1" si="16"/>
        <v>3748753.109141334</v>
      </c>
      <c r="H340" s="337">
        <f t="shared" ca="1" si="17"/>
        <v>3748753.109141334</v>
      </c>
      <c r="I340" s="337">
        <f t="shared" ca="1" si="18"/>
        <v>4550714.8539904784</v>
      </c>
      <c r="J340" s="337">
        <f ca="1">SUMIF($B$6:$J$331,$B340,$J$6:$J$331)</f>
        <v>4550714.8539904784</v>
      </c>
      <c r="K340" s="350">
        <v>1</v>
      </c>
    </row>
    <row r="341" spans="1:11" x14ac:dyDescent="0.25">
      <c r="A341" s="338" t="s">
        <v>902</v>
      </c>
      <c r="B341" s="345" t="s">
        <v>509</v>
      </c>
      <c r="C341" s="345" t="s">
        <v>463</v>
      </c>
      <c r="D341" s="345" t="s">
        <v>369</v>
      </c>
      <c r="E341" s="326">
        <f t="shared" ca="1" si="14"/>
        <v>854556.13107585802</v>
      </c>
      <c r="F341" s="337">
        <f t="shared" ca="1" si="15"/>
        <v>854556.13107585802</v>
      </c>
      <c r="G341" s="337">
        <f t="shared" ca="1" si="16"/>
        <v>2533754.1375964447</v>
      </c>
      <c r="H341" s="337">
        <f t="shared" ca="1" si="17"/>
        <v>2533754.1375964447</v>
      </c>
      <c r="I341" s="337">
        <f t="shared" ca="1" si="18"/>
        <v>3388310.2686723024</v>
      </c>
      <c r="J341" s="337">
        <f t="shared" ca="1" si="19"/>
        <v>3388310.2686723024</v>
      </c>
      <c r="K341" s="350">
        <v>1</v>
      </c>
    </row>
    <row r="342" spans="1:11" x14ac:dyDescent="0.25">
      <c r="A342" s="338" t="s">
        <v>903</v>
      </c>
      <c r="B342" s="345" t="s">
        <v>460</v>
      </c>
      <c r="C342" s="345" t="s">
        <v>434</v>
      </c>
      <c r="D342" s="345" t="s">
        <v>370</v>
      </c>
      <c r="E342" s="326">
        <f t="shared" ca="1" si="14"/>
        <v>1106324.624364957</v>
      </c>
      <c r="F342" s="337">
        <f t="shared" ca="1" si="15"/>
        <v>1106324.624364957</v>
      </c>
      <c r="G342" s="337">
        <f t="shared" ca="1" si="16"/>
        <v>3656569.0418346664</v>
      </c>
      <c r="H342" s="337">
        <f t="shared" ca="1" si="17"/>
        <v>3656569.0418346664</v>
      </c>
      <c r="I342" s="337">
        <f t="shared" ca="1" si="18"/>
        <v>4762893.6661996245</v>
      </c>
      <c r="J342" s="337">
        <f ca="1">SUMIF($B$6:$J$331,$B342,$J$6:$J$331)</f>
        <v>4762893.6661996245</v>
      </c>
      <c r="K342" s="350">
        <v>1</v>
      </c>
    </row>
    <row r="343" spans="1:11" x14ac:dyDescent="0.25">
      <c r="A343" s="338" t="s">
        <v>904</v>
      </c>
      <c r="B343" s="345" t="s">
        <v>491</v>
      </c>
      <c r="C343" s="345" t="s">
        <v>450</v>
      </c>
      <c r="D343" s="345" t="s">
        <v>371</v>
      </c>
      <c r="E343" s="326">
        <f t="shared" ca="1" si="14"/>
        <v>415702.93037252198</v>
      </c>
      <c r="F343" s="337">
        <f t="shared" ca="1" si="15"/>
        <v>415702.93037252198</v>
      </c>
      <c r="G343" s="337">
        <f t="shared" ca="1" si="16"/>
        <v>3058681.6666524443</v>
      </c>
      <c r="H343" s="337">
        <f t="shared" ca="1" si="17"/>
        <v>3058681.6666524443</v>
      </c>
      <c r="I343" s="337">
        <f t="shared" ca="1" si="18"/>
        <v>3474384.5970249665</v>
      </c>
      <c r="J343" s="337">
        <f t="shared" ca="1" si="19"/>
        <v>3474384.5970249665</v>
      </c>
      <c r="K343" s="350">
        <v>1</v>
      </c>
    </row>
    <row r="344" spans="1:11" x14ac:dyDescent="0.25">
      <c r="A344" s="338" t="s">
        <v>905</v>
      </c>
      <c r="B344" s="345" t="s">
        <v>372</v>
      </c>
      <c r="C344" s="345" t="s">
        <v>434</v>
      </c>
      <c r="D344" s="345" t="s">
        <v>372</v>
      </c>
      <c r="E344" s="326">
        <f t="shared" ca="1" si="14"/>
        <v>1602502.7883149751</v>
      </c>
      <c r="F344" s="337">
        <f t="shared" ca="1" si="15"/>
        <v>1602502.7883149751</v>
      </c>
      <c r="G344" s="337">
        <f t="shared" ca="1" si="16"/>
        <v>4179851.560462222</v>
      </c>
      <c r="H344" s="337">
        <f t="shared" ca="1" si="17"/>
        <v>4179851.560462222</v>
      </c>
      <c r="I344" s="337">
        <f t="shared" ca="1" si="18"/>
        <v>5782354.3487771964</v>
      </c>
      <c r="J344" s="337">
        <f ca="1">SUMIF($B$6:$J$331,$B344,$J$6:$J$331)</f>
        <v>5782354.3487771964</v>
      </c>
      <c r="K344" s="350">
        <v>1</v>
      </c>
    </row>
    <row r="345" spans="1:11" x14ac:dyDescent="0.25">
      <c r="A345" s="338" t="s">
        <v>906</v>
      </c>
      <c r="B345" s="345" t="s">
        <v>794</v>
      </c>
      <c r="C345" s="345" t="s">
        <v>437</v>
      </c>
      <c r="D345" s="345" t="s">
        <v>373</v>
      </c>
      <c r="E345" s="326">
        <f t="shared" ca="1" si="14"/>
        <v>769843.85434153513</v>
      </c>
      <c r="F345" s="337">
        <f t="shared" ca="1" si="15"/>
        <v>769843.85434153513</v>
      </c>
      <c r="G345" s="337">
        <f t="shared" ca="1" si="16"/>
        <v>2994908.018186667</v>
      </c>
      <c r="H345" s="337">
        <f t="shared" ca="1" si="17"/>
        <v>2994908.018186667</v>
      </c>
      <c r="I345" s="337">
        <f t="shared" ca="1" si="18"/>
        <v>3764751.8725282024</v>
      </c>
      <c r="J345" s="337">
        <f t="shared" ca="1" si="19"/>
        <v>3764751.8725282024</v>
      </c>
      <c r="K345" s="350">
        <v>1</v>
      </c>
    </row>
    <row r="346" spans="1:11" x14ac:dyDescent="0.25">
      <c r="A346" s="338" t="s">
        <v>907</v>
      </c>
      <c r="B346" s="345" t="s">
        <v>469</v>
      </c>
      <c r="C346" s="345" t="s">
        <v>440</v>
      </c>
      <c r="D346" s="345" t="s">
        <v>374</v>
      </c>
      <c r="E346" s="326">
        <f t="shared" ca="1" si="14"/>
        <v>1038510.0449301108</v>
      </c>
      <c r="F346" s="337">
        <f t="shared" ca="1" si="15"/>
        <v>1038510.0449301108</v>
      </c>
      <c r="G346" s="337">
        <f t="shared" ca="1" si="16"/>
        <v>2601980.2706915559</v>
      </c>
      <c r="H346" s="337">
        <f t="shared" ca="1" si="17"/>
        <v>2601980.2706915559</v>
      </c>
      <c r="I346" s="337">
        <f t="shared" ca="1" si="18"/>
        <v>3640490.3156216666</v>
      </c>
      <c r="J346" s="337">
        <f ca="1">SUMIF($B$6:$J$331,$B346,$J$6:$J$331)</f>
        <v>3640490.3156216666</v>
      </c>
      <c r="K346" s="350">
        <v>1</v>
      </c>
    </row>
    <row r="347" spans="1:11" x14ac:dyDescent="0.25">
      <c r="A347" s="338" t="s">
        <v>908</v>
      </c>
      <c r="B347" s="345" t="s">
        <v>475</v>
      </c>
      <c r="C347" s="345" t="s">
        <v>440</v>
      </c>
      <c r="D347" s="345" t="s">
        <v>375</v>
      </c>
      <c r="E347" s="326">
        <f t="shared" ca="1" si="14"/>
        <v>354575.25326910458</v>
      </c>
      <c r="F347" s="337">
        <f t="shared" ca="1" si="15"/>
        <v>354575.25326910458</v>
      </c>
      <c r="G347" s="337">
        <f ca="1">H347</f>
        <v>1987767.4118293333</v>
      </c>
      <c r="H347" s="337">
        <f t="shared" ca="1" si="17"/>
        <v>1987767.4118293333</v>
      </c>
      <c r="I347" s="337">
        <f t="shared" ca="1" si="18"/>
        <v>2342342.665098438</v>
      </c>
      <c r="J347" s="337">
        <f t="shared" ca="1" si="19"/>
        <v>2342342.665098438</v>
      </c>
      <c r="K347" s="350">
        <v>1</v>
      </c>
    </row>
    <row r="348" spans="1:11" x14ac:dyDescent="0.25">
      <c r="A348" s="338" t="s">
        <v>909</v>
      </c>
      <c r="B348" s="345" t="s">
        <v>481</v>
      </c>
      <c r="C348" s="345" t="s">
        <v>450</v>
      </c>
      <c r="D348" s="345" t="s">
        <v>376</v>
      </c>
      <c r="E348" s="326">
        <f t="shared" ca="1" si="14"/>
        <v>649024.05056617246</v>
      </c>
      <c r="F348" s="337">
        <f t="shared" ca="1" si="15"/>
        <v>649024.05056617246</v>
      </c>
      <c r="G348" s="337">
        <f t="shared" ca="1" si="16"/>
        <v>2381284.9468408888</v>
      </c>
      <c r="H348" s="337">
        <f t="shared" ca="1" si="17"/>
        <v>2381284.9468408888</v>
      </c>
      <c r="I348" s="337">
        <f t="shared" ca="1" si="18"/>
        <v>3030308.997407061</v>
      </c>
      <c r="J348" s="337">
        <f ca="1">SUMIF($B$6:$J$331,$B348,$J$6:$J$331)</f>
        <v>3030308.997407061</v>
      </c>
      <c r="K348" s="350">
        <v>1</v>
      </c>
    </row>
    <row r="349" spans="1:11" x14ac:dyDescent="0.25">
      <c r="A349" s="338" t="s">
        <v>910</v>
      </c>
      <c r="B349" s="345" t="s">
        <v>529</v>
      </c>
      <c r="C349" s="345" t="s">
        <v>455</v>
      </c>
      <c r="D349" s="345" t="s">
        <v>377</v>
      </c>
      <c r="E349" s="326">
        <f t="shared" ca="1" si="14"/>
        <v>465578.60686951422</v>
      </c>
      <c r="F349" s="337">
        <f t="shared" ca="1" si="15"/>
        <v>465578.60686951422</v>
      </c>
      <c r="G349" s="337">
        <f t="shared" ca="1" si="16"/>
        <v>1271507.7656</v>
      </c>
      <c r="H349" s="337">
        <f t="shared" ca="1" si="17"/>
        <v>1271507.7656</v>
      </c>
      <c r="I349" s="337">
        <f t="shared" ca="1" si="18"/>
        <v>1737086.3724695141</v>
      </c>
      <c r="J349" s="337">
        <f t="shared" ca="1" si="19"/>
        <v>1737086.3724695141</v>
      </c>
      <c r="K349" s="350">
        <v>1</v>
      </c>
    </row>
    <row r="350" spans="1:11" x14ac:dyDescent="0.25">
      <c r="A350" s="338" t="s">
        <v>911</v>
      </c>
      <c r="B350" s="345" t="s">
        <v>524</v>
      </c>
      <c r="C350" s="345" t="s">
        <v>440</v>
      </c>
      <c r="D350" s="345" t="s">
        <v>378</v>
      </c>
      <c r="E350" s="326">
        <f t="shared" ca="1" si="14"/>
        <v>908972.11982180749</v>
      </c>
      <c r="F350" s="337">
        <f t="shared" ca="1" si="15"/>
        <v>908972.11982180749</v>
      </c>
      <c r="G350" s="337">
        <f t="shared" ca="1" si="16"/>
        <v>2972634.1376497778</v>
      </c>
      <c r="H350" s="337">
        <f t="shared" ca="1" si="17"/>
        <v>2972634.1376497778</v>
      </c>
      <c r="I350" s="337">
        <f t="shared" ca="1" si="18"/>
        <v>3881606.2574715856</v>
      </c>
      <c r="J350" s="337">
        <f ca="1">SUMIF($B$6:$J$331,$B350,$J$6:$J$331)</f>
        <v>3881606.2574715856</v>
      </c>
      <c r="K350" s="350">
        <v>1</v>
      </c>
    </row>
    <row r="351" spans="1:11" x14ac:dyDescent="0.25">
      <c r="A351" s="338" t="s">
        <v>912</v>
      </c>
      <c r="B351" s="345" t="s">
        <v>443</v>
      </c>
      <c r="C351" s="345" t="s">
        <v>440</v>
      </c>
      <c r="D351" s="345" t="s">
        <v>379</v>
      </c>
      <c r="E351" s="326">
        <f t="shared" ca="1" si="14"/>
        <v>411582.24477066146</v>
      </c>
      <c r="F351" s="337">
        <f t="shared" ca="1" si="15"/>
        <v>411582.24477066146</v>
      </c>
      <c r="G351" s="337">
        <f t="shared" ca="1" si="16"/>
        <v>1629676.3807324446</v>
      </c>
      <c r="H351" s="337">
        <f t="shared" ca="1" si="17"/>
        <v>1629676.3807324446</v>
      </c>
      <c r="I351" s="337">
        <f t="shared" ca="1" si="18"/>
        <v>2041258.6255031058</v>
      </c>
      <c r="J351" s="337">
        <f t="shared" ca="1" si="19"/>
        <v>2041258.6255031058</v>
      </c>
      <c r="K351" s="350">
        <v>1</v>
      </c>
    </row>
    <row r="352" spans="1:11" x14ac:dyDescent="0.25">
      <c r="A352" s="338" t="s">
        <v>913</v>
      </c>
      <c r="B352" s="345" t="s">
        <v>511</v>
      </c>
      <c r="C352" s="345" t="s">
        <v>434</v>
      </c>
      <c r="D352" s="345" t="s">
        <v>380</v>
      </c>
      <c r="E352" s="326">
        <f t="shared" ca="1" si="14"/>
        <v>686244.31185608043</v>
      </c>
      <c r="F352" s="337">
        <f t="shared" ca="1" si="15"/>
        <v>686244.31185608043</v>
      </c>
      <c r="G352" s="337">
        <f t="shared" ca="1" si="16"/>
        <v>2679651.3987768888</v>
      </c>
      <c r="H352" s="337">
        <f t="shared" ca="1" si="17"/>
        <v>2679651.3987768888</v>
      </c>
      <c r="I352" s="337">
        <f t="shared" ca="1" si="18"/>
        <v>3365895.7106329692</v>
      </c>
      <c r="J352" s="337">
        <f ca="1">SUMIF($B$6:$J$331,$B352,$J$6:$J$331)</f>
        <v>3365895.7106329692</v>
      </c>
      <c r="K352" s="350">
        <v>1</v>
      </c>
    </row>
    <row r="353" spans="1:11" x14ac:dyDescent="0.25">
      <c r="A353" s="338" t="s">
        <v>914</v>
      </c>
      <c r="B353" s="345" t="s">
        <v>630</v>
      </c>
      <c r="C353" s="345" t="s">
        <v>463</v>
      </c>
      <c r="D353" s="345" t="s">
        <v>381</v>
      </c>
      <c r="E353" s="326">
        <f t="shared" ca="1" si="14"/>
        <v>411878.70886006497</v>
      </c>
      <c r="F353" s="337">
        <f t="shared" ca="1" si="15"/>
        <v>411878.70886006497</v>
      </c>
      <c r="G353" s="337">
        <f t="shared" ca="1" si="16"/>
        <v>2063107.2462506667</v>
      </c>
      <c r="H353" s="337">
        <f t="shared" ca="1" si="17"/>
        <v>2063107.2462506667</v>
      </c>
      <c r="I353" s="337">
        <f t="shared" ca="1" si="18"/>
        <v>2474985.9551107315</v>
      </c>
      <c r="J353" s="337">
        <f t="shared" ca="1" si="19"/>
        <v>2474985.9551107315</v>
      </c>
      <c r="K353" s="350">
        <v>1</v>
      </c>
    </row>
    <row r="354" spans="1:11" x14ac:dyDescent="0.25">
      <c r="A354" s="338" t="s">
        <v>915</v>
      </c>
      <c r="B354" s="345" t="s">
        <v>501</v>
      </c>
      <c r="C354" s="345" t="s">
        <v>467</v>
      </c>
      <c r="D354" s="345" t="s">
        <v>382</v>
      </c>
      <c r="E354" s="326">
        <f t="shared" ca="1" si="14"/>
        <v>597888.35249630245</v>
      </c>
      <c r="F354" s="337">
        <f t="shared" ca="1" si="15"/>
        <v>597888.35249630245</v>
      </c>
      <c r="G354" s="337">
        <f t="shared" ca="1" si="16"/>
        <v>1676957.3484195557</v>
      </c>
      <c r="H354" s="337">
        <f t="shared" ca="1" si="17"/>
        <v>1676957.3484195557</v>
      </c>
      <c r="I354" s="337">
        <f t="shared" ca="1" si="18"/>
        <v>2274845.7009158577</v>
      </c>
      <c r="J354" s="337">
        <f ca="1">SUMIF($B$6:$J$331,$B354,$J$6:$J$331)</f>
        <v>2274845.7009158577</v>
      </c>
      <c r="K354" s="350">
        <v>1</v>
      </c>
    </row>
    <row r="355" spans="1:11" x14ac:dyDescent="0.25">
      <c r="A355" s="338" t="s">
        <v>916</v>
      </c>
      <c r="B355" s="345" t="s">
        <v>449</v>
      </c>
      <c r="C355" s="345" t="s">
        <v>450</v>
      </c>
      <c r="D355" s="345" t="s">
        <v>383</v>
      </c>
      <c r="E355" s="326">
        <f t="shared" ca="1" si="14"/>
        <v>323479.86555560364</v>
      </c>
      <c r="F355" s="337">
        <f t="shared" ca="1" si="15"/>
        <v>323479.86555560364</v>
      </c>
      <c r="G355" s="337">
        <f t="shared" ca="1" si="16"/>
        <v>1656459.0575253332</v>
      </c>
      <c r="H355" s="337">
        <f t="shared" ca="1" si="17"/>
        <v>1656459.0575253332</v>
      </c>
      <c r="I355" s="337">
        <f t="shared" ca="1" si="18"/>
        <v>1979938.9230809368</v>
      </c>
      <c r="J355" s="337">
        <f t="shared" ca="1" si="19"/>
        <v>1979938.9230809368</v>
      </c>
      <c r="K355" s="350">
        <v>1</v>
      </c>
    </row>
    <row r="356" spans="1:11" x14ac:dyDescent="0.25">
      <c r="A356" s="338" t="s">
        <v>917</v>
      </c>
      <c r="B356" s="345" t="s">
        <v>559</v>
      </c>
      <c r="C356" s="345" t="s">
        <v>434</v>
      </c>
      <c r="D356" s="345" t="s">
        <v>384</v>
      </c>
      <c r="E356" s="326">
        <f t="shared" ca="1" si="14"/>
        <v>428223.46916148701</v>
      </c>
      <c r="F356" s="337">
        <f t="shared" ca="1" si="15"/>
        <v>428223.46916148701</v>
      </c>
      <c r="G356" s="337">
        <f t="shared" ca="1" si="16"/>
        <v>2679586.9572373335</v>
      </c>
      <c r="H356" s="337">
        <f t="shared" ca="1" si="17"/>
        <v>2679586.9572373335</v>
      </c>
      <c r="I356" s="337">
        <f t="shared" ca="1" si="18"/>
        <v>3107810.4263988202</v>
      </c>
      <c r="J356" s="337">
        <f ca="1">SUMIF($B$6:$J$331,$B356,$J$6:$J$331)</f>
        <v>3107810.4263988202</v>
      </c>
      <c r="K356" s="350">
        <v>1</v>
      </c>
    </row>
    <row r="357" spans="1:11" x14ac:dyDescent="0.25">
      <c r="A357" s="338" t="s">
        <v>918</v>
      </c>
      <c r="B357" s="345" t="s">
        <v>654</v>
      </c>
      <c r="C357" s="345" t="s">
        <v>467</v>
      </c>
      <c r="D357" s="345" t="s">
        <v>385</v>
      </c>
      <c r="E357" s="326">
        <f t="shared" ca="1" si="14"/>
        <v>790887.45423899696</v>
      </c>
      <c r="F357" s="337">
        <f t="shared" ca="1" si="15"/>
        <v>790887.45423899696</v>
      </c>
      <c r="G357" s="337">
        <f t="shared" ca="1" si="16"/>
        <v>1857386.1324053335</v>
      </c>
      <c r="H357" s="337">
        <f t="shared" ca="1" si="17"/>
        <v>1857386.1324053335</v>
      </c>
      <c r="I357" s="337">
        <f t="shared" ca="1" si="18"/>
        <v>2648273.5866443301</v>
      </c>
      <c r="J357" s="337">
        <f t="shared" ca="1" si="19"/>
        <v>2648273.5866443301</v>
      </c>
      <c r="K357" s="350">
        <v>1</v>
      </c>
    </row>
    <row r="358" spans="1:11" x14ac:dyDescent="0.25">
      <c r="A358" s="338" t="s">
        <v>919</v>
      </c>
      <c r="B358" s="345" t="s">
        <v>433</v>
      </c>
      <c r="C358" s="345" t="s">
        <v>434</v>
      </c>
      <c r="D358" s="345" t="s">
        <v>386</v>
      </c>
      <c r="E358" s="326">
        <f t="shared" ca="1" si="14"/>
        <v>917368.14135261741</v>
      </c>
      <c r="F358" s="337">
        <f t="shared" ca="1" si="15"/>
        <v>917368.14135261741</v>
      </c>
      <c r="G358" s="337">
        <f t="shared" ca="1" si="16"/>
        <v>3184564.5952960001</v>
      </c>
      <c r="H358" s="337">
        <f t="shared" ca="1" si="17"/>
        <v>3184564.5952960001</v>
      </c>
      <c r="I358" s="337">
        <f t="shared" ca="1" si="18"/>
        <v>4101932.7366486173</v>
      </c>
      <c r="J358" s="337">
        <f ca="1">SUMIF($B$6:$J$331,$B358,$J$6:$J$331)</f>
        <v>4101932.7366486173</v>
      </c>
      <c r="K358" s="350">
        <v>1</v>
      </c>
    </row>
    <row r="359" spans="1:11" ht="13.8" thickBot="1" x14ac:dyDescent="0.3">
      <c r="A359" s="331" t="s">
        <v>920</v>
      </c>
      <c r="B359" s="345" t="s">
        <v>489</v>
      </c>
      <c r="C359" s="345" t="s">
        <v>467</v>
      </c>
      <c r="D359" s="345" t="s">
        <v>387</v>
      </c>
      <c r="E359" s="326">
        <f t="shared" ca="1" si="14"/>
        <v>504270.51659933431</v>
      </c>
      <c r="F359" s="337">
        <f t="shared" ca="1" si="15"/>
        <v>504270.51659933431</v>
      </c>
      <c r="G359" s="337">
        <f t="shared" ca="1" si="16"/>
        <v>2117693.6129955556</v>
      </c>
      <c r="H359" s="337">
        <f t="shared" ca="1" si="17"/>
        <v>2117693.6129955556</v>
      </c>
      <c r="I359" s="337">
        <f t="shared" ca="1" si="18"/>
        <v>2621964.1295948904</v>
      </c>
      <c r="J359" s="337">
        <f ca="1">SUMIF($B$6:$J$331,$B359,$J$6:$J$331)</f>
        <v>2621964.1295948904</v>
      </c>
      <c r="K359" s="350">
        <v>1</v>
      </c>
    </row>
    <row r="360" spans="1:11" ht="13.8" thickTop="1"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A5EF690D-8253-4693-AF69-40BC3BE12D3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New Homes Bonus</vt:lpstr>
      <vt:lpstr>Calculating NHB</vt:lpstr>
      <vt:lpstr>Cumulative Payments</vt:lpstr>
      <vt:lpstr>Year 8 Payments</vt:lpstr>
      <vt:lpstr>Estimates of Payments</vt:lpstr>
      <vt:lpstr>Data</vt:lpstr>
      <vt:lpstr>Y8 data</vt:lpstr>
      <vt:lpstr>LA</vt:lpstr>
      <vt:lpstr>Reform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2016-12-09T16:04:29Z</dcterms:created>
  <dcterms:modified xsi:type="dcterms:W3CDTF">2017-12-18T19:03:16Z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521eaf20-fa80-4eef-b926-6a51fa0efb9f</vt:lpwstr>
  </property>
  <property fmtid="{D5CDD505-2E9C-101B-9397-08002B2CF9AE}" pid="3" name="bjSaver">
    <vt:lpwstr>csModzIzNrKbh+Gni8/Dz2A13t1Km7oQ</vt:lpwstr>
  </property>
  <property fmtid="{D5CDD505-2E9C-101B-9397-08002B2CF9AE}" pid="4" name="bjDocumentSecurityLabel">
    <vt:lpwstr>No Marking</vt:lpwstr>
  </property>
</Properties>
</file>