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3820"/>
  <bookViews>
    <workbookView xWindow="0" yWindow="0" windowWidth="10800" windowHeight="12675"/>
  </bookViews>
  <sheets>
    <sheet name="Table 1" sheetId="2" r:id="rId1"/>
    <sheet name="Table 1 (new structure)" sheetId="1" r:id="rId2"/>
    <sheet name="Table 2" sheetId="4" r:id="rId3"/>
    <sheet name="Table 2 (new structure)" sheetId="3" r:id="rId4"/>
  </sheets>
  <calcPr calcId="145621"/>
  <webPublishing codePage="1252"/>
</workbook>
</file>

<file path=xl/calcChain.xml><?xml version="1.0" encoding="utf-8"?>
<calcChain xmlns="http://schemas.openxmlformats.org/spreadsheetml/2006/main">
  <c r="L17" i="3" l="1"/>
  <c r="L22" i="3"/>
  <c r="L18" i="3"/>
  <c r="L11" i="3"/>
  <c r="L21" i="3"/>
  <c r="L20" i="3"/>
  <c r="L16" i="3"/>
  <c r="L13" i="3"/>
  <c r="L10" i="3"/>
  <c r="L29" i="3"/>
  <c r="L27" i="4"/>
  <c r="L30" i="4"/>
  <c r="L26" i="3" l="1"/>
  <c r="L166" i="1" l="1"/>
  <c r="L165" i="1"/>
  <c r="L163" i="1"/>
  <c r="L161" i="1"/>
  <c r="L148" i="1"/>
  <c r="L144" i="1"/>
  <c r="L142" i="1"/>
  <c r="L115" i="1"/>
  <c r="L107" i="1"/>
  <c r="L108" i="1"/>
  <c r="L112" i="1"/>
  <c r="L99" i="1"/>
  <c r="L97" i="1"/>
  <c r="L98" i="1"/>
  <c r="L111" i="1"/>
  <c r="L105" i="1"/>
  <c r="L104" i="1"/>
  <c r="L109" i="1"/>
  <c r="L102" i="1"/>
  <c r="L94" i="1"/>
  <c r="L101" i="1"/>
  <c r="L88" i="1"/>
  <c r="L71" i="1"/>
  <c r="L68" i="1"/>
  <c r="L61" i="1"/>
  <c r="L66" i="1"/>
  <c r="L62" i="1"/>
  <c r="L54" i="1"/>
  <c r="L65" i="1"/>
  <c r="L60" i="1"/>
  <c r="L63" i="1"/>
  <c r="L56" i="1"/>
  <c r="L49" i="1"/>
  <c r="L51" i="1"/>
  <c r="L20" i="1"/>
  <c r="L21" i="1"/>
  <c r="L27" i="1"/>
  <c r="L22" i="1"/>
  <c r="L26" i="1"/>
  <c r="L14" i="1"/>
  <c r="L13" i="1" l="1"/>
  <c r="L11" i="1"/>
  <c r="L12" i="1"/>
  <c r="L25" i="1"/>
  <c r="L24" i="1"/>
  <c r="L19" i="1"/>
  <c r="L18" i="1"/>
  <c r="L23" i="1"/>
  <c r="L17" i="1"/>
  <c r="L16" i="1"/>
  <c r="L10" i="1"/>
  <c r="L8" i="1"/>
  <c r="L15" i="1" l="1"/>
  <c r="L30" i="1" s="1"/>
  <c r="L90" i="1"/>
  <c r="L167" i="2"/>
  <c r="L165" i="2"/>
  <c r="L129" i="2"/>
  <c r="L140" i="2"/>
  <c r="L138" i="2"/>
  <c r="L124" i="2"/>
  <c r="L96" i="2"/>
  <c r="L80" i="2"/>
  <c r="L86" i="2"/>
  <c r="L92" i="2"/>
  <c r="L87" i="2"/>
  <c r="L94" i="2"/>
  <c r="L77" i="2"/>
  <c r="L33" i="2"/>
  <c r="L174" i="2" l="1"/>
  <c r="L157" i="2"/>
  <c r="L175" i="2" s="1"/>
  <c r="R138" i="1"/>
  <c r="R56" i="1"/>
  <c r="P56" i="1"/>
  <c r="L59" i="1"/>
  <c r="R152" i="2"/>
  <c r="P55" i="2"/>
  <c r="R55" i="2"/>
  <c r="L170" i="2" l="1"/>
  <c r="L172" i="2" s="1"/>
</calcChain>
</file>

<file path=xl/sharedStrings.xml><?xml version="1.0" encoding="utf-8"?>
<sst xmlns="http://schemas.openxmlformats.org/spreadsheetml/2006/main" count="524" uniqueCount="146">
  <si>
    <t>£'000</t>
  </si>
  <si>
    <t>2012-13</t>
  </si>
  <si>
    <t>2013-14</t>
  </si>
  <si>
    <t>2014-15</t>
  </si>
  <si>
    <t>2015-16</t>
  </si>
  <si>
    <t>2016-17</t>
  </si>
  <si>
    <t>2017-18</t>
  </si>
  <si>
    <t>2018-19</t>
  </si>
  <si>
    <t>2019-20</t>
  </si>
  <si>
    <t>OUTTURN</t>
  </si>
  <si>
    <t>PLANS</t>
  </si>
  <si>
    <t>Resource DEL</t>
  </si>
  <si>
    <t xml:space="preserve"> </t>
  </si>
  <si>
    <t>Deliver an ambitious industrial strategy</t>
  </si>
  <si>
    <t>Maximise investment opportunities and bolster UK interests</t>
  </si>
  <si>
    <t>Promote competitive markets and responsible business practices</t>
  </si>
  <si>
    <t>Delivering affordable energy for households and businesses</t>
  </si>
  <si>
    <t>Ensuring that our energy system is reliable and secure</t>
  </si>
  <si>
    <t>Taking action on climate change and decarbonisation</t>
  </si>
  <si>
    <t>Managing our energy legacy safely and responsibly</t>
  </si>
  <si>
    <t>Science and Research</t>
  </si>
  <si>
    <t>Capability</t>
  </si>
  <si>
    <t>Government as Shareholder</t>
  </si>
  <si>
    <t>Deliver an ambitious industrial strategy (ALB) net</t>
  </si>
  <si>
    <t>Promote competitive markets and responsible business practices (ALB) net</t>
  </si>
  <si>
    <t>Ensuring that our energy system is reliable and secure (ALB) net</t>
  </si>
  <si>
    <t>Taking action on climate change and decarbonisation (ALB) net</t>
  </si>
  <si>
    <t>Managing our energy legacy safely and responsibly (ALB) net</t>
  </si>
  <si>
    <t>Science and Research (ALB) net</t>
  </si>
  <si>
    <t>Capability (ALB) Net</t>
  </si>
  <si>
    <t>Government as Shareholder (ALB) net</t>
  </si>
  <si>
    <t>NDA and SLC expenditure</t>
  </si>
  <si>
    <t>Nuclear Decommissioning Authority Income (CFER)</t>
  </si>
  <si>
    <t>Innovation, Enterprise and Business (ALB) net</t>
  </si>
  <si>
    <t>Electricity Market Reform</t>
  </si>
  <si>
    <t>-</t>
  </si>
  <si>
    <t>Total Resource DEL</t>
  </si>
  <si>
    <t>Of which:</t>
  </si>
  <si>
    <r>
      <rPr>
        <sz val="8"/>
        <color theme="1"/>
        <rFont val="Tahoma"/>
        <family val="2"/>
      </rPr>
      <t>Staff costs</t>
    </r>
  </si>
  <si>
    <r>
      <rPr>
        <sz val="8"/>
        <color theme="1"/>
        <rFont val="Tahoma"/>
        <family val="2"/>
      </rPr>
      <t>Purchase of goods and services</t>
    </r>
  </si>
  <si>
    <r>
      <rPr>
        <sz val="8"/>
        <color theme="1"/>
        <rFont val="Tahoma"/>
        <family val="2"/>
      </rPr>
      <t>Income from sales of goods and services</t>
    </r>
  </si>
  <si>
    <r>
      <rPr>
        <sz val="8"/>
        <color theme="1"/>
        <rFont val="Tahoma"/>
        <family val="2"/>
      </rPr>
      <t>Current grants to local government (net)</t>
    </r>
  </si>
  <si>
    <r>
      <rPr>
        <sz val="8"/>
        <color theme="1"/>
        <rFont val="Tahoma"/>
        <family val="2"/>
      </rPr>
      <t>Current grants to persons and non-profit bodies (net)</t>
    </r>
  </si>
  <si>
    <r>
      <rPr>
        <sz val="8"/>
        <color theme="1"/>
        <rFont val="Tahoma"/>
        <family val="2"/>
      </rPr>
      <t>Current grants abroad (net)</t>
    </r>
  </si>
  <si>
    <r>
      <rPr>
        <sz val="8"/>
        <color theme="1"/>
        <rFont val="Tahoma"/>
        <family val="2"/>
      </rPr>
      <t>Subsidies to private sector companies</t>
    </r>
  </si>
  <si>
    <r>
      <rPr>
        <sz val="8"/>
        <color theme="1"/>
        <rFont val="Tahoma"/>
        <family val="2"/>
      </rPr>
      <t>Subsidies to public corporations</t>
    </r>
  </si>
  <si>
    <r>
      <rPr>
        <sz val="8"/>
        <color theme="1"/>
        <rFont val="Tahoma"/>
        <family val="2"/>
      </rPr>
      <t>Net public service pensions</t>
    </r>
    <r>
      <rPr>
        <sz val="7"/>
        <color theme="1"/>
        <rFont val="Tahoma"/>
        <family val="2"/>
      </rPr>
      <t xml:space="preserve"> 2</t>
    </r>
  </si>
  <si>
    <r>
      <rPr>
        <sz val="8"/>
        <color theme="1"/>
        <rFont val="Tahoma"/>
        <family val="2"/>
      </rPr>
      <t>Rentals</t>
    </r>
  </si>
  <si>
    <r>
      <rPr>
        <sz val="8"/>
        <color theme="1"/>
        <rFont val="Tahoma"/>
        <family val="2"/>
      </rPr>
      <t>Depreciation</t>
    </r>
    <r>
      <rPr>
        <sz val="7"/>
        <color theme="1"/>
        <rFont val="Tahoma"/>
        <family val="2"/>
      </rPr>
      <t xml:space="preserve"> 1</t>
    </r>
  </si>
  <si>
    <r>
      <rPr>
        <sz val="8"/>
        <color theme="1"/>
        <rFont val="Tahoma"/>
        <family val="2"/>
      </rPr>
      <t>Take up of provisions</t>
    </r>
  </si>
  <si>
    <r>
      <rPr>
        <sz val="8"/>
        <color theme="1"/>
        <rFont val="Tahoma"/>
        <family val="2"/>
      </rPr>
      <t>Change in pension scheme liabilities</t>
    </r>
  </si>
  <si>
    <r>
      <rPr>
        <sz val="8"/>
        <color theme="1"/>
        <rFont val="Tahoma"/>
        <family val="2"/>
      </rPr>
      <t>Other resource</t>
    </r>
  </si>
  <si>
    <t>Resource AME</t>
  </si>
  <si>
    <t>Renewable Heat Incentive</t>
  </si>
  <si>
    <t>Nuclear Decommissioning Authority</t>
  </si>
  <si>
    <t>Total Resource AME</t>
  </si>
  <si>
    <r>
      <rPr>
        <sz val="8"/>
        <color theme="1"/>
        <rFont val="Tahoma"/>
        <family val="2"/>
      </rPr>
      <t>Staff costs</t>
    </r>
  </si>
  <si>
    <r>
      <rPr>
        <sz val="8"/>
        <color theme="1"/>
        <rFont val="Tahoma"/>
        <family val="2"/>
      </rPr>
      <t>Purchase of goods and services</t>
    </r>
  </si>
  <si>
    <r>
      <rPr>
        <sz val="8"/>
        <color theme="1"/>
        <rFont val="Tahoma"/>
        <family val="2"/>
      </rPr>
      <t>Income from sales of goods and services</t>
    </r>
  </si>
  <si>
    <r>
      <rPr>
        <sz val="8"/>
        <color theme="1"/>
        <rFont val="Tahoma"/>
        <family val="2"/>
      </rPr>
      <t>Current grants to persons and non-profit bodies (net)</t>
    </r>
  </si>
  <si>
    <r>
      <rPr>
        <sz val="8"/>
        <color theme="1"/>
        <rFont val="Tahoma"/>
        <family val="2"/>
      </rPr>
      <t>Subsidies to private sector companies</t>
    </r>
  </si>
  <si>
    <r>
      <rPr>
        <sz val="8"/>
        <color theme="1"/>
        <rFont val="Tahoma"/>
        <family val="2"/>
      </rPr>
      <t>Net public service pensions</t>
    </r>
    <r>
      <rPr>
        <sz val="7"/>
        <color theme="1"/>
        <rFont val="Tahoma"/>
        <family val="2"/>
      </rPr>
      <t xml:space="preserve"> 2</t>
    </r>
  </si>
  <si>
    <r>
      <rPr>
        <sz val="8"/>
        <color theme="1"/>
        <rFont val="Tahoma"/>
        <family val="2"/>
      </rPr>
      <t>Rentals</t>
    </r>
  </si>
  <si>
    <r>
      <rPr>
        <sz val="8"/>
        <color theme="1"/>
        <rFont val="Tahoma"/>
        <family val="2"/>
      </rPr>
      <t>Depreciation</t>
    </r>
    <r>
      <rPr>
        <sz val="7"/>
        <color theme="1"/>
        <rFont val="Tahoma"/>
        <family val="2"/>
      </rPr>
      <t xml:space="preserve"> 1</t>
    </r>
  </si>
  <si>
    <r>
      <rPr>
        <sz val="8"/>
        <color theme="1"/>
        <rFont val="Tahoma"/>
        <family val="2"/>
      </rPr>
      <t>Take up of provisions</t>
    </r>
  </si>
  <si>
    <r>
      <rPr>
        <sz val="8"/>
        <color theme="1"/>
        <rFont val="Tahoma"/>
        <family val="2"/>
      </rPr>
      <t>Release of provision</t>
    </r>
  </si>
  <si>
    <r>
      <rPr>
        <sz val="8"/>
        <color theme="1"/>
        <rFont val="Tahoma"/>
        <family val="2"/>
      </rPr>
      <t>Change in pension scheme liabilities</t>
    </r>
  </si>
  <si>
    <r>
      <rPr>
        <sz val="8"/>
        <color theme="1"/>
        <rFont val="Tahoma"/>
        <family val="2"/>
      </rPr>
      <t>Unwinding of the discount rate on pension scheme liabilities</t>
    </r>
  </si>
  <si>
    <r>
      <rPr>
        <sz val="8"/>
        <color theme="1"/>
        <rFont val="Tahoma"/>
        <family val="2"/>
      </rPr>
      <t>Release of provisions covering payments of pension benefits</t>
    </r>
  </si>
  <si>
    <r>
      <rPr>
        <sz val="8"/>
        <color theme="1"/>
        <rFont val="Tahoma"/>
        <family val="2"/>
      </rPr>
      <t>Other resource</t>
    </r>
  </si>
  <si>
    <t>Total Resource Budget</t>
  </si>
  <si>
    <r>
      <rPr>
        <sz val="8"/>
        <color theme="1"/>
        <rFont val="Tahoma"/>
        <family val="2"/>
      </rPr>
      <t>Depreciation</t>
    </r>
    <r>
      <rPr>
        <sz val="7"/>
        <color theme="1"/>
        <rFont val="Tahoma"/>
        <family val="2"/>
      </rPr>
      <t xml:space="preserve"> 1</t>
    </r>
  </si>
  <si>
    <t>Capital DEL</t>
  </si>
  <si>
    <t>Total Capital DEL</t>
  </si>
  <si>
    <r>
      <rPr>
        <sz val="8"/>
        <color theme="1"/>
        <rFont val="Tahoma"/>
        <family val="2"/>
      </rPr>
      <t>Staff costs</t>
    </r>
  </si>
  <si>
    <r>
      <rPr>
        <sz val="8"/>
        <color theme="1"/>
        <rFont val="Tahoma"/>
        <family val="2"/>
      </rPr>
      <t>Purchase of goods and services</t>
    </r>
  </si>
  <si>
    <r>
      <rPr>
        <sz val="8"/>
        <color theme="1"/>
        <rFont val="Tahoma"/>
        <family val="2"/>
      </rPr>
      <t>Income from sales of goods and services</t>
    </r>
  </si>
  <si>
    <r>
      <rPr>
        <sz val="8"/>
        <color theme="1"/>
        <rFont val="Tahoma"/>
        <family val="2"/>
      </rPr>
      <t>Current grants to persons and non-profit bodies (net)</t>
    </r>
  </si>
  <si>
    <r>
      <rPr>
        <sz val="8"/>
        <color theme="1"/>
        <rFont val="Tahoma"/>
        <family val="2"/>
      </rPr>
      <t>Current grants abroad (net)</t>
    </r>
  </si>
  <si>
    <r>
      <rPr>
        <sz val="8"/>
        <color theme="1"/>
        <rFont val="Tahoma"/>
        <family val="2"/>
      </rPr>
      <t>Subsidies to private sector companies</t>
    </r>
  </si>
  <si>
    <r>
      <rPr>
        <sz val="8"/>
        <color theme="1"/>
        <rFont val="Tahoma"/>
        <family val="2"/>
      </rPr>
      <t>Subsidies to public corporations</t>
    </r>
  </si>
  <si>
    <r>
      <rPr>
        <sz val="8"/>
        <color theme="1"/>
        <rFont val="Tahoma"/>
        <family val="2"/>
      </rPr>
      <t>Capital support for local government (net)</t>
    </r>
  </si>
  <si>
    <r>
      <rPr>
        <sz val="8"/>
        <color theme="1"/>
        <rFont val="Tahoma"/>
        <family val="2"/>
      </rPr>
      <t>Capital grants to persons &amp; non-profit bodies (net)</t>
    </r>
  </si>
  <si>
    <r>
      <rPr>
        <sz val="8"/>
        <color theme="1"/>
        <rFont val="Tahoma"/>
        <family val="2"/>
      </rPr>
      <t>Capital grants to private sector companies (net)</t>
    </r>
  </si>
  <si>
    <r>
      <rPr>
        <sz val="8"/>
        <color theme="1"/>
        <rFont val="Tahoma"/>
        <family val="2"/>
      </rPr>
      <t>Capital grants abroad (net)</t>
    </r>
  </si>
  <si>
    <r>
      <rPr>
        <sz val="8"/>
        <color theme="1"/>
        <rFont val="Tahoma"/>
        <family val="2"/>
      </rPr>
      <t>Capital support for public corporations</t>
    </r>
  </si>
  <si>
    <r>
      <rPr>
        <sz val="8"/>
        <color theme="1"/>
        <rFont val="Tahoma"/>
        <family val="2"/>
      </rPr>
      <t>Purchase of assets</t>
    </r>
  </si>
  <si>
    <r>
      <rPr>
        <sz val="8"/>
        <color theme="1"/>
        <rFont val="Tahoma"/>
        <family val="2"/>
      </rPr>
      <t>Income from sales of assets</t>
    </r>
  </si>
  <si>
    <r>
      <rPr>
        <sz val="8"/>
        <color theme="1"/>
        <rFont val="Tahoma"/>
        <family val="2"/>
      </rPr>
      <t>Net lending to the private sector and abroad</t>
    </r>
  </si>
  <si>
    <r>
      <rPr>
        <sz val="8"/>
        <color theme="1"/>
        <rFont val="Tahoma"/>
        <family val="2"/>
      </rPr>
      <t>Other capital</t>
    </r>
  </si>
  <si>
    <t>Capital AME</t>
  </si>
  <si>
    <t>Total Capital AME</t>
  </si>
  <si>
    <t xml:space="preserve">Of which: </t>
  </si>
  <si>
    <r>
      <rPr>
        <sz val="8"/>
        <color theme="1"/>
        <rFont val="Tahoma"/>
        <family val="2"/>
      </rPr>
      <t>Staff costs</t>
    </r>
  </si>
  <si>
    <r>
      <rPr>
        <sz val="8"/>
        <color theme="1"/>
        <rFont val="Tahoma"/>
        <family val="2"/>
      </rPr>
      <t>Purchase of goods and services</t>
    </r>
  </si>
  <si>
    <r>
      <rPr>
        <sz val="8"/>
        <color theme="1"/>
        <rFont val="Tahoma"/>
        <family val="2"/>
      </rPr>
      <t>Capital grants to persons &amp; non-profit bodies (net)</t>
    </r>
  </si>
  <si>
    <r>
      <rPr>
        <sz val="8"/>
        <color theme="1"/>
        <rFont val="Tahoma"/>
        <family val="2"/>
      </rPr>
      <t>Capital grants to private sector companies (net)</t>
    </r>
  </si>
  <si>
    <r>
      <rPr>
        <sz val="8"/>
        <color theme="1"/>
        <rFont val="Tahoma"/>
        <family val="2"/>
      </rPr>
      <t>Capital grants abroad (net)</t>
    </r>
  </si>
  <si>
    <r>
      <rPr>
        <sz val="8"/>
        <color theme="1"/>
        <rFont val="Tahoma"/>
        <family val="2"/>
      </rPr>
      <t>Capital support for public corporations</t>
    </r>
  </si>
  <si>
    <r>
      <rPr>
        <sz val="8"/>
        <color theme="1"/>
        <rFont val="Tahoma"/>
        <family val="2"/>
      </rPr>
      <t>Purchase of assets</t>
    </r>
  </si>
  <si>
    <r>
      <rPr>
        <sz val="8"/>
        <color theme="1"/>
        <rFont val="Tahoma"/>
        <family val="2"/>
      </rPr>
      <t>Income from sales of assets</t>
    </r>
  </si>
  <si>
    <r>
      <rPr>
        <sz val="8"/>
        <color theme="1"/>
        <rFont val="Tahoma"/>
        <family val="2"/>
      </rPr>
      <t>Net lending to the private sector and abroad</t>
    </r>
  </si>
  <si>
    <r>
      <rPr>
        <sz val="8"/>
        <color theme="1"/>
        <rFont val="Tahoma"/>
        <family val="2"/>
      </rPr>
      <t>Other capital</t>
    </r>
  </si>
  <si>
    <t>Total Capital Budget</t>
  </si>
  <si>
    <r>
      <rPr>
        <b/>
        <sz val="8"/>
        <color theme="1"/>
        <rFont val="Tahoma"/>
        <family val="2"/>
      </rPr>
      <t>Total departmental spending</t>
    </r>
    <r>
      <rPr>
        <sz val="7"/>
        <color theme="1"/>
        <rFont val="Tahoma"/>
        <family val="2"/>
      </rPr>
      <t xml:space="preserve"> 3</t>
    </r>
  </si>
  <si>
    <t>Total DEL</t>
  </si>
  <si>
    <t>Total AME</t>
  </si>
  <si>
    <r>
      <rPr>
        <i/>
        <sz val="7"/>
        <color theme="1"/>
        <rFont val="Tahoma"/>
        <family val="2"/>
      </rPr>
      <t>1</t>
    </r>
    <r>
      <rPr>
        <i/>
        <sz val="10"/>
        <color theme="1"/>
        <rFont val="Tahoma"/>
        <family val="2"/>
      </rPr>
      <t xml:space="preserve"> Includes impairments</t>
    </r>
  </si>
  <si>
    <r>
      <rPr>
        <i/>
        <sz val="7"/>
        <color theme="1"/>
        <rFont val="Tahoma"/>
        <family val="2"/>
      </rPr>
      <t>2</t>
    </r>
    <r>
      <rPr>
        <i/>
        <sz val="10"/>
        <color theme="1"/>
        <rFont val="Tahoma"/>
        <family val="2"/>
      </rPr>
      <t xml:space="preserve"> Pension schemes report under FRS 17 accounting requirements.  These figures therefore include cash payments made and contributions received, as well as certain non-cash items</t>
    </r>
  </si>
  <si>
    <r>
      <rPr>
        <i/>
        <sz val="7"/>
        <color theme="1"/>
        <rFont val="Tahoma"/>
        <family val="2"/>
      </rPr>
      <t>3</t>
    </r>
    <r>
      <rPr>
        <i/>
        <sz val="10"/>
        <color theme="1"/>
        <rFont val="Tahoma"/>
        <family val="2"/>
      </rPr>
      <t xml:space="preserve"> 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r>
  </si>
  <si>
    <t>Innovation, Enterprise and Business</t>
  </si>
  <si>
    <t>Market Frameworks</t>
  </si>
  <si>
    <t>Market Frameworks (ALB) net</t>
  </si>
  <si>
    <t>Security and Resilience: ensure the UK has a secure and resilient energy system</t>
  </si>
  <si>
    <t>Keeping bills low: keep energy bills as low as possible for households and businesses</t>
  </si>
  <si>
    <t>Decarbonisation: secure ambitious international action on climate change and reduce carbon emissions cost-effectively at home</t>
  </si>
  <si>
    <t>Energy legacy: manage the UK’s energy legacy safely and responsibly</t>
  </si>
  <si>
    <t>Oil and Gas Authority</t>
  </si>
  <si>
    <t>Oil and Gas Authority (net)</t>
  </si>
  <si>
    <t>Electricity Settlements Company (net)</t>
  </si>
  <si>
    <t>Committee on Climate Change (net)</t>
  </si>
  <si>
    <t>Coal Authority (net)</t>
  </si>
  <si>
    <t>Civil Nuclear Police Authority (net)</t>
  </si>
  <si>
    <t>Low Carbon Contracts Company (net)</t>
  </si>
  <si>
    <t xml:space="preserve">DEPARTMENT FOR BUSINESS, ENERGY AND INDUSTRIAL STRATEGY </t>
  </si>
  <si>
    <t>Total departmental spending, 2012-13 to 2019-20</t>
  </si>
  <si>
    <t>Total administration budget</t>
  </si>
  <si>
    <t>Staff costs</t>
  </si>
  <si>
    <t>Purchase of goods and services</t>
  </si>
  <si>
    <t>Income from sales of goods and services</t>
  </si>
  <si>
    <t>Current grants to persons and non-profit bodies (net)</t>
  </si>
  <si>
    <t>Current grants abroad (net)</t>
  </si>
  <si>
    <t>Net public service pensions</t>
  </si>
  <si>
    <t>Rentals</t>
  </si>
  <si>
    <t>Depreciation</t>
  </si>
  <si>
    <t>Take up of provisions</t>
  </si>
  <si>
    <t>Change in pension scheme liabilities</t>
  </si>
  <si>
    <t>Other resource</t>
  </si>
  <si>
    <t>Administration budget, 2012-13 to 2019-20</t>
  </si>
  <si>
    <t>Notes:-</t>
  </si>
  <si>
    <t>Resource DEL expenditure for Electricity Market Reform is shown separately in 2012-13 as this expenditure was funded through a Contingencies Fund advance, pending passage of the Energy Bill through Parliament.   Repayment of that advance in 2013-14 was made against Deliver secure energy on the way to a low carbon energy future Resource DEL, offset by the credit shown against Electricity Market Reform.</t>
  </si>
  <si>
    <t>The large increase in spend in 2014-15 and 2015-16 on Keeping bills low: keep energy bills as low as possible for households and businesses Resource DEL is due to the Government Electricity Rebate.</t>
  </si>
  <si>
    <t>The figure for Depreciation in Resource AME in 2014-15, 2015-16 and 2016-17 includes the movement in fair value for Contracts for Difference, shown against Decarbonisation: secure ambitious international action on climate change and reduce carbon emissions cost-effectively at home and Low Carbon Contracts Company.</t>
  </si>
  <si>
    <t>The increase in spend from 2016-17 against Science and Research Capital DEL and decrease against Science and Research (ALB) Capital DEL reflects the reclassification of expenditure for the Higher Education Funding Council for England (HEFCE) for Science and Research following the Machinery of Government transfer of HEFCE to the Department for Education.</t>
  </si>
  <si>
    <t>The large increase in spend in 2014-15 and 2015-16 on Delivering affordable energy for households and businesses Resource DEL is due to the Government Electricity Rebate.</t>
  </si>
  <si>
    <t>The figure for Depreciation in Resource AME in 2014-15, 2015-16 and 2016-17 includes the movement in fair value for Contracts for Difference, shown against Taking action on climate change and decarbonisation and Taking action on climate change and decarbonisation (ALB)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</si>
</sst>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quot;#,##0;\-"/>
    <numFmt numFmtId="165" formatCode="#,##0;\-#,##0;\-"/>
  </numFmts>
  <fonts count="10" x14ac:knownFonts="1">
    <font>
      <sz val="10"/>
      <color theme="1"/>
      <name val="Tahoma"/>
      <family val="2"/>
    </font>
    <font>
      <b/>
      <sz val="12"/>
      <color theme="1"/>
      <name val="Tahoma"/>
      <family val="2"/>
    </font>
    <font>
      <b/>
      <sz val="10"/>
      <color theme="1"/>
      <name val="Tahoma"/>
      <family val="2"/>
    </font>
    <font>
      <b/>
      <sz val="8"/>
      <color theme="1"/>
      <name val="Tahoma"/>
      <family val="2"/>
    </font>
    <font>
      <sz val="8"/>
      <color theme="1"/>
      <name val="Tahoma"/>
      <family val="2"/>
    </font>
    <font>
      <i/>
      <sz val="8"/>
      <color theme="1"/>
      <name val="Tahoma"/>
      <family val="2"/>
    </font>
    <font>
      <sz val="7"/>
      <color theme="1"/>
      <name val="Tahoma"/>
      <family val="2"/>
    </font>
    <font>
      <i/>
      <sz val="7"/>
      <color theme="1"/>
      <name val="Tahoma"/>
      <family val="2"/>
    </font>
    <font>
      <i/>
      <sz val="10"/>
      <color theme="1"/>
      <name val="Tahoma"/>
      <family val="2"/>
    </font>
    <font>
      <b/>
      <u/>
      <sz val="11"/>
      <color theme="1"/>
      <name val="Calibri"/>
      <family val="2"/>
      <scheme val="minor"/>
    </font>
  </fonts>
  <fills count="2">
    <fill>
      <patternFill patternType="none"/>
    </fill>
    <fill>
      <patternFill patternType="gray125"/>
    </fill>
  </fills>
  <borders count="6">
    <border>
      <left/>
      <right/>
      <top/>
      <bottom/>
      <diagonal/>
    </border>
    <border>
      <left/>
      <right/>
      <top/>
      <bottom style="medium">
        <color auto="1"/>
      </bottom>
      <diagonal/>
    </border>
    <border>
      <left/>
      <right/>
      <top style="medium">
        <color auto="1"/>
      </top>
      <bottom/>
      <diagonal/>
    </border>
    <border>
      <left/>
      <right/>
      <top style="medium">
        <color auto="1"/>
      </top>
      <bottom style="medium">
        <color auto="1"/>
      </bottom>
      <diagonal/>
    </border>
    <border>
      <left/>
      <right/>
      <top style="double">
        <color auto="1"/>
      </top>
      <bottom style="double">
        <color auto="1"/>
      </bottom>
      <diagonal/>
    </border>
    <border>
      <left/>
      <right/>
      <top style="medium">
        <color auto="1"/>
      </top>
      <bottom/>
      <diagonal/>
    </border>
  </borders>
  <cellStyleXfs count="1">
    <xf numFmtId="0" fontId="0" fillId="0" borderId="0"/>
  </cellStyleXfs>
  <cellXfs count="57">
    <xf numFmtId="0" fontId="0" fillId="0" borderId="0" xfId="0"/>
    <xf numFmtId="0" fontId="3" fillId="0" borderId="0" xfId="0" applyFont="1" applyAlignment="1">
      <alignment vertical="top"/>
    </xf>
    <xf numFmtId="0" fontId="4" fillId="0" borderId="0" xfId="0" applyFont="1" applyAlignment="1">
      <alignment vertical="top"/>
    </xf>
    <xf numFmtId="0" fontId="0" fillId="0" borderId="1" xfId="0" applyBorder="1"/>
    <xf numFmtId="0" fontId="0" fillId="0" borderId="2" xfId="0" applyBorder="1"/>
    <xf numFmtId="0" fontId="3" fillId="0" borderId="2" xfId="0" applyFont="1" applyBorder="1" applyAlignment="1">
      <alignment vertical="top"/>
    </xf>
    <xf numFmtId="0" fontId="0" fillId="0" borderId="0" xfId="0"/>
    <xf numFmtId="0" fontId="0" fillId="0" borderId="1" xfId="0" applyBorder="1"/>
    <xf numFmtId="0" fontId="3" fillId="0" borderId="2" xfId="0" applyFont="1" applyBorder="1" applyAlignment="1">
      <alignment vertical="top"/>
    </xf>
    <xf numFmtId="0" fontId="0" fillId="0" borderId="2" xfId="0" applyBorder="1"/>
    <xf numFmtId="0" fontId="4" fillId="0" borderId="0" xfId="0" applyFont="1" applyAlignment="1">
      <alignment vertical="top"/>
    </xf>
    <xf numFmtId="0" fontId="3" fillId="0" borderId="0" xfId="0" applyFont="1" applyAlignment="1">
      <alignment vertical="top"/>
    </xf>
    <xf numFmtId="0" fontId="0" fillId="0" borderId="0" xfId="0" applyBorder="1" applyAlignment="1"/>
    <xf numFmtId="0" fontId="0" fillId="0" borderId="0" xfId="0" applyBorder="1"/>
    <xf numFmtId="0" fontId="9" fillId="0" borderId="0" xfId="0" applyFont="1"/>
    <xf numFmtId="0" fontId="0" fillId="0" borderId="0" xfId="0" applyAlignment="1"/>
    <xf numFmtId="0" fontId="0" fillId="0" borderId="0" xfId="0" applyFill="1"/>
    <xf numFmtId="164" fontId="0" fillId="0" borderId="0" xfId="0" applyNumberFormat="1" applyFill="1"/>
    <xf numFmtId="0" fontId="1" fillId="0" borderId="0" xfId="0" applyFont="1" applyAlignment="1">
      <alignment vertical="center"/>
    </xf>
    <xf numFmtId="0" fontId="0" fillId="0" borderId="0" xfId="0"/>
    <xf numFmtId="0" fontId="2" fillId="0" borderId="0" xfId="0" applyFont="1" applyAlignment="1">
      <alignment vertical="center"/>
    </xf>
    <xf numFmtId="0" fontId="3" fillId="0" borderId="0" xfId="0" applyFont="1" applyAlignment="1">
      <alignment horizontal="right"/>
    </xf>
    <xf numFmtId="0" fontId="3" fillId="0" borderId="2" xfId="0" applyFont="1" applyBorder="1" applyAlignment="1">
      <alignment vertical="top"/>
    </xf>
    <xf numFmtId="0" fontId="0" fillId="0" borderId="2" xfId="0" applyBorder="1"/>
    <xf numFmtId="0" fontId="3" fillId="0" borderId="1" xfId="0" applyFont="1" applyBorder="1" applyAlignment="1">
      <alignment horizontal="right" vertical="top"/>
    </xf>
    <xf numFmtId="0" fontId="0" fillId="0" borderId="1" xfId="0" applyBorder="1"/>
    <xf numFmtId="0" fontId="3" fillId="0" borderId="1" xfId="0" applyFont="1" applyBorder="1" applyAlignment="1">
      <alignment horizontal="right"/>
    </xf>
    <xf numFmtId="164" fontId="4" fillId="0" borderId="0" xfId="0" applyNumberFormat="1" applyFont="1" applyAlignment="1">
      <alignment horizontal="right" vertical="top"/>
    </xf>
    <xf numFmtId="0" fontId="4" fillId="0" borderId="0" xfId="0" applyFont="1" applyAlignment="1">
      <alignment vertical="top"/>
    </xf>
    <xf numFmtId="0" fontId="4" fillId="0" borderId="0" xfId="0" applyFont="1" applyAlignment="1">
      <alignment horizontal="right" vertical="top"/>
    </xf>
    <xf numFmtId="164" fontId="0" fillId="0" borderId="0" xfId="0" applyNumberFormat="1"/>
    <xf numFmtId="164" fontId="3" fillId="0" borderId="2" xfId="0" applyNumberFormat="1" applyFont="1" applyBorder="1" applyAlignment="1">
      <alignment horizontal="right" vertical="top"/>
    </xf>
    <xf numFmtId="0" fontId="5" fillId="0" borderId="0" xfId="0" applyFont="1" applyAlignment="1">
      <alignment vertical="top"/>
    </xf>
    <xf numFmtId="0" fontId="3" fillId="0" borderId="0" xfId="0" applyFont="1" applyAlignment="1">
      <alignment vertical="top"/>
    </xf>
    <xf numFmtId="164" fontId="3" fillId="0" borderId="3" xfId="0" applyNumberFormat="1" applyFont="1" applyBorder="1" applyAlignment="1">
      <alignment horizontal="right" vertical="top"/>
    </xf>
    <xf numFmtId="0" fontId="0" fillId="0" borderId="3" xfId="0" applyBorder="1"/>
    <xf numFmtId="165" fontId="3" fillId="0" borderId="3" xfId="0" applyNumberFormat="1" applyFont="1" applyBorder="1" applyAlignment="1">
      <alignment horizontal="right" vertical="top"/>
    </xf>
    <xf numFmtId="164" fontId="3" fillId="0" borderId="4" xfId="0" applyNumberFormat="1" applyFont="1" applyBorder="1" applyAlignment="1">
      <alignment horizontal="right" vertical="top"/>
    </xf>
    <xf numFmtId="0" fontId="0" fillId="0" borderId="4" xfId="0" applyBorder="1"/>
    <xf numFmtId="0" fontId="0" fillId="0" borderId="5" xfId="0" applyBorder="1"/>
    <xf numFmtId="165" fontId="3" fillId="0" borderId="4" xfId="0" applyNumberFormat="1" applyFont="1" applyBorder="1" applyAlignment="1">
      <alignment horizontal="right" vertical="top"/>
    </xf>
    <xf numFmtId="164" fontId="4" fillId="0" borderId="2" xfId="0" applyNumberFormat="1" applyFont="1" applyBorder="1" applyAlignment="1">
      <alignment horizontal="right" vertical="top"/>
    </xf>
    <xf numFmtId="0" fontId="5" fillId="0" borderId="5" xfId="0" applyFont="1" applyBorder="1" applyAlignment="1">
      <alignment vertical="top"/>
    </xf>
    <xf numFmtId="0" fontId="7" fillId="0" borderId="0" xfId="0" applyFont="1"/>
    <xf numFmtId="0" fontId="7" fillId="0" borderId="0" xfId="0" applyFont="1" applyAlignment="1">
      <alignment wrapText="1"/>
    </xf>
    <xf numFmtId="0" fontId="0" fillId="0" borderId="0" xfId="0" applyAlignment="1">
      <alignment wrapText="1"/>
    </xf>
    <xf numFmtId="0" fontId="0" fillId="0" borderId="0" xfId="0" applyAlignment="1"/>
    <xf numFmtId="0" fontId="3" fillId="0" borderId="1" xfId="0" applyFont="1" applyBorder="1" applyAlignment="1">
      <alignment horizontal="right" vertical="center"/>
    </xf>
    <xf numFmtId="0" fontId="0" fillId="0" borderId="1" xfId="0" applyBorder="1" applyAlignment="1"/>
    <xf numFmtId="164" fontId="4" fillId="0" borderId="0" xfId="0" applyNumberFormat="1" applyFont="1" applyFill="1" applyAlignment="1">
      <alignment horizontal="right" vertical="top"/>
    </xf>
    <xf numFmtId="0" fontId="0" fillId="0" borderId="0" xfId="0" applyFill="1"/>
    <xf numFmtId="0" fontId="3" fillId="0" borderId="0" xfId="0" applyFont="1" applyAlignment="1">
      <alignment horizontal="right" vertical="top"/>
    </xf>
    <xf numFmtId="0" fontId="4" fillId="0" borderId="5" xfId="0" applyFont="1" applyBorder="1" applyAlignment="1">
      <alignment vertical="top"/>
    </xf>
    <xf numFmtId="0" fontId="2" fillId="0" borderId="0" xfId="0" applyFont="1" applyAlignment="1">
      <alignment vertical="top"/>
    </xf>
    <xf numFmtId="165" fontId="4" fillId="0" borderId="0" xfId="0" applyNumberFormat="1" applyFont="1" applyAlignment="1">
      <alignment horizontal="right" vertical="top"/>
    </xf>
    <xf numFmtId="0" fontId="3" fillId="0" borderId="5" xfId="0" applyFont="1" applyBorder="1" applyAlignment="1">
      <alignment vertical="top"/>
    </xf>
    <xf numFmtId="164" fontId="3" fillId="0" borderId="5" xfId="0" applyNumberFormat="1"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0"/>
  <sheetViews>
    <sheetView tabSelected="1" zoomScaleNormal="100" workbookViewId="0">
      <selection activeCell="C36" sqref="C36"/>
    </sheetView>
  </sheetViews>
  <sheetFormatPr defaultColWidth="8.85546875" defaultRowHeight="12.75" customHeight="1" x14ac:dyDescent="0.2"/>
  <cols>
    <col min="1" max="2" width="2.140625" style="6" bestFit="1" customWidth="1"/>
    <col min="3" max="3" width="52.42578125" style="6" bestFit="1" customWidth="1"/>
    <col min="4" max="4" width="6.85546875" style="6" customWidth="1"/>
    <col min="5" max="5" width="6.7109375" style="6" customWidth="1"/>
    <col min="6" max="6" width="6.85546875" style="6" customWidth="1"/>
    <col min="7" max="7" width="6.7109375" style="6" customWidth="1"/>
    <col min="8" max="8" width="6.85546875" style="6" customWidth="1"/>
    <col min="9" max="9" width="6.7109375" style="6" customWidth="1"/>
    <col min="10" max="10" width="6.85546875" style="6" customWidth="1"/>
    <col min="11" max="11" width="6.7109375" style="6" customWidth="1"/>
    <col min="12" max="12" width="6.85546875" style="6" bestFit="1" customWidth="1"/>
    <col min="13" max="13" width="6.7109375" style="6" bestFit="1" customWidth="1"/>
    <col min="14" max="14" width="6.85546875" style="6" customWidth="1"/>
    <col min="15" max="19" width="6.7109375" style="6" customWidth="1"/>
    <col min="20" max="20" width="11.85546875" style="6" customWidth="1"/>
    <col min="21" max="21" width="11" style="6" customWidth="1"/>
    <col min="22" max="16384" width="8.85546875" style="6"/>
  </cols>
  <sheetData>
    <row r="1" spans="1:21" ht="19.5" customHeight="1" x14ac:dyDescent="0.2">
      <c r="A1" s="18" t="s">
        <v>124</v>
      </c>
      <c r="B1" s="19"/>
      <c r="C1" s="19"/>
      <c r="D1" s="19"/>
      <c r="E1" s="19"/>
      <c r="F1" s="19"/>
      <c r="G1" s="19"/>
      <c r="H1" s="19"/>
      <c r="I1" s="19"/>
      <c r="J1" s="19"/>
      <c r="K1" s="19"/>
      <c r="L1" s="19"/>
      <c r="M1" s="19"/>
      <c r="N1" s="19"/>
      <c r="O1" s="19"/>
      <c r="P1" s="19"/>
      <c r="Q1" s="19"/>
      <c r="R1" s="19"/>
      <c r="S1" s="19"/>
      <c r="T1" s="19"/>
      <c r="U1" s="19"/>
    </row>
    <row r="2" spans="1:21" x14ac:dyDescent="0.2">
      <c r="A2" s="20" t="s">
        <v>125</v>
      </c>
      <c r="B2" s="19"/>
      <c r="C2" s="19"/>
      <c r="D2" s="19"/>
      <c r="E2" s="19"/>
      <c r="F2" s="19"/>
      <c r="G2" s="19"/>
      <c r="H2" s="19"/>
      <c r="I2" s="19"/>
      <c r="J2" s="19"/>
      <c r="K2" s="19"/>
      <c r="L2" s="19"/>
      <c r="M2" s="19"/>
      <c r="N2" s="19"/>
      <c r="O2" s="19"/>
      <c r="P2" s="19"/>
      <c r="Q2" s="19"/>
      <c r="R2" s="19"/>
      <c r="S2" s="19"/>
      <c r="T2" s="19"/>
      <c r="U2" s="19"/>
    </row>
    <row r="3" spans="1:21" ht="13.5" thickBot="1" x14ac:dyDescent="0.25">
      <c r="A3" s="47" t="s">
        <v>0</v>
      </c>
      <c r="B3" s="48"/>
      <c r="C3" s="48"/>
      <c r="D3" s="48"/>
      <c r="E3" s="48"/>
      <c r="F3" s="48"/>
      <c r="G3" s="48"/>
      <c r="H3" s="48"/>
      <c r="I3" s="48"/>
      <c r="J3" s="48"/>
      <c r="K3" s="48"/>
      <c r="L3" s="48"/>
      <c r="M3" s="48"/>
      <c r="N3" s="48"/>
      <c r="O3" s="48"/>
      <c r="P3" s="48"/>
      <c r="Q3" s="48"/>
      <c r="R3" s="48"/>
      <c r="S3" s="48"/>
      <c r="T3" s="12"/>
      <c r="U3" s="12"/>
    </row>
    <row r="4" spans="1:21" x14ac:dyDescent="0.2">
      <c r="D4" s="21" t="s">
        <v>1</v>
      </c>
      <c r="E4" s="19"/>
      <c r="F4" s="21" t="s">
        <v>2</v>
      </c>
      <c r="G4" s="19"/>
      <c r="H4" s="21" t="s">
        <v>3</v>
      </c>
      <c r="I4" s="19"/>
      <c r="J4" s="21" t="s">
        <v>4</v>
      </c>
      <c r="K4" s="19"/>
      <c r="L4" s="21" t="s">
        <v>5</v>
      </c>
      <c r="M4" s="19"/>
      <c r="N4" s="21" t="s">
        <v>6</v>
      </c>
      <c r="O4" s="19"/>
      <c r="P4" s="21" t="s">
        <v>7</v>
      </c>
      <c r="Q4" s="19"/>
      <c r="R4" s="21" t="s">
        <v>8</v>
      </c>
      <c r="S4" s="19"/>
      <c r="T4" s="13"/>
      <c r="U4" s="13"/>
    </row>
    <row r="5" spans="1:21" ht="13.5" thickBot="1" x14ac:dyDescent="0.25">
      <c r="A5" s="7"/>
      <c r="B5" s="7"/>
      <c r="C5" s="7"/>
      <c r="D5" s="24" t="s">
        <v>9</v>
      </c>
      <c r="E5" s="25"/>
      <c r="F5" s="24" t="s">
        <v>9</v>
      </c>
      <c r="G5" s="25"/>
      <c r="H5" s="24" t="s">
        <v>9</v>
      </c>
      <c r="I5" s="25"/>
      <c r="J5" s="24" t="s">
        <v>9</v>
      </c>
      <c r="K5" s="25"/>
      <c r="L5" s="26" t="s">
        <v>9</v>
      </c>
      <c r="M5" s="25"/>
      <c r="N5" s="24" t="s">
        <v>10</v>
      </c>
      <c r="O5" s="25"/>
      <c r="P5" s="24" t="s">
        <v>10</v>
      </c>
      <c r="Q5" s="25"/>
      <c r="R5" s="24" t="s">
        <v>10</v>
      </c>
      <c r="S5" s="25"/>
    </row>
    <row r="6" spans="1:21" x14ac:dyDescent="0.2">
      <c r="A6" s="22" t="s">
        <v>11</v>
      </c>
      <c r="B6" s="23"/>
      <c r="C6" s="23"/>
      <c r="D6" s="23"/>
      <c r="E6" s="23"/>
      <c r="F6" s="23"/>
      <c r="G6" s="23"/>
      <c r="H6" s="23"/>
      <c r="I6" s="23"/>
      <c r="J6" s="23"/>
      <c r="K6" s="23"/>
      <c r="L6" s="23"/>
      <c r="M6" s="23"/>
      <c r="N6" s="23"/>
      <c r="O6" s="23"/>
      <c r="P6" s="23"/>
      <c r="Q6" s="23"/>
      <c r="R6" s="23"/>
      <c r="S6" s="23"/>
    </row>
    <row r="7" spans="1:21" x14ac:dyDescent="0.2">
      <c r="A7" s="28" t="s">
        <v>12</v>
      </c>
      <c r="B7" s="19"/>
      <c r="C7" s="19"/>
      <c r="D7" s="19"/>
      <c r="E7" s="19"/>
      <c r="F7" s="19"/>
      <c r="G7" s="19"/>
      <c r="H7" s="19"/>
      <c r="I7" s="19"/>
      <c r="J7" s="19"/>
      <c r="K7" s="19"/>
      <c r="L7" s="19"/>
      <c r="M7" s="19"/>
      <c r="N7" s="19"/>
      <c r="O7" s="19"/>
      <c r="P7" s="19"/>
      <c r="Q7" s="19"/>
      <c r="R7" s="19"/>
      <c r="S7" s="19"/>
      <c r="T7" s="16"/>
      <c r="U7" s="16"/>
    </row>
    <row r="8" spans="1:21" x14ac:dyDescent="0.2">
      <c r="C8" s="10" t="s">
        <v>20</v>
      </c>
      <c r="D8" s="27">
        <v>57281</v>
      </c>
      <c r="E8" s="19"/>
      <c r="F8" s="27">
        <v>-12178</v>
      </c>
      <c r="G8" s="19"/>
      <c r="H8" s="27">
        <v>12540</v>
      </c>
      <c r="I8" s="19"/>
      <c r="J8" s="27">
        <v>18426</v>
      </c>
      <c r="K8" s="19"/>
      <c r="L8" s="27">
        <v>17370</v>
      </c>
      <c r="M8" s="19"/>
      <c r="N8" s="27">
        <v>9618</v>
      </c>
      <c r="O8" s="19"/>
      <c r="P8" s="27">
        <v>13330</v>
      </c>
      <c r="Q8" s="19"/>
      <c r="R8" s="27">
        <v>13476</v>
      </c>
      <c r="S8" s="19"/>
      <c r="T8" s="16"/>
      <c r="U8" s="17"/>
    </row>
    <row r="9" spans="1:21" x14ac:dyDescent="0.2">
      <c r="C9" s="10" t="s">
        <v>110</v>
      </c>
      <c r="D9" s="27">
        <v>207349</v>
      </c>
      <c r="E9" s="19"/>
      <c r="F9" s="27">
        <v>306839</v>
      </c>
      <c r="G9" s="19"/>
      <c r="H9" s="27">
        <v>291749</v>
      </c>
      <c r="I9" s="19"/>
      <c r="J9" s="27">
        <v>435335</v>
      </c>
      <c r="K9" s="19"/>
      <c r="L9" s="27">
        <v>440449</v>
      </c>
      <c r="M9" s="19"/>
      <c r="N9" s="27">
        <v>219841</v>
      </c>
      <c r="O9" s="19"/>
      <c r="P9" s="27">
        <v>194150</v>
      </c>
      <c r="Q9" s="19"/>
      <c r="R9" s="27">
        <v>180763</v>
      </c>
      <c r="S9" s="19"/>
      <c r="T9" s="16"/>
      <c r="U9" s="17"/>
    </row>
    <row r="10" spans="1:21" x14ac:dyDescent="0.2">
      <c r="C10" s="10" t="s">
        <v>111</v>
      </c>
      <c r="D10" s="27">
        <v>101864</v>
      </c>
      <c r="E10" s="19"/>
      <c r="F10" s="27">
        <v>112963</v>
      </c>
      <c r="G10" s="19"/>
      <c r="H10" s="27">
        <v>89373</v>
      </c>
      <c r="I10" s="19"/>
      <c r="J10" s="27">
        <v>93028</v>
      </c>
      <c r="K10" s="19"/>
      <c r="L10" s="27">
        <v>69021</v>
      </c>
      <c r="M10" s="19"/>
      <c r="N10" s="27">
        <v>117517</v>
      </c>
      <c r="O10" s="19"/>
      <c r="P10" s="27">
        <v>117030</v>
      </c>
      <c r="Q10" s="19"/>
      <c r="R10" s="27">
        <v>129624</v>
      </c>
      <c r="S10" s="19"/>
      <c r="T10" s="16"/>
      <c r="U10" s="17"/>
    </row>
    <row r="11" spans="1:21" x14ac:dyDescent="0.2">
      <c r="C11" s="10" t="s">
        <v>21</v>
      </c>
      <c r="D11" s="27">
        <v>380370</v>
      </c>
      <c r="E11" s="19"/>
      <c r="F11" s="27">
        <v>370967</v>
      </c>
      <c r="G11" s="19"/>
      <c r="H11" s="27">
        <v>408745</v>
      </c>
      <c r="I11" s="19"/>
      <c r="J11" s="27">
        <v>361322</v>
      </c>
      <c r="K11" s="19"/>
      <c r="L11" s="27">
        <v>305889</v>
      </c>
      <c r="M11" s="19"/>
      <c r="N11" s="27">
        <v>477901</v>
      </c>
      <c r="O11" s="19"/>
      <c r="P11" s="27">
        <v>490879</v>
      </c>
      <c r="Q11" s="19"/>
      <c r="R11" s="27">
        <v>423264</v>
      </c>
      <c r="S11" s="19"/>
      <c r="T11" s="16"/>
      <c r="U11" s="17"/>
    </row>
    <row r="12" spans="1:21" x14ac:dyDescent="0.2">
      <c r="C12" s="10" t="s">
        <v>22</v>
      </c>
      <c r="D12" s="27">
        <v>344715</v>
      </c>
      <c r="E12" s="19"/>
      <c r="F12" s="27">
        <v>351066</v>
      </c>
      <c r="G12" s="19"/>
      <c r="H12" s="27">
        <v>218869</v>
      </c>
      <c r="I12" s="19"/>
      <c r="J12" s="27">
        <v>176890</v>
      </c>
      <c r="K12" s="19"/>
      <c r="L12" s="27">
        <v>145409</v>
      </c>
      <c r="M12" s="19"/>
      <c r="N12" s="27">
        <v>90648</v>
      </c>
      <c r="O12" s="19"/>
      <c r="P12" s="27">
        <v>54924</v>
      </c>
      <c r="Q12" s="19"/>
      <c r="R12" s="27">
        <v>36966</v>
      </c>
      <c r="S12" s="19"/>
      <c r="T12" s="16"/>
      <c r="U12" s="17"/>
    </row>
    <row r="13" spans="1:21" x14ac:dyDescent="0.2">
      <c r="C13" s="10" t="s">
        <v>28</v>
      </c>
      <c r="D13" s="27">
        <v>365092</v>
      </c>
      <c r="E13" s="19"/>
      <c r="F13" s="27">
        <v>84291</v>
      </c>
      <c r="G13" s="19"/>
      <c r="H13" s="27">
        <v>80272</v>
      </c>
      <c r="I13" s="19"/>
      <c r="J13" s="27">
        <v>82787</v>
      </c>
      <c r="K13" s="19"/>
      <c r="L13" s="27">
        <v>257357</v>
      </c>
      <c r="M13" s="19"/>
      <c r="N13" s="27">
        <v>223749</v>
      </c>
      <c r="O13" s="19"/>
      <c r="P13" s="27">
        <v>297921</v>
      </c>
      <c r="Q13" s="19"/>
      <c r="R13" s="27">
        <v>297380</v>
      </c>
      <c r="S13" s="19"/>
      <c r="T13" s="16"/>
      <c r="U13" s="17"/>
    </row>
    <row r="14" spans="1:21" x14ac:dyDescent="0.2">
      <c r="C14" s="10" t="s">
        <v>33</v>
      </c>
      <c r="D14" s="27">
        <v>19574</v>
      </c>
      <c r="E14" s="19"/>
      <c r="F14" s="27">
        <v>-32360</v>
      </c>
      <c r="G14" s="19"/>
      <c r="H14" s="27">
        <v>-37880</v>
      </c>
      <c r="I14" s="19"/>
      <c r="J14" s="27">
        <v>5619</v>
      </c>
      <c r="K14" s="19"/>
      <c r="L14" s="27">
        <v>5489</v>
      </c>
      <c r="M14" s="19"/>
      <c r="N14" s="27">
        <v>3000</v>
      </c>
      <c r="O14" s="19"/>
      <c r="P14" s="27">
        <v>22080</v>
      </c>
      <c r="Q14" s="19"/>
      <c r="R14" s="27">
        <v>21660</v>
      </c>
      <c r="S14" s="19"/>
      <c r="T14" s="16"/>
      <c r="U14" s="17"/>
    </row>
    <row r="15" spans="1:21" x14ac:dyDescent="0.2">
      <c r="C15" s="10" t="s">
        <v>112</v>
      </c>
      <c r="D15" s="27">
        <v>62905</v>
      </c>
      <c r="E15" s="19"/>
      <c r="F15" s="27">
        <v>60086</v>
      </c>
      <c r="G15" s="19"/>
      <c r="H15" s="27">
        <v>49882</v>
      </c>
      <c r="I15" s="19"/>
      <c r="J15" s="27">
        <v>49041</v>
      </c>
      <c r="K15" s="19"/>
      <c r="L15" s="27">
        <v>45423</v>
      </c>
      <c r="M15" s="19"/>
      <c r="N15" s="27">
        <v>54230</v>
      </c>
      <c r="O15" s="19"/>
      <c r="P15" s="27">
        <v>54302</v>
      </c>
      <c r="Q15" s="19"/>
      <c r="R15" s="27">
        <v>54342</v>
      </c>
      <c r="S15" s="19"/>
      <c r="T15" s="16"/>
      <c r="U15" s="17"/>
    </row>
    <row r="16" spans="1:21" x14ac:dyDescent="0.2">
      <c r="C16" s="10" t="s">
        <v>29</v>
      </c>
      <c r="D16" s="27">
        <v>59591</v>
      </c>
      <c r="E16" s="19"/>
      <c r="F16" s="27">
        <v>68597</v>
      </c>
      <c r="G16" s="19"/>
      <c r="H16" s="27">
        <v>59268</v>
      </c>
      <c r="I16" s="19"/>
      <c r="J16" s="27">
        <v>39218</v>
      </c>
      <c r="K16" s="19"/>
      <c r="L16" s="27">
        <v>39818</v>
      </c>
      <c r="M16" s="19"/>
      <c r="N16" s="27">
        <v>9800</v>
      </c>
      <c r="O16" s="19"/>
      <c r="P16" s="27">
        <v>9800</v>
      </c>
      <c r="Q16" s="19"/>
      <c r="R16" s="27">
        <v>9800</v>
      </c>
      <c r="S16" s="19"/>
      <c r="T16" s="16"/>
      <c r="U16" s="17"/>
    </row>
    <row r="17" spans="1:21" x14ac:dyDescent="0.2">
      <c r="C17" s="10" t="s">
        <v>30</v>
      </c>
      <c r="D17" s="27">
        <v>96715</v>
      </c>
      <c r="E17" s="19"/>
      <c r="F17" s="27">
        <v>69182</v>
      </c>
      <c r="G17" s="19"/>
      <c r="H17" s="27">
        <v>15426</v>
      </c>
      <c r="I17" s="19"/>
      <c r="J17" s="27">
        <v>-29769</v>
      </c>
      <c r="K17" s="19"/>
      <c r="L17" s="27">
        <v>-44186</v>
      </c>
      <c r="M17" s="19"/>
      <c r="N17" s="27">
        <v>-41068</v>
      </c>
      <c r="O17" s="19"/>
      <c r="P17" s="27">
        <v>-42901</v>
      </c>
      <c r="Q17" s="19"/>
      <c r="R17" s="27">
        <v>-38261</v>
      </c>
      <c r="S17" s="19"/>
      <c r="T17" s="16"/>
      <c r="U17" s="17"/>
    </row>
    <row r="18" spans="1:21" x14ac:dyDescent="0.2">
      <c r="C18" s="10" t="s">
        <v>113</v>
      </c>
      <c r="D18" s="27">
        <v>7073</v>
      </c>
      <c r="E18" s="19"/>
      <c r="F18" s="27">
        <v>22151</v>
      </c>
      <c r="G18" s="19"/>
      <c r="H18" s="27">
        <v>18822</v>
      </c>
      <c r="I18" s="19"/>
      <c r="J18" s="27">
        <v>11560</v>
      </c>
      <c r="K18" s="19"/>
      <c r="L18" s="27">
        <v>5823</v>
      </c>
      <c r="M18" s="19"/>
      <c r="N18" s="27">
        <v>16415</v>
      </c>
      <c r="O18" s="19"/>
      <c r="P18" s="27">
        <v>15945</v>
      </c>
      <c r="Q18" s="19"/>
      <c r="R18" s="27">
        <v>13855</v>
      </c>
      <c r="S18" s="19"/>
      <c r="T18" s="16"/>
      <c r="U18" s="17"/>
    </row>
    <row r="19" spans="1:21" x14ac:dyDescent="0.2">
      <c r="C19" s="10" t="s">
        <v>114</v>
      </c>
      <c r="D19" s="27">
        <v>65099</v>
      </c>
      <c r="E19" s="19"/>
      <c r="F19" s="27">
        <v>45947</v>
      </c>
      <c r="G19" s="19"/>
      <c r="H19" s="27">
        <v>355160</v>
      </c>
      <c r="I19" s="19"/>
      <c r="J19" s="27">
        <v>342329</v>
      </c>
      <c r="K19" s="19"/>
      <c r="L19" s="27">
        <v>36365</v>
      </c>
      <c r="M19" s="19"/>
      <c r="N19" s="27">
        <v>54824</v>
      </c>
      <c r="O19" s="19"/>
      <c r="P19" s="27">
        <v>39625</v>
      </c>
      <c r="Q19" s="19"/>
      <c r="R19" s="27">
        <v>34703</v>
      </c>
      <c r="S19" s="19"/>
      <c r="T19" s="16"/>
      <c r="U19" s="17"/>
    </row>
    <row r="20" spans="1:21" x14ac:dyDescent="0.2">
      <c r="C20" s="10" t="s">
        <v>115</v>
      </c>
      <c r="D20" s="27">
        <v>82302</v>
      </c>
      <c r="E20" s="19"/>
      <c r="F20" s="27">
        <v>83981</v>
      </c>
      <c r="G20" s="19"/>
      <c r="H20" s="27">
        <v>119804</v>
      </c>
      <c r="I20" s="19"/>
      <c r="J20" s="27">
        <v>114579</v>
      </c>
      <c r="K20" s="19"/>
      <c r="L20" s="27">
        <v>52887</v>
      </c>
      <c r="M20" s="19"/>
      <c r="N20" s="27">
        <v>75504</v>
      </c>
      <c r="O20" s="19"/>
      <c r="P20" s="27">
        <v>99448</v>
      </c>
      <c r="Q20" s="19"/>
      <c r="R20" s="27">
        <v>95058</v>
      </c>
      <c r="S20" s="19"/>
      <c r="T20" s="16"/>
      <c r="U20" s="17"/>
    </row>
    <row r="21" spans="1:21" x14ac:dyDescent="0.2">
      <c r="C21" s="10" t="s">
        <v>116</v>
      </c>
      <c r="D21" s="27">
        <v>340708</v>
      </c>
      <c r="E21" s="19"/>
      <c r="F21" s="27">
        <v>336433</v>
      </c>
      <c r="G21" s="27"/>
      <c r="H21" s="27">
        <v>318312</v>
      </c>
      <c r="I21" s="19"/>
      <c r="J21" s="27">
        <v>306343</v>
      </c>
      <c r="K21" s="19"/>
      <c r="L21" s="27">
        <v>279980</v>
      </c>
      <c r="M21" s="19"/>
      <c r="N21" s="27">
        <v>281371</v>
      </c>
      <c r="O21" s="19"/>
      <c r="P21" s="27">
        <v>258405</v>
      </c>
      <c r="Q21" s="19"/>
      <c r="R21" s="27">
        <v>238786</v>
      </c>
      <c r="S21" s="19"/>
      <c r="T21" s="16"/>
      <c r="U21" s="17"/>
    </row>
    <row r="22" spans="1:21" x14ac:dyDescent="0.2">
      <c r="C22" s="10" t="s">
        <v>117</v>
      </c>
      <c r="D22" s="27">
        <v>0</v>
      </c>
      <c r="E22" s="19"/>
      <c r="F22" s="27">
        <v>0</v>
      </c>
      <c r="G22" s="19"/>
      <c r="H22" s="27">
        <v>0</v>
      </c>
      <c r="I22" s="19"/>
      <c r="J22" s="27">
        <v>23388</v>
      </c>
      <c r="K22" s="19"/>
      <c r="L22" s="27">
        <v>11223</v>
      </c>
      <c r="M22" s="19"/>
      <c r="N22" s="27">
        <v>0</v>
      </c>
      <c r="O22" s="19"/>
      <c r="P22" s="27">
        <v>0</v>
      </c>
      <c r="Q22" s="19"/>
      <c r="R22" s="27">
        <v>0</v>
      </c>
      <c r="S22" s="19"/>
      <c r="T22" s="16"/>
      <c r="U22" s="17"/>
    </row>
    <row r="23" spans="1:21" x14ac:dyDescent="0.2">
      <c r="C23" s="10" t="s">
        <v>118</v>
      </c>
      <c r="D23" s="27">
        <v>0</v>
      </c>
      <c r="E23" s="19"/>
      <c r="F23" s="27">
        <v>0</v>
      </c>
      <c r="G23" s="19"/>
      <c r="H23" s="27">
        <v>0</v>
      </c>
      <c r="I23" s="19"/>
      <c r="J23" s="27">
        <v>0</v>
      </c>
      <c r="K23" s="19"/>
      <c r="L23" s="27">
        <v>11256</v>
      </c>
      <c r="M23" s="19"/>
      <c r="N23" s="27">
        <v>3150</v>
      </c>
      <c r="O23" s="19"/>
      <c r="P23" s="27">
        <v>3350</v>
      </c>
      <c r="Q23" s="19"/>
      <c r="R23" s="27">
        <v>3450</v>
      </c>
      <c r="S23" s="19"/>
      <c r="T23" s="16"/>
      <c r="U23" s="17"/>
    </row>
    <row r="24" spans="1:21" x14ac:dyDescent="0.2">
      <c r="C24" s="10" t="s">
        <v>31</v>
      </c>
      <c r="D24" s="27">
        <v>1259039</v>
      </c>
      <c r="E24" s="19"/>
      <c r="F24" s="27">
        <v>1413249</v>
      </c>
      <c r="G24" s="19"/>
      <c r="H24" s="27">
        <v>1431342</v>
      </c>
      <c r="I24" s="19"/>
      <c r="J24" s="27">
        <v>1414542</v>
      </c>
      <c r="K24" s="19"/>
      <c r="L24" s="27">
        <v>1287445</v>
      </c>
      <c r="M24" s="19"/>
      <c r="N24" s="27">
        <v>1360000</v>
      </c>
      <c r="O24" s="19"/>
      <c r="P24" s="27">
        <v>1342000</v>
      </c>
      <c r="Q24" s="19"/>
      <c r="R24" s="27">
        <v>1261000</v>
      </c>
      <c r="S24" s="19"/>
      <c r="T24" s="16"/>
      <c r="U24" s="17"/>
    </row>
    <row r="25" spans="1:21" x14ac:dyDescent="0.2">
      <c r="C25" s="10" t="s">
        <v>121</v>
      </c>
      <c r="D25" s="27">
        <v>25079</v>
      </c>
      <c r="E25" s="19"/>
      <c r="F25" s="27">
        <v>25827</v>
      </c>
      <c r="G25" s="19"/>
      <c r="H25" s="27">
        <v>21703</v>
      </c>
      <c r="I25" s="19"/>
      <c r="J25" s="27">
        <v>22096</v>
      </c>
      <c r="K25" s="19"/>
      <c r="L25" s="27">
        <v>26317</v>
      </c>
      <c r="M25" s="19"/>
      <c r="N25" s="27">
        <v>19251</v>
      </c>
      <c r="O25" s="19"/>
      <c r="P25" s="27">
        <v>20800</v>
      </c>
      <c r="Q25" s="19"/>
      <c r="R25" s="27">
        <v>19700</v>
      </c>
      <c r="S25" s="19"/>
      <c r="T25" s="16"/>
      <c r="U25" s="17"/>
    </row>
    <row r="26" spans="1:21" x14ac:dyDescent="0.2">
      <c r="C26" s="10" t="s">
        <v>122</v>
      </c>
      <c r="D26" s="27">
        <v>-655</v>
      </c>
      <c r="E26" s="19"/>
      <c r="F26" s="27">
        <v>3294</v>
      </c>
      <c r="G26" s="19"/>
      <c r="H26" s="27">
        <v>1485</v>
      </c>
      <c r="I26" s="19"/>
      <c r="J26" s="27">
        <v>1493</v>
      </c>
      <c r="K26" s="19"/>
      <c r="L26" s="27">
        <v>1661</v>
      </c>
      <c r="M26" s="19"/>
      <c r="N26" s="27">
        <v>776</v>
      </c>
      <c r="O26" s="19"/>
      <c r="P26" s="27">
        <v>650</v>
      </c>
      <c r="Q26" s="19"/>
      <c r="R26" s="27">
        <v>581</v>
      </c>
      <c r="S26" s="19"/>
      <c r="T26" s="16"/>
      <c r="U26" s="17"/>
    </row>
    <row r="27" spans="1:21" x14ac:dyDescent="0.2">
      <c r="C27" s="10" t="s">
        <v>120</v>
      </c>
      <c r="D27" s="27">
        <v>3427</v>
      </c>
      <c r="E27" s="19"/>
      <c r="F27" s="27">
        <v>3710</v>
      </c>
      <c r="G27" s="19"/>
      <c r="H27" s="27">
        <v>4043</v>
      </c>
      <c r="I27" s="19"/>
      <c r="J27" s="27">
        <v>3752</v>
      </c>
      <c r="K27" s="19"/>
      <c r="L27" s="27">
        <v>3535</v>
      </c>
      <c r="M27" s="19"/>
      <c r="N27" s="27">
        <v>3428</v>
      </c>
      <c r="O27" s="19"/>
      <c r="P27" s="27">
        <v>2611</v>
      </c>
      <c r="Q27" s="19"/>
      <c r="R27" s="27">
        <v>2611</v>
      </c>
      <c r="S27" s="19"/>
      <c r="T27" s="16"/>
      <c r="U27" s="17"/>
    </row>
    <row r="28" spans="1:21" x14ac:dyDescent="0.2">
      <c r="C28" s="10" t="s">
        <v>123</v>
      </c>
      <c r="D28" s="27">
        <v>0</v>
      </c>
      <c r="E28" s="19"/>
      <c r="F28" s="27">
        <v>0</v>
      </c>
      <c r="G28" s="19"/>
      <c r="H28" s="27">
        <v>373</v>
      </c>
      <c r="I28" s="19"/>
      <c r="J28" s="27">
        <v>1142</v>
      </c>
      <c r="K28" s="19"/>
      <c r="L28" s="27">
        <v>-1136</v>
      </c>
      <c r="M28" s="19"/>
      <c r="N28" s="27">
        <v>503</v>
      </c>
      <c r="O28" s="19"/>
      <c r="P28" s="27">
        <v>503</v>
      </c>
      <c r="Q28" s="19"/>
      <c r="R28" s="27">
        <v>503</v>
      </c>
      <c r="S28" s="19"/>
      <c r="T28" s="16"/>
      <c r="U28" s="17"/>
    </row>
    <row r="29" spans="1:21" x14ac:dyDescent="0.2">
      <c r="C29" s="10" t="s">
        <v>119</v>
      </c>
      <c r="D29" s="27">
        <v>0</v>
      </c>
      <c r="E29" s="19"/>
      <c r="F29" s="27">
        <v>0</v>
      </c>
      <c r="G29" s="19"/>
      <c r="H29" s="27">
        <v>-280</v>
      </c>
      <c r="I29" s="19"/>
      <c r="J29" s="27">
        <v>674</v>
      </c>
      <c r="K29" s="19"/>
      <c r="L29" s="27">
        <v>1707</v>
      </c>
      <c r="M29" s="19"/>
      <c r="N29" s="27">
        <v>258</v>
      </c>
      <c r="O29" s="19"/>
      <c r="P29" s="27">
        <v>258</v>
      </c>
      <c r="Q29" s="19"/>
      <c r="R29" s="27">
        <v>258</v>
      </c>
      <c r="S29" s="19"/>
      <c r="T29" s="16"/>
      <c r="U29" s="17"/>
    </row>
    <row r="30" spans="1:21" x14ac:dyDescent="0.2">
      <c r="C30" s="10" t="s">
        <v>32</v>
      </c>
      <c r="D30" s="27">
        <v>-784055</v>
      </c>
      <c r="E30" s="19"/>
      <c r="F30" s="27">
        <v>-892139</v>
      </c>
      <c r="G30" s="19"/>
      <c r="H30" s="27">
        <v>-1008787</v>
      </c>
      <c r="I30" s="19"/>
      <c r="J30" s="27">
        <v>-974558</v>
      </c>
      <c r="K30" s="19"/>
      <c r="L30" s="27">
        <v>-1026768</v>
      </c>
      <c r="M30" s="19"/>
      <c r="N30" s="27">
        <v>-998000</v>
      </c>
      <c r="O30" s="19"/>
      <c r="P30" s="27">
        <v>-976000</v>
      </c>
      <c r="Q30" s="19"/>
      <c r="R30" s="27">
        <v>-978000</v>
      </c>
      <c r="S30" s="19"/>
      <c r="T30" s="16"/>
      <c r="U30" s="17"/>
    </row>
    <row r="31" spans="1:21" x14ac:dyDescent="0.2">
      <c r="C31" s="10" t="s">
        <v>34</v>
      </c>
      <c r="D31" s="27">
        <v>3823</v>
      </c>
      <c r="E31" s="19"/>
      <c r="F31" s="27">
        <v>-4851</v>
      </c>
      <c r="G31" s="19"/>
      <c r="H31" s="27">
        <v>0</v>
      </c>
      <c r="I31" s="19"/>
      <c r="J31" s="27">
        <v>0</v>
      </c>
      <c r="K31" s="19"/>
      <c r="L31" s="29" t="s">
        <v>35</v>
      </c>
      <c r="M31" s="19"/>
      <c r="N31" s="27">
        <v>0</v>
      </c>
      <c r="O31" s="19"/>
      <c r="P31" s="27">
        <v>0</v>
      </c>
      <c r="Q31" s="19"/>
      <c r="R31" s="27">
        <v>0</v>
      </c>
      <c r="S31" s="19"/>
      <c r="T31" s="16"/>
      <c r="U31" s="16"/>
    </row>
    <row r="32" spans="1:21" ht="13.5" thickBot="1" x14ac:dyDescent="0.25">
      <c r="A32" s="28" t="s">
        <v>12</v>
      </c>
      <c r="B32" s="19"/>
      <c r="C32" s="19"/>
      <c r="D32" s="30"/>
      <c r="E32" s="19"/>
      <c r="F32" s="30"/>
      <c r="G32" s="19"/>
      <c r="H32" s="30"/>
      <c r="I32" s="19"/>
      <c r="J32" s="30"/>
      <c r="K32" s="19"/>
      <c r="L32" s="30"/>
      <c r="M32" s="19"/>
      <c r="N32" s="30"/>
      <c r="O32" s="19"/>
      <c r="P32" s="30"/>
      <c r="Q32" s="19"/>
      <c r="R32" s="30"/>
      <c r="S32" s="19"/>
      <c r="T32" s="16"/>
      <c r="U32" s="16"/>
    </row>
    <row r="33" spans="1:21" ht="13.5" thickBot="1" x14ac:dyDescent="0.25">
      <c r="C33" s="11" t="s">
        <v>36</v>
      </c>
      <c r="D33" s="31">
        <v>2697296</v>
      </c>
      <c r="E33" s="23"/>
      <c r="F33" s="31">
        <v>2417055</v>
      </c>
      <c r="G33" s="23"/>
      <c r="H33" s="31">
        <v>2450221</v>
      </c>
      <c r="I33" s="23"/>
      <c r="J33" s="31">
        <v>2499237</v>
      </c>
      <c r="K33" s="23"/>
      <c r="L33" s="31">
        <f>SUM(L8:M32)</f>
        <v>1972334</v>
      </c>
      <c r="M33" s="23"/>
      <c r="N33" s="31">
        <v>1982716</v>
      </c>
      <c r="O33" s="23"/>
      <c r="P33" s="31">
        <v>2019110</v>
      </c>
      <c r="Q33" s="23"/>
      <c r="R33" s="31">
        <v>1821519</v>
      </c>
      <c r="S33" s="23"/>
      <c r="T33" s="16"/>
      <c r="U33" s="16"/>
    </row>
    <row r="34" spans="1:21" x14ac:dyDescent="0.2">
      <c r="A34" s="32" t="s">
        <v>37</v>
      </c>
      <c r="B34" s="19"/>
      <c r="C34" s="19"/>
      <c r="D34" s="23"/>
      <c r="E34" s="23"/>
      <c r="F34" s="23"/>
      <c r="G34" s="23"/>
      <c r="H34" s="23"/>
      <c r="I34" s="23"/>
      <c r="J34" s="23"/>
      <c r="K34" s="23"/>
      <c r="L34" s="23"/>
      <c r="M34" s="23"/>
      <c r="N34" s="23"/>
      <c r="O34" s="23"/>
      <c r="P34" s="23"/>
      <c r="Q34" s="23"/>
      <c r="R34" s="23"/>
      <c r="S34" s="23"/>
      <c r="T34" s="16"/>
      <c r="U34" s="16"/>
    </row>
    <row r="35" spans="1:21" x14ac:dyDescent="0.2">
      <c r="C35" s="10" t="s">
        <v>38</v>
      </c>
      <c r="D35" s="27">
        <v>498100</v>
      </c>
      <c r="E35" s="19"/>
      <c r="F35" s="27">
        <v>527935</v>
      </c>
      <c r="G35" s="19"/>
      <c r="H35" s="27">
        <v>518385</v>
      </c>
      <c r="I35" s="19"/>
      <c r="J35" s="27">
        <v>548832</v>
      </c>
      <c r="K35" s="19"/>
      <c r="L35" s="27">
        <v>519891</v>
      </c>
      <c r="M35" s="19"/>
      <c r="N35" s="27">
        <v>363576</v>
      </c>
      <c r="O35" s="19"/>
      <c r="P35" s="27">
        <v>429133</v>
      </c>
      <c r="Q35" s="19"/>
      <c r="R35" s="27">
        <v>423796</v>
      </c>
      <c r="S35" s="19"/>
      <c r="T35" s="16"/>
      <c r="U35" s="16"/>
    </row>
    <row r="36" spans="1:21" x14ac:dyDescent="0.2">
      <c r="C36" s="10" t="s">
        <v>39</v>
      </c>
      <c r="D36" s="27">
        <v>2016160</v>
      </c>
      <c r="E36" s="19"/>
      <c r="F36" s="27">
        <v>2279269</v>
      </c>
      <c r="G36" s="19"/>
      <c r="H36" s="27">
        <v>2200717</v>
      </c>
      <c r="I36" s="19"/>
      <c r="J36" s="27">
        <v>2231691</v>
      </c>
      <c r="K36" s="19"/>
      <c r="L36" s="27">
        <v>2017981</v>
      </c>
      <c r="M36" s="19"/>
      <c r="N36" s="27">
        <v>1951253</v>
      </c>
      <c r="O36" s="19"/>
      <c r="P36" s="27">
        <v>1924922</v>
      </c>
      <c r="Q36" s="19"/>
      <c r="R36" s="27">
        <v>1811543</v>
      </c>
      <c r="S36" s="19"/>
      <c r="T36" s="16"/>
      <c r="U36" s="16"/>
    </row>
    <row r="37" spans="1:21" x14ac:dyDescent="0.2">
      <c r="C37" s="10" t="s">
        <v>40</v>
      </c>
      <c r="D37" s="27">
        <v>-893095</v>
      </c>
      <c r="E37" s="19"/>
      <c r="F37" s="27">
        <v>-1027176</v>
      </c>
      <c r="G37" s="19"/>
      <c r="H37" s="27">
        <v>-1157876</v>
      </c>
      <c r="I37" s="19"/>
      <c r="J37" s="27">
        <v>-1144381</v>
      </c>
      <c r="K37" s="19"/>
      <c r="L37" s="27">
        <v>-1173251</v>
      </c>
      <c r="M37" s="19"/>
      <c r="N37" s="27">
        <v>-1030906</v>
      </c>
      <c r="O37" s="19"/>
      <c r="P37" s="27">
        <v>-1009512</v>
      </c>
      <c r="Q37" s="19"/>
      <c r="R37" s="27">
        <v>-1018452</v>
      </c>
      <c r="S37" s="19"/>
      <c r="T37" s="16"/>
      <c r="U37" s="16"/>
    </row>
    <row r="38" spans="1:21" x14ac:dyDescent="0.2">
      <c r="C38" s="10" t="s">
        <v>41</v>
      </c>
      <c r="D38" s="27">
        <v>14087</v>
      </c>
      <c r="E38" s="19"/>
      <c r="F38" s="27">
        <v>7253</v>
      </c>
      <c r="G38" s="19"/>
      <c r="H38" s="27">
        <v>18354</v>
      </c>
      <c r="I38" s="19"/>
      <c r="J38" s="27">
        <v>25513</v>
      </c>
      <c r="K38" s="19"/>
      <c r="L38" s="27">
        <v>12055</v>
      </c>
      <c r="M38" s="19"/>
      <c r="N38" s="27">
        <v>8956</v>
      </c>
      <c r="O38" s="19"/>
      <c r="P38" s="27">
        <v>6180</v>
      </c>
      <c r="Q38" s="19"/>
      <c r="R38" s="27">
        <v>2177</v>
      </c>
      <c r="S38" s="19"/>
      <c r="T38" s="16"/>
      <c r="U38" s="16"/>
    </row>
    <row r="39" spans="1:21" x14ac:dyDescent="0.2">
      <c r="C39" s="10" t="s">
        <v>42</v>
      </c>
      <c r="D39" s="27">
        <v>213494</v>
      </c>
      <c r="E39" s="19"/>
      <c r="F39" s="27">
        <v>167028</v>
      </c>
      <c r="G39" s="19"/>
      <c r="H39" s="27">
        <v>585126</v>
      </c>
      <c r="I39" s="19"/>
      <c r="J39" s="27">
        <v>548517</v>
      </c>
      <c r="K39" s="19"/>
      <c r="L39" s="27">
        <v>196275</v>
      </c>
      <c r="M39" s="19"/>
      <c r="N39" s="27">
        <v>338068</v>
      </c>
      <c r="O39" s="19"/>
      <c r="P39" s="27">
        <v>338066</v>
      </c>
      <c r="Q39" s="19"/>
      <c r="R39" s="27">
        <v>273764</v>
      </c>
      <c r="S39" s="19"/>
      <c r="T39" s="16"/>
      <c r="U39" s="16"/>
    </row>
    <row r="40" spans="1:21" x14ac:dyDescent="0.2">
      <c r="C40" s="10" t="s">
        <v>43</v>
      </c>
      <c r="D40" s="27">
        <v>61993</v>
      </c>
      <c r="E40" s="19"/>
      <c r="F40" s="27">
        <v>44913</v>
      </c>
      <c r="G40" s="19"/>
      <c r="H40" s="27">
        <v>31427</v>
      </c>
      <c r="I40" s="19"/>
      <c r="J40" s="27">
        <v>41307</v>
      </c>
      <c r="K40" s="19"/>
      <c r="L40" s="27">
        <v>33974</v>
      </c>
      <c r="M40" s="19"/>
      <c r="N40" s="27">
        <v>70349</v>
      </c>
      <c r="O40" s="19"/>
      <c r="P40" s="27">
        <v>89401</v>
      </c>
      <c r="Q40" s="19"/>
      <c r="R40" s="27">
        <v>91745</v>
      </c>
      <c r="S40" s="19"/>
      <c r="T40" s="16"/>
      <c r="U40" s="16"/>
    </row>
    <row r="41" spans="1:21" x14ac:dyDescent="0.2">
      <c r="C41" s="10" t="s">
        <v>44</v>
      </c>
      <c r="D41" s="27">
        <v>200</v>
      </c>
      <c r="E41" s="19"/>
      <c r="F41" s="27">
        <v>0</v>
      </c>
      <c r="G41" s="19"/>
      <c r="H41" s="27">
        <v>0</v>
      </c>
      <c r="I41" s="19"/>
      <c r="J41" s="27">
        <v>131476</v>
      </c>
      <c r="K41" s="19"/>
      <c r="L41" s="27">
        <v>264837</v>
      </c>
      <c r="M41" s="19"/>
      <c r="N41" s="27">
        <v>1618</v>
      </c>
      <c r="O41" s="19"/>
      <c r="P41" s="27">
        <v>1465</v>
      </c>
      <c r="Q41" s="19"/>
      <c r="R41" s="27">
        <v>2252</v>
      </c>
      <c r="S41" s="19"/>
      <c r="T41" s="16"/>
      <c r="U41" s="16"/>
    </row>
    <row r="42" spans="1:21" x14ac:dyDescent="0.2">
      <c r="C42" s="10" t="s">
        <v>45</v>
      </c>
      <c r="D42" s="27">
        <v>350000</v>
      </c>
      <c r="E42" s="19"/>
      <c r="F42" s="27">
        <v>350250</v>
      </c>
      <c r="G42" s="19"/>
      <c r="H42" s="27">
        <v>230402</v>
      </c>
      <c r="I42" s="19"/>
      <c r="J42" s="27">
        <v>183035</v>
      </c>
      <c r="K42" s="19"/>
      <c r="L42" s="27">
        <v>145239</v>
      </c>
      <c r="M42" s="19"/>
      <c r="N42" s="27">
        <v>95000</v>
      </c>
      <c r="O42" s="19"/>
      <c r="P42" s="27">
        <v>60000</v>
      </c>
      <c r="Q42" s="19"/>
      <c r="R42" s="27">
        <v>50000</v>
      </c>
      <c r="S42" s="19"/>
      <c r="T42" s="16"/>
      <c r="U42" s="16"/>
    </row>
    <row r="43" spans="1:21" x14ac:dyDescent="0.2">
      <c r="C43" s="10" t="s">
        <v>46</v>
      </c>
      <c r="D43" s="27">
        <v>15967</v>
      </c>
      <c r="E43" s="19"/>
      <c r="F43" s="27">
        <v>27640</v>
      </c>
      <c r="G43" s="19"/>
      <c r="H43" s="27">
        <v>-7</v>
      </c>
      <c r="I43" s="19"/>
      <c r="J43" s="27">
        <v>0</v>
      </c>
      <c r="K43" s="19"/>
      <c r="L43" s="29" t="s">
        <v>35</v>
      </c>
      <c r="M43" s="19"/>
      <c r="N43" s="27">
        <v>0</v>
      </c>
      <c r="O43" s="19"/>
      <c r="P43" s="27">
        <v>0</v>
      </c>
      <c r="Q43" s="19"/>
      <c r="R43" s="27">
        <v>0</v>
      </c>
      <c r="S43" s="19"/>
      <c r="T43" s="16"/>
      <c r="U43" s="16"/>
    </row>
    <row r="44" spans="1:21" x14ac:dyDescent="0.2">
      <c r="C44" s="10" t="s">
        <v>47</v>
      </c>
      <c r="D44" s="27">
        <v>24712</v>
      </c>
      <c r="E44" s="19"/>
      <c r="F44" s="27">
        <v>-63075</v>
      </c>
      <c r="G44" s="19"/>
      <c r="H44" s="27">
        <v>-63400</v>
      </c>
      <c r="I44" s="19"/>
      <c r="J44" s="27">
        <v>-47642</v>
      </c>
      <c r="K44" s="19"/>
      <c r="L44" s="27">
        <v>40608</v>
      </c>
      <c r="M44" s="19"/>
      <c r="N44" s="27">
        <v>25814</v>
      </c>
      <c r="O44" s="19"/>
      <c r="P44" s="27">
        <v>26190</v>
      </c>
      <c r="Q44" s="19"/>
      <c r="R44" s="27">
        <v>23910</v>
      </c>
      <c r="S44" s="19"/>
      <c r="T44" s="16"/>
      <c r="U44" s="16"/>
    </row>
    <row r="45" spans="1:21" x14ac:dyDescent="0.2">
      <c r="C45" s="10" t="s">
        <v>48</v>
      </c>
      <c r="D45" s="27">
        <v>304486</v>
      </c>
      <c r="E45" s="19"/>
      <c r="F45" s="27">
        <v>304701</v>
      </c>
      <c r="G45" s="19"/>
      <c r="H45" s="27">
        <v>293609</v>
      </c>
      <c r="I45" s="19"/>
      <c r="J45" s="27">
        <v>268978</v>
      </c>
      <c r="K45" s="19"/>
      <c r="L45" s="27">
        <v>355397</v>
      </c>
      <c r="M45" s="19"/>
      <c r="N45" s="27">
        <v>279919</v>
      </c>
      <c r="O45" s="19"/>
      <c r="P45" s="27">
        <v>279303</v>
      </c>
      <c r="Q45" s="19"/>
      <c r="R45" s="27">
        <v>283669</v>
      </c>
      <c r="S45" s="19"/>
      <c r="T45" s="16"/>
      <c r="U45" s="16"/>
    </row>
    <row r="46" spans="1:21" x14ac:dyDescent="0.2">
      <c r="C46" s="10" t="s">
        <v>49</v>
      </c>
      <c r="D46" s="27">
        <v>-2577</v>
      </c>
      <c r="E46" s="19"/>
      <c r="F46" s="27">
        <v>-25</v>
      </c>
      <c r="G46" s="19"/>
      <c r="H46" s="27">
        <v>23</v>
      </c>
      <c r="I46" s="19"/>
      <c r="J46" s="27">
        <v>-30</v>
      </c>
      <c r="K46" s="19"/>
      <c r="L46" s="27">
        <v>780</v>
      </c>
      <c r="M46" s="19"/>
      <c r="N46" s="27">
        <v>0</v>
      </c>
      <c r="O46" s="19"/>
      <c r="P46" s="27">
        <v>0</v>
      </c>
      <c r="Q46" s="19"/>
      <c r="R46" s="27">
        <v>0</v>
      </c>
      <c r="S46" s="19"/>
      <c r="T46" s="16"/>
      <c r="U46" s="16"/>
    </row>
    <row r="47" spans="1:21" x14ac:dyDescent="0.2">
      <c r="C47" s="10" t="s">
        <v>50</v>
      </c>
      <c r="D47" s="27">
        <v>204</v>
      </c>
      <c r="E47" s="19"/>
      <c r="F47" s="27">
        <v>37</v>
      </c>
      <c r="G47" s="19"/>
      <c r="H47" s="27">
        <v>12</v>
      </c>
      <c r="I47" s="19"/>
      <c r="J47" s="27">
        <v>35</v>
      </c>
      <c r="K47" s="19"/>
      <c r="L47" s="27">
        <v>128</v>
      </c>
      <c r="M47" s="19"/>
      <c r="N47" s="27">
        <v>200</v>
      </c>
      <c r="O47" s="19"/>
      <c r="P47" s="27">
        <v>200</v>
      </c>
      <c r="Q47" s="19"/>
      <c r="R47" s="27">
        <v>200</v>
      </c>
      <c r="S47" s="19"/>
      <c r="T47" s="16"/>
      <c r="U47" s="16"/>
    </row>
    <row r="48" spans="1:21" x14ac:dyDescent="0.2">
      <c r="C48" s="10" t="s">
        <v>51</v>
      </c>
      <c r="D48" s="27">
        <v>93565</v>
      </c>
      <c r="E48" s="19"/>
      <c r="F48" s="27">
        <v>-201695</v>
      </c>
      <c r="G48" s="19"/>
      <c r="H48" s="27">
        <v>-206551</v>
      </c>
      <c r="I48" s="19"/>
      <c r="J48" s="27">
        <v>-288094</v>
      </c>
      <c r="K48" s="19"/>
      <c r="L48" s="27">
        <v>-441580</v>
      </c>
      <c r="M48" s="19"/>
      <c r="N48" s="27">
        <v>-121131</v>
      </c>
      <c r="O48" s="19"/>
      <c r="P48" s="27">
        <v>-126238</v>
      </c>
      <c r="Q48" s="19"/>
      <c r="R48" s="27">
        <v>-123085</v>
      </c>
      <c r="S48" s="19"/>
      <c r="T48" s="16"/>
      <c r="U48" s="16"/>
    </row>
    <row r="49" spans="1:21" x14ac:dyDescent="0.2">
      <c r="A49" s="28" t="s">
        <v>12</v>
      </c>
      <c r="B49" s="19"/>
      <c r="C49" s="19"/>
      <c r="D49" s="19"/>
      <c r="E49" s="19"/>
      <c r="F49" s="19"/>
      <c r="G49" s="19"/>
      <c r="H49" s="19"/>
      <c r="I49" s="19"/>
      <c r="J49" s="19"/>
      <c r="K49" s="19"/>
      <c r="L49" s="19"/>
      <c r="M49" s="19"/>
      <c r="N49" s="19"/>
      <c r="O49" s="19"/>
      <c r="P49" s="19"/>
      <c r="Q49" s="19"/>
      <c r="R49" s="19"/>
      <c r="S49" s="19"/>
      <c r="T49" s="16"/>
      <c r="U49" s="16"/>
    </row>
    <row r="50" spans="1:21" x14ac:dyDescent="0.2">
      <c r="A50" s="33" t="s">
        <v>52</v>
      </c>
      <c r="B50" s="19"/>
      <c r="C50" s="19"/>
      <c r="D50" s="19"/>
      <c r="E50" s="19"/>
      <c r="F50" s="19"/>
      <c r="G50" s="19"/>
      <c r="H50" s="19"/>
      <c r="I50" s="19"/>
      <c r="J50" s="19"/>
      <c r="K50" s="19"/>
      <c r="L50" s="19"/>
      <c r="M50" s="19"/>
      <c r="N50" s="19"/>
      <c r="O50" s="19"/>
      <c r="P50" s="19"/>
      <c r="Q50" s="19"/>
      <c r="R50" s="19"/>
      <c r="S50" s="19"/>
      <c r="T50" s="16"/>
      <c r="U50" s="16"/>
    </row>
    <row r="51" spans="1:21" x14ac:dyDescent="0.2">
      <c r="A51" s="28" t="s">
        <v>12</v>
      </c>
      <c r="B51" s="19"/>
      <c r="C51" s="19"/>
      <c r="D51" s="19"/>
      <c r="E51" s="19"/>
      <c r="F51" s="19"/>
      <c r="G51" s="19"/>
      <c r="H51" s="19"/>
      <c r="I51" s="19"/>
      <c r="J51" s="19"/>
      <c r="K51" s="19"/>
      <c r="L51" s="19"/>
      <c r="M51" s="19"/>
      <c r="N51" s="19"/>
      <c r="O51" s="19"/>
      <c r="P51" s="19"/>
      <c r="Q51" s="19"/>
      <c r="R51" s="19"/>
      <c r="S51" s="19"/>
      <c r="T51" s="16"/>
      <c r="U51" s="16"/>
    </row>
    <row r="52" spans="1:21" x14ac:dyDescent="0.2">
      <c r="C52" s="10" t="s">
        <v>20</v>
      </c>
      <c r="D52" s="27">
        <v>82814</v>
      </c>
      <c r="E52" s="19"/>
      <c r="F52" s="27">
        <v>34544</v>
      </c>
      <c r="G52" s="19"/>
      <c r="H52" s="27">
        <v>87581</v>
      </c>
      <c r="I52" s="19"/>
      <c r="J52" s="27">
        <v>49871</v>
      </c>
      <c r="K52" s="19"/>
      <c r="L52" s="27">
        <v>41888</v>
      </c>
      <c r="M52" s="27"/>
      <c r="N52" s="27">
        <v>67149</v>
      </c>
      <c r="O52" s="19"/>
      <c r="P52" s="27">
        <v>74000</v>
      </c>
      <c r="Q52" s="19"/>
      <c r="R52" s="27">
        <v>85000</v>
      </c>
      <c r="S52" s="19"/>
      <c r="T52" s="16"/>
      <c r="U52" s="17"/>
    </row>
    <row r="53" spans="1:21" x14ac:dyDescent="0.2">
      <c r="C53" s="10" t="s">
        <v>110</v>
      </c>
      <c r="D53" s="27">
        <v>-36343</v>
      </c>
      <c r="E53" s="19"/>
      <c r="F53" s="27">
        <v>-161520</v>
      </c>
      <c r="G53" s="19"/>
      <c r="H53" s="27">
        <v>-141716</v>
      </c>
      <c r="I53" s="19"/>
      <c r="J53" s="27">
        <v>-68033</v>
      </c>
      <c r="K53" s="19"/>
      <c r="L53" s="27">
        <v>206723</v>
      </c>
      <c r="M53" s="27"/>
      <c r="N53" s="27">
        <v>62333</v>
      </c>
      <c r="O53" s="19"/>
      <c r="P53" s="27">
        <v>-54238</v>
      </c>
      <c r="Q53" s="19"/>
      <c r="R53" s="27">
        <v>-62002</v>
      </c>
      <c r="S53" s="19"/>
      <c r="T53" s="16"/>
      <c r="U53" s="17"/>
    </row>
    <row r="54" spans="1:21" x14ac:dyDescent="0.2">
      <c r="C54" s="10" t="s">
        <v>111</v>
      </c>
      <c r="D54" s="27">
        <v>39139</v>
      </c>
      <c r="E54" s="19"/>
      <c r="F54" s="27">
        <v>66234</v>
      </c>
      <c r="G54" s="19"/>
      <c r="H54" s="27">
        <v>72723</v>
      </c>
      <c r="I54" s="19"/>
      <c r="J54" s="27">
        <v>101525</v>
      </c>
      <c r="K54" s="19"/>
      <c r="L54" s="27">
        <v>134029</v>
      </c>
      <c r="M54" s="27"/>
      <c r="N54" s="27">
        <v>140300</v>
      </c>
      <c r="O54" s="19"/>
      <c r="P54" s="27">
        <v>145457</v>
      </c>
      <c r="Q54" s="19"/>
      <c r="R54" s="27">
        <v>151109</v>
      </c>
      <c r="S54" s="19"/>
      <c r="T54" s="16"/>
      <c r="U54" s="17"/>
    </row>
    <row r="55" spans="1:21" x14ac:dyDescent="0.2">
      <c r="C55" s="10" t="s">
        <v>21</v>
      </c>
      <c r="D55" s="27">
        <v>-9289</v>
      </c>
      <c r="E55" s="19"/>
      <c r="F55" s="27">
        <v>-34742</v>
      </c>
      <c r="G55" s="19"/>
      <c r="H55" s="27">
        <v>-29793</v>
      </c>
      <c r="I55" s="19"/>
      <c r="J55" s="27">
        <v>-21783</v>
      </c>
      <c r="K55" s="19"/>
      <c r="L55" s="27">
        <v>-6013</v>
      </c>
      <c r="M55" s="27"/>
      <c r="N55" s="27">
        <v>-18502</v>
      </c>
      <c r="O55" s="19"/>
      <c r="P55" s="27">
        <f>-19013+1</f>
        <v>-19012</v>
      </c>
      <c r="Q55" s="19"/>
      <c r="R55" s="27">
        <f>-19771-1-4</f>
        <v>-19776</v>
      </c>
      <c r="S55" s="19"/>
      <c r="T55" s="16"/>
      <c r="U55" s="17"/>
    </row>
    <row r="56" spans="1:21" x14ac:dyDescent="0.2">
      <c r="C56" s="10" t="s">
        <v>22</v>
      </c>
      <c r="D56" s="27">
        <v>52349</v>
      </c>
      <c r="E56" s="19"/>
      <c r="F56" s="27">
        <v>-84</v>
      </c>
      <c r="G56" s="19"/>
      <c r="H56" s="27">
        <v>74713</v>
      </c>
      <c r="I56" s="19"/>
      <c r="J56" s="27">
        <v>562</v>
      </c>
      <c r="K56" s="19"/>
      <c r="L56" s="27">
        <v>-4652</v>
      </c>
      <c r="M56" s="27"/>
      <c r="N56" s="27">
        <v>4104</v>
      </c>
      <c r="O56" s="19"/>
      <c r="P56" s="27">
        <v>-3892</v>
      </c>
      <c r="Q56" s="19"/>
      <c r="R56" s="27">
        <v>-10171</v>
      </c>
      <c r="S56" s="19"/>
      <c r="T56" s="16"/>
      <c r="U56" s="17"/>
    </row>
    <row r="57" spans="1:21" x14ac:dyDescent="0.2">
      <c r="C57" s="10" t="s">
        <v>28</v>
      </c>
      <c r="D57" s="27">
        <v>43462</v>
      </c>
      <c r="E57" s="19"/>
      <c r="F57" s="27">
        <v>-24687</v>
      </c>
      <c r="G57" s="19"/>
      <c r="H57" s="27">
        <v>48980</v>
      </c>
      <c r="I57" s="19"/>
      <c r="J57" s="27">
        <v>107307</v>
      </c>
      <c r="K57" s="19"/>
      <c r="L57" s="27">
        <v>90936</v>
      </c>
      <c r="M57" s="27"/>
      <c r="N57" s="27">
        <v>5781</v>
      </c>
      <c r="O57" s="19"/>
      <c r="P57" s="27">
        <v>7552</v>
      </c>
      <c r="Q57" s="19"/>
      <c r="R57" s="27">
        <v>8985</v>
      </c>
      <c r="S57" s="19"/>
      <c r="T57" s="16"/>
      <c r="U57" s="17"/>
    </row>
    <row r="58" spans="1:21" x14ac:dyDescent="0.2">
      <c r="C58" s="10" t="s">
        <v>33</v>
      </c>
      <c r="D58" s="27">
        <v>0</v>
      </c>
      <c r="E58" s="19"/>
      <c r="F58" s="27">
        <v>2479</v>
      </c>
      <c r="G58" s="19"/>
      <c r="H58" s="27">
        <v>-4309</v>
      </c>
      <c r="I58" s="19"/>
      <c r="J58" s="27">
        <v>7721</v>
      </c>
      <c r="K58" s="19"/>
      <c r="L58" s="27">
        <v>-10378</v>
      </c>
      <c r="M58" s="27"/>
      <c r="N58" s="27">
        <v>22000</v>
      </c>
      <c r="O58" s="19"/>
      <c r="P58" s="27">
        <v>-11300</v>
      </c>
      <c r="Q58" s="19"/>
      <c r="R58" s="27">
        <v>-11300</v>
      </c>
      <c r="S58" s="19"/>
      <c r="T58" s="16"/>
      <c r="U58" s="17"/>
    </row>
    <row r="59" spans="1:21" x14ac:dyDescent="0.2">
      <c r="C59" s="10" t="s">
        <v>112</v>
      </c>
      <c r="D59" s="27">
        <v>-11657</v>
      </c>
      <c r="E59" s="19"/>
      <c r="F59" s="27">
        <v>-561</v>
      </c>
      <c r="G59" s="19"/>
      <c r="H59" s="27">
        <v>-243</v>
      </c>
      <c r="I59" s="19"/>
      <c r="J59" s="27">
        <v>-161</v>
      </c>
      <c r="K59" s="19"/>
      <c r="L59" s="27">
        <v>-58</v>
      </c>
      <c r="M59" s="27"/>
      <c r="N59" s="27">
        <v>-43</v>
      </c>
      <c r="O59" s="19"/>
      <c r="P59" s="27">
        <v>785</v>
      </c>
      <c r="Q59" s="19"/>
      <c r="R59" s="27">
        <v>181</v>
      </c>
      <c r="S59" s="19"/>
      <c r="T59" s="16"/>
      <c r="U59" s="17"/>
    </row>
    <row r="60" spans="1:21" x14ac:dyDescent="0.2">
      <c r="C60" s="10" t="s">
        <v>29</v>
      </c>
      <c r="D60" s="27">
        <v>113</v>
      </c>
      <c r="E60" s="19"/>
      <c r="F60" s="27">
        <v>-113</v>
      </c>
      <c r="G60" s="19"/>
      <c r="H60" s="27">
        <v>0</v>
      </c>
      <c r="I60" s="19"/>
      <c r="J60" s="27">
        <v>2</v>
      </c>
      <c r="K60" s="19"/>
      <c r="L60" s="27">
        <v>-400</v>
      </c>
      <c r="M60" s="27"/>
      <c r="N60" s="27">
        <v>0</v>
      </c>
      <c r="O60" s="19"/>
      <c r="P60" s="27">
        <v>0</v>
      </c>
      <c r="Q60" s="19"/>
      <c r="R60" s="27">
        <v>0</v>
      </c>
      <c r="S60" s="19"/>
      <c r="T60" s="16"/>
      <c r="U60" s="17"/>
    </row>
    <row r="61" spans="1:21" x14ac:dyDescent="0.2">
      <c r="C61" s="10" t="s">
        <v>30</v>
      </c>
      <c r="D61" s="27">
        <v>0</v>
      </c>
      <c r="E61" s="19"/>
      <c r="F61" s="27">
        <v>-130671</v>
      </c>
      <c r="G61" s="19"/>
      <c r="H61" s="27">
        <v>-148034</v>
      </c>
      <c r="I61" s="19"/>
      <c r="J61" s="27">
        <v>-56337</v>
      </c>
      <c r="K61" s="19"/>
      <c r="L61" s="27">
        <v>-26653</v>
      </c>
      <c r="M61" s="27"/>
      <c r="N61" s="27">
        <v>-74961</v>
      </c>
      <c r="O61" s="19"/>
      <c r="P61" s="27">
        <v>-51825</v>
      </c>
      <c r="Q61" s="19"/>
      <c r="R61" s="27">
        <v>-51825</v>
      </c>
      <c r="S61" s="19"/>
      <c r="T61" s="16"/>
      <c r="U61" s="17"/>
    </row>
    <row r="62" spans="1:21" x14ac:dyDescent="0.2">
      <c r="C62" s="10" t="s">
        <v>114</v>
      </c>
      <c r="D62" s="27">
        <v>-4797</v>
      </c>
      <c r="E62" s="19"/>
      <c r="F62" s="27">
        <v>-1484</v>
      </c>
      <c r="G62" s="19"/>
      <c r="H62" s="27">
        <v>342599</v>
      </c>
      <c r="I62" s="19"/>
      <c r="J62" s="27">
        <v>-309667</v>
      </c>
      <c r="K62" s="19"/>
      <c r="L62" s="27">
        <v>-3204</v>
      </c>
      <c r="M62" s="27"/>
      <c r="N62" s="27">
        <v>-1489</v>
      </c>
      <c r="O62" s="19"/>
      <c r="P62" s="27">
        <v>-85</v>
      </c>
      <c r="Q62" s="19"/>
      <c r="R62" s="27">
        <v>-27</v>
      </c>
      <c r="S62" s="19"/>
      <c r="T62" s="16"/>
      <c r="U62" s="17"/>
    </row>
    <row r="63" spans="1:21" x14ac:dyDescent="0.2">
      <c r="C63" s="10" t="s">
        <v>115</v>
      </c>
      <c r="D63" s="27">
        <v>0</v>
      </c>
      <c r="E63" s="19"/>
      <c r="F63" s="27">
        <v>0</v>
      </c>
      <c r="G63" s="19"/>
      <c r="H63" s="27">
        <v>501499</v>
      </c>
      <c r="I63" s="19"/>
      <c r="J63" s="27">
        <v>840940</v>
      </c>
      <c r="K63" s="19"/>
      <c r="L63" s="27">
        <v>-1335361</v>
      </c>
      <c r="M63" s="27"/>
      <c r="N63" s="27">
        <v>0</v>
      </c>
      <c r="O63" s="19"/>
      <c r="P63" s="27">
        <v>0</v>
      </c>
      <c r="Q63" s="19"/>
      <c r="R63" s="27">
        <v>0</v>
      </c>
      <c r="S63" s="19"/>
      <c r="T63" s="16"/>
      <c r="U63" s="17"/>
    </row>
    <row r="64" spans="1:21" x14ac:dyDescent="0.2">
      <c r="C64" s="10" t="s">
        <v>116</v>
      </c>
      <c r="D64" s="27">
        <v>68415</v>
      </c>
      <c r="E64" s="19"/>
      <c r="F64" s="27">
        <v>-396981</v>
      </c>
      <c r="G64" s="19"/>
      <c r="H64" s="27">
        <v>-96723</v>
      </c>
      <c r="I64" s="19"/>
      <c r="J64" s="27">
        <v>-308924</v>
      </c>
      <c r="K64" s="19"/>
      <c r="L64" s="27">
        <v>-258615</v>
      </c>
      <c r="M64" s="27"/>
      <c r="N64" s="27">
        <v>-213754</v>
      </c>
      <c r="O64" s="19"/>
      <c r="P64" s="27">
        <v>-172138</v>
      </c>
      <c r="Q64" s="19"/>
      <c r="R64" s="27">
        <v>-162470</v>
      </c>
      <c r="S64" s="19"/>
      <c r="T64" s="16"/>
      <c r="U64" s="17"/>
    </row>
    <row r="65" spans="1:21" x14ac:dyDescent="0.2">
      <c r="C65" s="10" t="s">
        <v>53</v>
      </c>
      <c r="D65" s="27">
        <v>27416</v>
      </c>
      <c r="E65" s="19"/>
      <c r="F65" s="27">
        <v>52367</v>
      </c>
      <c r="G65" s="19"/>
      <c r="H65" s="27">
        <v>158946</v>
      </c>
      <c r="I65" s="19"/>
      <c r="J65" s="27">
        <v>372420</v>
      </c>
      <c r="K65" s="19"/>
      <c r="L65" s="27">
        <v>545426</v>
      </c>
      <c r="M65" s="27"/>
      <c r="N65" s="27">
        <v>780000</v>
      </c>
      <c r="O65" s="19"/>
      <c r="P65" s="27">
        <v>900000</v>
      </c>
      <c r="Q65" s="19"/>
      <c r="R65" s="27">
        <v>1010000</v>
      </c>
      <c r="S65" s="19"/>
      <c r="T65" s="16"/>
      <c r="U65" s="17"/>
    </row>
    <row r="66" spans="1:21" x14ac:dyDescent="0.2">
      <c r="C66" s="10" t="s">
        <v>117</v>
      </c>
      <c r="D66" s="27">
        <v>0</v>
      </c>
      <c r="E66" s="19"/>
      <c r="F66" s="27">
        <v>0</v>
      </c>
      <c r="G66" s="19"/>
      <c r="H66" s="27">
        <v>0</v>
      </c>
      <c r="I66" s="19"/>
      <c r="J66" s="27">
        <v>166</v>
      </c>
      <c r="K66" s="19"/>
      <c r="L66" s="27">
        <v>0</v>
      </c>
      <c r="M66" s="27"/>
      <c r="N66" s="27">
        <v>0</v>
      </c>
      <c r="O66" s="19"/>
      <c r="P66" s="27">
        <v>0</v>
      </c>
      <c r="Q66" s="19"/>
      <c r="R66" s="27">
        <v>0</v>
      </c>
      <c r="S66" s="19"/>
      <c r="T66" s="16"/>
      <c r="U66" s="17"/>
    </row>
    <row r="67" spans="1:21" x14ac:dyDescent="0.2">
      <c r="C67" s="10" t="s">
        <v>118</v>
      </c>
      <c r="D67" s="27">
        <v>0</v>
      </c>
      <c r="E67" s="19"/>
      <c r="F67" s="27">
        <v>0</v>
      </c>
      <c r="G67" s="19"/>
      <c r="H67" s="27">
        <v>0</v>
      </c>
      <c r="I67" s="19"/>
      <c r="J67" s="27">
        <v>0</v>
      </c>
      <c r="K67" s="19"/>
      <c r="L67" s="27">
        <v>106</v>
      </c>
      <c r="M67" s="27"/>
      <c r="N67" s="27">
        <v>-10</v>
      </c>
      <c r="O67" s="19"/>
      <c r="P67" s="27">
        <v>0</v>
      </c>
      <c r="Q67" s="19"/>
      <c r="R67" s="27">
        <v>0</v>
      </c>
      <c r="S67" s="19"/>
      <c r="T67" s="16"/>
      <c r="U67" s="17"/>
    </row>
    <row r="68" spans="1:21" x14ac:dyDescent="0.2">
      <c r="C68" s="10" t="s">
        <v>54</v>
      </c>
      <c r="D68" s="27">
        <v>5137651</v>
      </c>
      <c r="E68" s="19"/>
      <c r="F68" s="27">
        <v>5309642</v>
      </c>
      <c r="G68" s="19"/>
      <c r="H68" s="27">
        <v>5644353</v>
      </c>
      <c r="I68" s="19"/>
      <c r="J68" s="27">
        <v>89797932</v>
      </c>
      <c r="K68" s="19"/>
      <c r="L68" s="27">
        <v>2850516</v>
      </c>
      <c r="M68" s="27"/>
      <c r="N68" s="27">
        <v>1794000</v>
      </c>
      <c r="O68" s="19"/>
      <c r="P68" s="27">
        <v>1105000</v>
      </c>
      <c r="Q68" s="19"/>
      <c r="R68" s="27">
        <v>1069000</v>
      </c>
      <c r="S68" s="19"/>
      <c r="T68" s="16"/>
      <c r="U68" s="17"/>
    </row>
    <row r="69" spans="1:21" x14ac:dyDescent="0.2">
      <c r="C69" s="10" t="s">
        <v>121</v>
      </c>
      <c r="D69" s="27">
        <v>156321</v>
      </c>
      <c r="E69" s="19"/>
      <c r="F69" s="27">
        <v>1588</v>
      </c>
      <c r="G69" s="19"/>
      <c r="H69" s="27">
        <v>-65324</v>
      </c>
      <c r="I69" s="19"/>
      <c r="J69" s="27">
        <v>1907290</v>
      </c>
      <c r="K69" s="19"/>
      <c r="L69" s="27">
        <v>2061</v>
      </c>
      <c r="M69" s="27"/>
      <c r="N69" s="27">
        <v>11600</v>
      </c>
      <c r="O69" s="19"/>
      <c r="P69" s="27">
        <v>29213</v>
      </c>
      <c r="Q69" s="19"/>
      <c r="R69" s="27">
        <v>29243</v>
      </c>
      <c r="S69" s="19"/>
      <c r="T69" s="16"/>
      <c r="U69" s="17"/>
    </row>
    <row r="70" spans="1:21" x14ac:dyDescent="0.2">
      <c r="C70" s="10" t="s">
        <v>122</v>
      </c>
      <c r="D70" s="27">
        <v>4042</v>
      </c>
      <c r="E70" s="19"/>
      <c r="F70" s="27">
        <v>-1210</v>
      </c>
      <c r="G70" s="19"/>
      <c r="H70" s="27">
        <v>-511</v>
      </c>
      <c r="I70" s="19"/>
      <c r="J70" s="27">
        <v>-826</v>
      </c>
      <c r="K70" s="19"/>
      <c r="L70" s="27">
        <v>-142</v>
      </c>
      <c r="M70" s="27"/>
      <c r="N70" s="27">
        <v>-234</v>
      </c>
      <c r="O70" s="19"/>
      <c r="P70" s="27">
        <v>8</v>
      </c>
      <c r="Q70" s="19"/>
      <c r="R70" s="27">
        <v>72</v>
      </c>
      <c r="S70" s="19"/>
      <c r="T70" s="16"/>
      <c r="U70" s="17"/>
    </row>
    <row r="71" spans="1:21" x14ac:dyDescent="0.2">
      <c r="C71" s="10" t="s">
        <v>120</v>
      </c>
      <c r="D71" s="27">
        <v>0</v>
      </c>
      <c r="E71" s="19"/>
      <c r="F71" s="27">
        <v>0</v>
      </c>
      <c r="G71" s="19"/>
      <c r="H71" s="27">
        <v>25</v>
      </c>
      <c r="I71" s="19"/>
      <c r="J71" s="27">
        <v>0</v>
      </c>
      <c r="K71" s="19"/>
      <c r="L71" s="27">
        <v>-63</v>
      </c>
      <c r="M71" s="27"/>
      <c r="N71" s="27">
        <v>0</v>
      </c>
      <c r="O71" s="19"/>
      <c r="P71" s="27">
        <v>0</v>
      </c>
      <c r="Q71" s="19"/>
      <c r="R71" s="27">
        <v>0</v>
      </c>
      <c r="S71" s="19"/>
      <c r="T71" s="16"/>
      <c r="U71" s="17"/>
    </row>
    <row r="72" spans="1:21" x14ac:dyDescent="0.2">
      <c r="C72" s="10" t="s">
        <v>123</v>
      </c>
      <c r="D72" s="27">
        <v>0</v>
      </c>
      <c r="E72" s="19"/>
      <c r="F72" s="27">
        <v>0</v>
      </c>
      <c r="G72" s="19"/>
      <c r="H72" s="27">
        <v>1987906</v>
      </c>
      <c r="I72" s="19"/>
      <c r="J72" s="27">
        <v>9281975</v>
      </c>
      <c r="K72" s="19"/>
      <c r="L72" s="27">
        <v>1065558</v>
      </c>
      <c r="M72" s="27"/>
      <c r="N72" s="27">
        <v>0</v>
      </c>
      <c r="O72" s="19"/>
      <c r="P72" s="27">
        <v>0</v>
      </c>
      <c r="Q72" s="19"/>
      <c r="R72" s="27">
        <v>0</v>
      </c>
      <c r="S72" s="19"/>
      <c r="T72" s="16"/>
      <c r="U72" s="17"/>
    </row>
    <row r="73" spans="1:21" x14ac:dyDescent="0.2">
      <c r="C73" s="10" t="s">
        <v>111</v>
      </c>
      <c r="D73" s="27">
        <v>415257</v>
      </c>
      <c r="E73" s="19"/>
      <c r="F73" s="27">
        <v>316071</v>
      </c>
      <c r="G73" s="19"/>
      <c r="H73" s="27">
        <v>239776</v>
      </c>
      <c r="I73" s="19"/>
      <c r="J73" s="27">
        <v>254256</v>
      </c>
      <c r="K73" s="19"/>
      <c r="L73" s="27">
        <v>231511</v>
      </c>
      <c r="M73" s="27"/>
      <c r="N73" s="27">
        <v>277000</v>
      </c>
      <c r="O73" s="19"/>
      <c r="P73" s="27">
        <v>217000</v>
      </c>
      <c r="Q73" s="19"/>
      <c r="R73" s="27">
        <v>212000</v>
      </c>
      <c r="S73" s="19"/>
      <c r="T73" s="16"/>
      <c r="U73" s="17"/>
    </row>
    <row r="74" spans="1:21" x14ac:dyDescent="0.2">
      <c r="C74" s="10" t="s">
        <v>32</v>
      </c>
      <c r="D74" s="27">
        <v>-711</v>
      </c>
      <c r="E74" s="19"/>
      <c r="F74" s="27">
        <v>-898</v>
      </c>
      <c r="G74" s="19"/>
      <c r="H74" s="27">
        <v>0</v>
      </c>
      <c r="I74" s="19"/>
      <c r="J74" s="27">
        <v>0</v>
      </c>
      <c r="K74" s="19"/>
      <c r="L74" s="27">
        <v>0</v>
      </c>
      <c r="M74" s="19"/>
      <c r="N74" s="27">
        <v>0</v>
      </c>
      <c r="O74" s="19"/>
      <c r="P74" s="27">
        <v>0</v>
      </c>
      <c r="Q74" s="19"/>
      <c r="R74" s="27">
        <v>0</v>
      </c>
      <c r="S74" s="19"/>
      <c r="T74" s="16"/>
      <c r="U74" s="17"/>
    </row>
    <row r="75" spans="1:21" x14ac:dyDescent="0.2">
      <c r="C75" s="10" t="s">
        <v>22</v>
      </c>
      <c r="D75" s="27">
        <v>0</v>
      </c>
      <c r="E75" s="19"/>
      <c r="F75" s="27">
        <v>77341</v>
      </c>
      <c r="G75" s="19"/>
      <c r="H75" s="27">
        <v>0</v>
      </c>
      <c r="I75" s="19"/>
      <c r="J75" s="27">
        <v>0</v>
      </c>
      <c r="K75" s="19"/>
      <c r="L75" s="27">
        <v>0</v>
      </c>
      <c r="M75" s="19"/>
      <c r="N75" s="27">
        <v>0</v>
      </c>
      <c r="O75" s="19"/>
      <c r="P75" s="27">
        <v>0</v>
      </c>
      <c r="Q75" s="19"/>
      <c r="R75" s="27">
        <v>0</v>
      </c>
      <c r="S75" s="19"/>
      <c r="T75" s="16"/>
      <c r="U75" s="17"/>
    </row>
    <row r="76" spans="1:21" ht="13.5" thickBot="1" x14ac:dyDescent="0.25">
      <c r="A76" s="28" t="s">
        <v>12</v>
      </c>
      <c r="B76" s="19"/>
      <c r="C76" s="19"/>
      <c r="D76" s="30"/>
      <c r="E76" s="19"/>
      <c r="F76" s="30"/>
      <c r="G76" s="19"/>
      <c r="H76" s="30"/>
      <c r="I76" s="19"/>
      <c r="J76" s="30"/>
      <c r="K76" s="19"/>
      <c r="L76" s="30"/>
      <c r="M76" s="19"/>
      <c r="N76" s="30"/>
      <c r="O76" s="19"/>
      <c r="P76" s="30"/>
      <c r="Q76" s="19"/>
      <c r="R76" s="30"/>
      <c r="S76" s="19"/>
      <c r="T76" s="16"/>
      <c r="U76" s="16"/>
    </row>
    <row r="77" spans="1:21" ht="13.5" thickBot="1" x14ac:dyDescent="0.25">
      <c r="C77" s="11" t="s">
        <v>55</v>
      </c>
      <c r="D77" s="34">
        <v>5964182</v>
      </c>
      <c r="E77" s="35"/>
      <c r="F77" s="34">
        <v>5107315</v>
      </c>
      <c r="G77" s="35"/>
      <c r="H77" s="34">
        <v>8672448</v>
      </c>
      <c r="I77" s="35"/>
      <c r="J77" s="34">
        <v>101956236</v>
      </c>
      <c r="K77" s="35"/>
      <c r="L77" s="36">
        <f>SUM(L52:M76)</f>
        <v>3523215</v>
      </c>
      <c r="M77" s="35"/>
      <c r="N77" s="34">
        <v>2855274</v>
      </c>
      <c r="O77" s="35"/>
      <c r="P77" s="34">
        <v>2166525</v>
      </c>
      <c r="Q77" s="35"/>
      <c r="R77" s="34">
        <v>2248019</v>
      </c>
      <c r="S77" s="35"/>
      <c r="T77" s="16"/>
      <c r="U77" s="16"/>
    </row>
    <row r="78" spans="1:21" x14ac:dyDescent="0.2">
      <c r="A78" s="32" t="s">
        <v>37</v>
      </c>
      <c r="B78" s="19"/>
      <c r="C78" s="19"/>
      <c r="D78" s="23"/>
      <c r="E78" s="23"/>
      <c r="F78" s="23"/>
      <c r="G78" s="23"/>
      <c r="H78" s="23"/>
      <c r="I78" s="23"/>
      <c r="J78" s="23"/>
      <c r="K78" s="23"/>
      <c r="L78" s="23"/>
      <c r="M78" s="23"/>
      <c r="N78" s="23"/>
      <c r="O78" s="23"/>
      <c r="P78" s="23"/>
      <c r="Q78" s="23"/>
      <c r="R78" s="23"/>
      <c r="S78" s="23"/>
      <c r="T78" s="16"/>
      <c r="U78" s="16"/>
    </row>
    <row r="79" spans="1:21" x14ac:dyDescent="0.2">
      <c r="C79" s="10" t="s">
        <v>38</v>
      </c>
      <c r="D79" s="27">
        <v>0</v>
      </c>
      <c r="E79" s="19"/>
      <c r="F79" s="27">
        <v>0</v>
      </c>
      <c r="G79" s="19"/>
      <c r="H79" s="27">
        <v>0</v>
      </c>
      <c r="I79" s="19"/>
      <c r="J79" s="27">
        <v>0</v>
      </c>
      <c r="K79" s="19"/>
      <c r="L79" s="27">
        <v>0</v>
      </c>
      <c r="M79" s="19"/>
      <c r="N79" s="27">
        <v>834</v>
      </c>
      <c r="O79" s="19"/>
      <c r="P79" s="27">
        <v>902</v>
      </c>
      <c r="Q79" s="19"/>
      <c r="R79" s="27">
        <v>903</v>
      </c>
      <c r="S79" s="19"/>
      <c r="T79" s="16"/>
      <c r="U79" s="16"/>
    </row>
    <row r="80" spans="1:21" x14ac:dyDescent="0.2">
      <c r="C80" s="10" t="s">
        <v>39</v>
      </c>
      <c r="D80" s="27">
        <v>6612</v>
      </c>
      <c r="E80" s="19"/>
      <c r="F80" s="27">
        <v>127354</v>
      </c>
      <c r="G80" s="19"/>
      <c r="H80" s="27">
        <v>19776</v>
      </c>
      <c r="I80" s="19"/>
      <c r="J80" s="27">
        <v>23450</v>
      </c>
      <c r="K80" s="19"/>
      <c r="L80" s="27">
        <f>36665-496</f>
        <v>36169</v>
      </c>
      <c r="M80" s="19"/>
      <c r="N80" s="27">
        <v>1700</v>
      </c>
      <c r="O80" s="19"/>
      <c r="P80" s="27">
        <v>1</v>
      </c>
      <c r="Q80" s="19"/>
      <c r="R80" s="27">
        <v>-2</v>
      </c>
      <c r="S80" s="19"/>
      <c r="T80" s="16"/>
      <c r="U80" s="16"/>
    </row>
    <row r="81" spans="1:21" x14ac:dyDescent="0.2">
      <c r="C81" s="10" t="s">
        <v>40</v>
      </c>
      <c r="D81" s="27">
        <v>-711</v>
      </c>
      <c r="E81" s="19"/>
      <c r="F81" s="27">
        <v>-10578</v>
      </c>
      <c r="G81" s="19"/>
      <c r="H81" s="27">
        <v>-152</v>
      </c>
      <c r="I81" s="19"/>
      <c r="J81" s="27">
        <v>0</v>
      </c>
      <c r="K81" s="19"/>
      <c r="L81" s="27">
        <v>0</v>
      </c>
      <c r="M81" s="19"/>
      <c r="N81" s="27">
        <v>-12414</v>
      </c>
      <c r="O81" s="19"/>
      <c r="P81" s="27">
        <v>152</v>
      </c>
      <c r="Q81" s="19"/>
      <c r="R81" s="27">
        <v>152</v>
      </c>
      <c r="S81" s="19"/>
      <c r="T81" s="16"/>
      <c r="U81" s="16"/>
    </row>
    <row r="82" spans="1:21" x14ac:dyDescent="0.2">
      <c r="C82" s="10" t="s">
        <v>42</v>
      </c>
      <c r="D82" s="27">
        <v>513246</v>
      </c>
      <c r="E82" s="19"/>
      <c r="F82" s="27">
        <v>448509</v>
      </c>
      <c r="G82" s="19"/>
      <c r="H82" s="27">
        <v>392622</v>
      </c>
      <c r="I82" s="19"/>
      <c r="J82" s="27">
        <v>327826</v>
      </c>
      <c r="K82" s="19"/>
      <c r="L82" s="27">
        <v>385511</v>
      </c>
      <c r="M82" s="19"/>
      <c r="N82" s="27">
        <v>523940</v>
      </c>
      <c r="O82" s="19"/>
      <c r="P82" s="27">
        <v>492922</v>
      </c>
      <c r="Q82" s="19"/>
      <c r="R82" s="27">
        <v>499737</v>
      </c>
      <c r="S82" s="19"/>
      <c r="T82" s="16"/>
      <c r="U82" s="16"/>
    </row>
    <row r="83" spans="1:21" x14ac:dyDescent="0.2">
      <c r="C83" s="10" t="s">
        <v>44</v>
      </c>
      <c r="D83" s="27">
        <v>0</v>
      </c>
      <c r="E83" s="19"/>
      <c r="F83" s="27">
        <v>52367</v>
      </c>
      <c r="G83" s="19"/>
      <c r="H83" s="27">
        <v>158943</v>
      </c>
      <c r="I83" s="19"/>
      <c r="J83" s="27">
        <v>372420</v>
      </c>
      <c r="K83" s="19"/>
      <c r="L83" s="27">
        <v>0</v>
      </c>
      <c r="M83" s="19"/>
      <c r="N83" s="27">
        <v>780000</v>
      </c>
      <c r="O83" s="19"/>
      <c r="P83" s="27">
        <v>900000</v>
      </c>
      <c r="Q83" s="19"/>
      <c r="R83" s="27">
        <v>1010000</v>
      </c>
      <c r="S83" s="19"/>
      <c r="T83" s="16"/>
      <c r="U83" s="16"/>
    </row>
    <row r="84" spans="1:21" x14ac:dyDescent="0.2">
      <c r="C84" s="10" t="s">
        <v>46</v>
      </c>
      <c r="D84" s="27">
        <v>24</v>
      </c>
      <c r="E84" s="19"/>
      <c r="F84" s="27">
        <v>0</v>
      </c>
      <c r="G84" s="19"/>
      <c r="H84" s="27">
        <v>0</v>
      </c>
      <c r="I84" s="19"/>
      <c r="J84" s="27">
        <v>0</v>
      </c>
      <c r="K84" s="19"/>
      <c r="L84" s="29" t="s">
        <v>35</v>
      </c>
      <c r="M84" s="19"/>
      <c r="N84" s="27">
        <v>0</v>
      </c>
      <c r="O84" s="19"/>
      <c r="P84" s="27">
        <v>0</v>
      </c>
      <c r="Q84" s="19"/>
      <c r="R84" s="27">
        <v>0</v>
      </c>
      <c r="S84" s="19"/>
      <c r="T84" s="16"/>
      <c r="U84" s="16"/>
    </row>
    <row r="85" spans="1:21" x14ac:dyDescent="0.2">
      <c r="C85" s="10" t="s">
        <v>47</v>
      </c>
      <c r="D85" s="27">
        <v>0</v>
      </c>
      <c r="E85" s="19"/>
      <c r="F85" s="27">
        <v>0</v>
      </c>
      <c r="G85" s="19"/>
      <c r="H85" s="27">
        <v>-139</v>
      </c>
      <c r="I85" s="19"/>
      <c r="J85" s="27">
        <v>-81</v>
      </c>
      <c r="K85" s="19"/>
      <c r="L85" s="27">
        <v>-718</v>
      </c>
      <c r="M85" s="19"/>
      <c r="N85" s="27">
        <v>0</v>
      </c>
      <c r="O85" s="19"/>
      <c r="P85" s="27">
        <v>0</v>
      </c>
      <c r="Q85" s="19"/>
      <c r="R85" s="27">
        <v>0</v>
      </c>
      <c r="S85" s="19"/>
      <c r="T85" s="16"/>
      <c r="U85" s="16"/>
    </row>
    <row r="86" spans="1:21" x14ac:dyDescent="0.2">
      <c r="C86" s="10" t="s">
        <v>48</v>
      </c>
      <c r="D86" s="27">
        <v>293077</v>
      </c>
      <c r="E86" s="19"/>
      <c r="F86" s="27">
        <v>53750</v>
      </c>
      <c r="G86" s="19"/>
      <c r="H86" s="27">
        <v>2653848</v>
      </c>
      <c r="I86" s="19"/>
      <c r="J86" s="27">
        <v>10126954</v>
      </c>
      <c r="K86" s="19"/>
      <c r="L86" s="27">
        <f>1895489+172752-2008395</f>
        <v>59846</v>
      </c>
      <c r="M86" s="19"/>
      <c r="N86" s="27">
        <v>148121</v>
      </c>
      <c r="O86" s="19"/>
      <c r="P86" s="27">
        <v>52833</v>
      </c>
      <c r="Q86" s="19"/>
      <c r="R86" s="27">
        <v>37625</v>
      </c>
      <c r="S86" s="19"/>
      <c r="T86" s="16"/>
      <c r="U86" s="16"/>
    </row>
    <row r="87" spans="1:21" x14ac:dyDescent="0.2">
      <c r="C87" s="10" t="s">
        <v>49</v>
      </c>
      <c r="D87" s="27">
        <v>5743710</v>
      </c>
      <c r="E87" s="19"/>
      <c r="F87" s="27">
        <v>5400115</v>
      </c>
      <c r="G87" s="19"/>
      <c r="H87" s="27">
        <v>6022459</v>
      </c>
      <c r="I87" s="19"/>
      <c r="J87" s="27">
        <v>91967474</v>
      </c>
      <c r="K87" s="19"/>
      <c r="L87" s="27">
        <f>2979017-17491+22888</f>
        <v>2984414</v>
      </c>
      <c r="M87" s="19"/>
      <c r="N87" s="27">
        <v>1909642</v>
      </c>
      <c r="O87" s="19"/>
      <c r="P87" s="27">
        <v>1263026</v>
      </c>
      <c r="Q87" s="19"/>
      <c r="R87" s="27">
        <v>1229353</v>
      </c>
      <c r="S87" s="19"/>
      <c r="T87" s="16"/>
      <c r="U87" s="16"/>
    </row>
    <row r="88" spans="1:21" x14ac:dyDescent="0.2">
      <c r="C88" s="10" t="s">
        <v>65</v>
      </c>
      <c r="D88" s="27">
        <v>-451125</v>
      </c>
      <c r="E88" s="19"/>
      <c r="F88" s="27">
        <v>-448607</v>
      </c>
      <c r="G88" s="19"/>
      <c r="H88" s="27">
        <v>-407513</v>
      </c>
      <c r="I88" s="19"/>
      <c r="J88" s="27">
        <v>-692733</v>
      </c>
      <c r="K88" s="19"/>
      <c r="L88" s="27">
        <v>-351474</v>
      </c>
      <c r="M88" s="19"/>
      <c r="N88" s="27">
        <v>-343857</v>
      </c>
      <c r="O88" s="19"/>
      <c r="P88" s="27">
        <v>-314688</v>
      </c>
      <c r="Q88" s="19"/>
      <c r="R88" s="27">
        <v>-294386</v>
      </c>
      <c r="S88" s="19"/>
      <c r="T88" s="16"/>
      <c r="U88" s="16"/>
    </row>
    <row r="89" spans="1:21" x14ac:dyDescent="0.2">
      <c r="C89" s="10" t="s">
        <v>50</v>
      </c>
      <c r="D89" s="27">
        <v>25762</v>
      </c>
      <c r="E89" s="19"/>
      <c r="F89" s="27">
        <v>12337</v>
      </c>
      <c r="G89" s="19"/>
      <c r="H89" s="27">
        <v>29627</v>
      </c>
      <c r="I89" s="19"/>
      <c r="J89" s="27">
        <v>19199</v>
      </c>
      <c r="K89" s="19"/>
      <c r="L89" s="27">
        <v>20375</v>
      </c>
      <c r="M89" s="19"/>
      <c r="N89" s="27">
        <v>0</v>
      </c>
      <c r="O89" s="19"/>
      <c r="P89" s="27">
        <v>0</v>
      </c>
      <c r="Q89" s="19"/>
      <c r="R89" s="27">
        <v>-1</v>
      </c>
      <c r="S89" s="19"/>
      <c r="T89" s="16"/>
      <c r="U89" s="16"/>
    </row>
    <row r="90" spans="1:21" x14ac:dyDescent="0.2">
      <c r="C90" s="10" t="s">
        <v>67</v>
      </c>
      <c r="D90" s="27">
        <v>40890</v>
      </c>
      <c r="E90" s="19"/>
      <c r="F90" s="27">
        <v>1464</v>
      </c>
      <c r="G90" s="19"/>
      <c r="H90" s="27">
        <v>43398</v>
      </c>
      <c r="I90" s="19"/>
      <c r="J90" s="27">
        <v>37423</v>
      </c>
      <c r="K90" s="19"/>
      <c r="L90" s="27">
        <v>38095</v>
      </c>
      <c r="M90" s="19"/>
      <c r="N90" s="27">
        <v>80</v>
      </c>
      <c r="O90" s="19"/>
      <c r="P90" s="27">
        <v>80</v>
      </c>
      <c r="Q90" s="19"/>
      <c r="R90" s="27">
        <v>80</v>
      </c>
      <c r="S90" s="19"/>
      <c r="T90" s="16"/>
      <c r="U90" s="16"/>
    </row>
    <row r="91" spans="1:21" x14ac:dyDescent="0.2">
      <c r="C91" s="10" t="s">
        <v>68</v>
      </c>
      <c r="D91" s="27">
        <v>-15991</v>
      </c>
      <c r="E91" s="19"/>
      <c r="F91" s="27">
        <v>-27758</v>
      </c>
      <c r="G91" s="19"/>
      <c r="H91" s="27">
        <v>0</v>
      </c>
      <c r="I91" s="19"/>
      <c r="J91" s="27">
        <v>0</v>
      </c>
      <c r="K91" s="19"/>
      <c r="L91" s="29" t="s">
        <v>35</v>
      </c>
      <c r="M91" s="19"/>
      <c r="N91" s="27">
        <v>0</v>
      </c>
      <c r="O91" s="19"/>
      <c r="P91" s="27">
        <v>0</v>
      </c>
      <c r="Q91" s="19"/>
      <c r="R91" s="27">
        <v>0</v>
      </c>
      <c r="S91" s="19"/>
      <c r="T91" s="16"/>
      <c r="U91" s="16"/>
    </row>
    <row r="92" spans="1:21" x14ac:dyDescent="0.2">
      <c r="C92" s="10" t="s">
        <v>51</v>
      </c>
      <c r="D92" s="27">
        <v>-191312</v>
      </c>
      <c r="E92" s="19"/>
      <c r="F92" s="27">
        <v>-501638</v>
      </c>
      <c r="G92" s="19"/>
      <c r="H92" s="27">
        <v>-240421</v>
      </c>
      <c r="I92" s="19"/>
      <c r="J92" s="27">
        <v>-225696</v>
      </c>
      <c r="K92" s="19"/>
      <c r="L92" s="27">
        <f>368997-18000</f>
        <v>350997</v>
      </c>
      <c r="M92" s="19"/>
      <c r="N92" s="27">
        <v>-152772</v>
      </c>
      <c r="O92" s="19"/>
      <c r="P92" s="27">
        <v>-228703</v>
      </c>
      <c r="Q92" s="19"/>
      <c r="R92" s="27">
        <v>-235442</v>
      </c>
      <c r="S92" s="19"/>
      <c r="T92" s="17"/>
      <c r="U92" s="17"/>
    </row>
    <row r="93" spans="1:21" ht="13.5" thickBot="1" x14ac:dyDescent="0.25">
      <c r="A93" s="28" t="s">
        <v>12</v>
      </c>
      <c r="B93" s="19"/>
      <c r="C93" s="19"/>
      <c r="D93" s="19"/>
      <c r="E93" s="19"/>
      <c r="F93" s="19"/>
      <c r="G93" s="19"/>
      <c r="H93" s="19"/>
      <c r="I93" s="19"/>
      <c r="J93" s="19"/>
      <c r="K93" s="19"/>
      <c r="L93" s="19"/>
      <c r="M93" s="19"/>
      <c r="N93" s="19"/>
      <c r="O93" s="19"/>
      <c r="P93" s="19"/>
      <c r="Q93" s="19"/>
      <c r="R93" s="19"/>
      <c r="S93" s="19"/>
      <c r="T93" s="16"/>
      <c r="U93" s="16"/>
    </row>
    <row r="94" spans="1:21" ht="14.25" thickTop="1" thickBot="1" x14ac:dyDescent="0.25">
      <c r="C94" s="11" t="s">
        <v>70</v>
      </c>
      <c r="D94" s="37">
        <v>8661478</v>
      </c>
      <c r="E94" s="38"/>
      <c r="F94" s="37">
        <v>7524370</v>
      </c>
      <c r="G94" s="38"/>
      <c r="H94" s="37">
        <v>11122669</v>
      </c>
      <c r="I94" s="38"/>
      <c r="J94" s="37">
        <v>104455473</v>
      </c>
      <c r="K94" s="38"/>
      <c r="L94" s="37">
        <f>L33+L77</f>
        <v>5495549</v>
      </c>
      <c r="M94" s="38"/>
      <c r="N94" s="37">
        <v>4837990</v>
      </c>
      <c r="O94" s="38"/>
      <c r="P94" s="37">
        <v>4185635</v>
      </c>
      <c r="Q94" s="38"/>
      <c r="R94" s="37">
        <v>4069538</v>
      </c>
      <c r="S94" s="38"/>
      <c r="T94" s="16"/>
      <c r="U94" s="16"/>
    </row>
    <row r="95" spans="1:21" ht="13.5" thickTop="1" x14ac:dyDescent="0.2">
      <c r="A95" s="32" t="s">
        <v>37</v>
      </c>
      <c r="B95" s="19"/>
      <c r="C95" s="19"/>
      <c r="D95" s="39"/>
      <c r="E95" s="39"/>
      <c r="F95" s="39"/>
      <c r="G95" s="39"/>
      <c r="H95" s="39"/>
      <c r="I95" s="39"/>
      <c r="J95" s="39"/>
      <c r="K95" s="39"/>
      <c r="L95" s="39"/>
      <c r="M95" s="39"/>
      <c r="N95" s="39"/>
      <c r="O95" s="39"/>
      <c r="P95" s="39"/>
      <c r="Q95" s="39"/>
      <c r="R95" s="39"/>
      <c r="S95" s="39"/>
      <c r="T95" s="16"/>
      <c r="U95" s="16"/>
    </row>
    <row r="96" spans="1:21" x14ac:dyDescent="0.2">
      <c r="C96" s="10" t="s">
        <v>48</v>
      </c>
      <c r="D96" s="27">
        <v>597563</v>
      </c>
      <c r="E96" s="19"/>
      <c r="F96" s="27">
        <v>358451</v>
      </c>
      <c r="G96" s="19"/>
      <c r="H96" s="27">
        <v>2947457</v>
      </c>
      <c r="I96" s="19"/>
      <c r="J96" s="27">
        <v>10395932</v>
      </c>
      <c r="K96" s="19"/>
      <c r="L96" s="27">
        <f>L45+L86</f>
        <v>415243</v>
      </c>
      <c r="M96" s="19"/>
      <c r="N96" s="27">
        <v>428040</v>
      </c>
      <c r="O96" s="19"/>
      <c r="P96" s="27">
        <v>332136</v>
      </c>
      <c r="Q96" s="19"/>
      <c r="R96" s="27">
        <v>321294</v>
      </c>
      <c r="S96" s="19"/>
      <c r="T96" s="16"/>
      <c r="U96" s="16"/>
    </row>
    <row r="97" spans="1:21" x14ac:dyDescent="0.2">
      <c r="A97" s="28" t="s">
        <v>12</v>
      </c>
      <c r="B97" s="19"/>
      <c r="C97" s="19"/>
      <c r="D97" s="19"/>
      <c r="E97" s="19"/>
      <c r="F97" s="19"/>
      <c r="G97" s="19"/>
      <c r="H97" s="19"/>
      <c r="I97" s="19"/>
      <c r="J97" s="19"/>
      <c r="K97" s="19"/>
      <c r="L97" s="19"/>
      <c r="M97" s="19"/>
      <c r="N97" s="19"/>
      <c r="O97" s="19"/>
      <c r="P97" s="19"/>
      <c r="Q97" s="19"/>
      <c r="R97" s="19"/>
      <c r="S97" s="19"/>
      <c r="T97" s="16"/>
      <c r="U97" s="16"/>
    </row>
    <row r="98" spans="1:21" x14ac:dyDescent="0.2">
      <c r="A98" s="33" t="s">
        <v>72</v>
      </c>
      <c r="B98" s="19"/>
      <c r="C98" s="19"/>
      <c r="D98" s="19"/>
      <c r="E98" s="19"/>
      <c r="F98" s="19"/>
      <c r="G98" s="19"/>
      <c r="H98" s="19"/>
      <c r="I98" s="19"/>
      <c r="J98" s="19"/>
      <c r="K98" s="19"/>
      <c r="L98" s="19"/>
      <c r="M98" s="19"/>
      <c r="N98" s="19"/>
      <c r="O98" s="19"/>
      <c r="P98" s="19"/>
      <c r="Q98" s="19"/>
      <c r="R98" s="19"/>
      <c r="S98" s="19"/>
      <c r="T98" s="16"/>
      <c r="U98" s="16"/>
    </row>
    <row r="99" spans="1:21" x14ac:dyDescent="0.2">
      <c r="A99" s="28" t="s">
        <v>12</v>
      </c>
      <c r="B99" s="19"/>
      <c r="C99" s="19"/>
      <c r="D99" s="19"/>
      <c r="E99" s="19"/>
      <c r="F99" s="19"/>
      <c r="G99" s="19"/>
      <c r="H99" s="19"/>
      <c r="I99" s="19"/>
      <c r="J99" s="19"/>
      <c r="K99" s="19"/>
      <c r="L99" s="19"/>
      <c r="M99" s="19"/>
      <c r="N99" s="19"/>
      <c r="O99" s="19"/>
      <c r="P99" s="19"/>
      <c r="Q99" s="19"/>
      <c r="R99" s="19"/>
      <c r="S99" s="19"/>
      <c r="T99" s="16"/>
      <c r="U99" s="16"/>
    </row>
    <row r="100" spans="1:21" x14ac:dyDescent="0.2">
      <c r="C100" s="10" t="s">
        <v>20</v>
      </c>
      <c r="D100" s="27">
        <v>328823</v>
      </c>
      <c r="E100" s="19"/>
      <c r="F100" s="27">
        <v>475141</v>
      </c>
      <c r="G100" s="19"/>
      <c r="H100" s="27">
        <v>597152</v>
      </c>
      <c r="I100" s="19"/>
      <c r="J100" s="27">
        <v>572129</v>
      </c>
      <c r="K100" s="19"/>
      <c r="L100" s="27">
        <v>2746996</v>
      </c>
      <c r="M100" s="27"/>
      <c r="N100" s="27">
        <v>3026175</v>
      </c>
      <c r="O100" s="19"/>
      <c r="P100" s="27">
        <v>2810257</v>
      </c>
      <c r="Q100" s="19"/>
      <c r="R100" s="27">
        <v>2699836</v>
      </c>
      <c r="S100" s="19"/>
      <c r="T100" s="16"/>
      <c r="U100" s="17"/>
    </row>
    <row r="101" spans="1:21" x14ac:dyDescent="0.2">
      <c r="C101" s="10" t="s">
        <v>110</v>
      </c>
      <c r="D101" s="27">
        <v>-11086</v>
      </c>
      <c r="E101" s="19"/>
      <c r="F101" s="27">
        <v>52029</v>
      </c>
      <c r="G101" s="19"/>
      <c r="H101" s="27">
        <v>-332592</v>
      </c>
      <c r="I101" s="19"/>
      <c r="J101" s="27">
        <v>353835</v>
      </c>
      <c r="K101" s="19"/>
      <c r="L101" s="27">
        <v>196623</v>
      </c>
      <c r="M101" s="27"/>
      <c r="N101" s="27">
        <v>513333</v>
      </c>
      <c r="O101" s="19"/>
      <c r="P101" s="27">
        <v>766728</v>
      </c>
      <c r="Q101" s="19"/>
      <c r="R101" s="27">
        <v>1404877</v>
      </c>
      <c r="S101" s="19"/>
      <c r="T101" s="16"/>
      <c r="U101" s="17"/>
    </row>
    <row r="102" spans="1:21" x14ac:dyDescent="0.2">
      <c r="C102" s="10" t="s">
        <v>111</v>
      </c>
      <c r="D102" s="27">
        <v>12378</v>
      </c>
      <c r="E102" s="19"/>
      <c r="F102" s="27">
        <v>3789</v>
      </c>
      <c r="G102" s="19"/>
      <c r="H102" s="27">
        <v>4364</v>
      </c>
      <c r="I102" s="19"/>
      <c r="J102" s="27">
        <v>-10906</v>
      </c>
      <c r="K102" s="19"/>
      <c r="L102" s="27">
        <v>986</v>
      </c>
      <c r="M102" s="27"/>
      <c r="N102" s="27">
        <v>35</v>
      </c>
      <c r="O102" s="19"/>
      <c r="P102" s="27">
        <v>423</v>
      </c>
      <c r="Q102" s="19"/>
      <c r="R102" s="27">
        <v>695</v>
      </c>
      <c r="S102" s="19"/>
      <c r="T102" s="16"/>
      <c r="U102" s="17"/>
    </row>
    <row r="103" spans="1:21" x14ac:dyDescent="0.2">
      <c r="C103" s="10" t="s">
        <v>21</v>
      </c>
      <c r="D103" s="27">
        <v>54126</v>
      </c>
      <c r="E103" s="19"/>
      <c r="F103" s="27">
        <v>26178</v>
      </c>
      <c r="G103" s="19"/>
      <c r="H103" s="27">
        <v>11027</v>
      </c>
      <c r="I103" s="19"/>
      <c r="J103" s="27">
        <v>11929</v>
      </c>
      <c r="K103" s="19"/>
      <c r="L103" s="27">
        <v>10181</v>
      </c>
      <c r="M103" s="27"/>
      <c r="N103" s="27">
        <v>277185</v>
      </c>
      <c r="O103" s="19"/>
      <c r="P103" s="27">
        <v>17285</v>
      </c>
      <c r="Q103" s="19"/>
      <c r="R103" s="27">
        <v>-21244</v>
      </c>
      <c r="S103" s="19"/>
      <c r="T103" s="16"/>
      <c r="U103" s="17"/>
    </row>
    <row r="104" spans="1:21" x14ac:dyDescent="0.2">
      <c r="C104" s="10" t="s">
        <v>22</v>
      </c>
      <c r="D104" s="27">
        <v>114883</v>
      </c>
      <c r="E104" s="19"/>
      <c r="F104" s="27">
        <v>75054</v>
      </c>
      <c r="G104" s="19"/>
      <c r="H104" s="27">
        <v>89571</v>
      </c>
      <c r="I104" s="19"/>
      <c r="J104" s="27">
        <v>108116</v>
      </c>
      <c r="K104" s="19"/>
      <c r="L104" s="27">
        <v>74415</v>
      </c>
      <c r="M104" s="27"/>
      <c r="N104" s="27">
        <v>59997</v>
      </c>
      <c r="O104" s="19"/>
      <c r="P104" s="27">
        <v>21240</v>
      </c>
      <c r="Q104" s="19"/>
      <c r="R104" s="27">
        <v>33629</v>
      </c>
      <c r="S104" s="19"/>
      <c r="T104" s="16"/>
      <c r="U104" s="17"/>
    </row>
    <row r="105" spans="1:21" x14ac:dyDescent="0.2">
      <c r="C105" s="10" t="s">
        <v>28</v>
      </c>
      <c r="D105" s="27">
        <v>4786495</v>
      </c>
      <c r="E105" s="19"/>
      <c r="F105" s="27">
        <v>5443945</v>
      </c>
      <c r="G105" s="19"/>
      <c r="H105" s="27">
        <v>5490888</v>
      </c>
      <c r="I105" s="19"/>
      <c r="J105" s="27">
        <v>5531882</v>
      </c>
      <c r="K105" s="19"/>
      <c r="L105" s="27">
        <v>3453704</v>
      </c>
      <c r="M105" s="27"/>
      <c r="N105" s="27">
        <v>3277431</v>
      </c>
      <c r="O105" s="19"/>
      <c r="P105" s="27">
        <v>3553492</v>
      </c>
      <c r="Q105" s="19"/>
      <c r="R105" s="27">
        <v>3745012</v>
      </c>
      <c r="S105" s="19"/>
      <c r="T105" s="16"/>
      <c r="U105" s="17"/>
    </row>
    <row r="106" spans="1:21" x14ac:dyDescent="0.2">
      <c r="C106" s="10" t="s">
        <v>33</v>
      </c>
      <c r="D106" s="27">
        <v>394928</v>
      </c>
      <c r="E106" s="19"/>
      <c r="F106" s="27">
        <v>609469</v>
      </c>
      <c r="G106" s="19"/>
      <c r="H106" s="27">
        <v>642389</v>
      </c>
      <c r="I106" s="19"/>
      <c r="J106" s="27">
        <v>728903</v>
      </c>
      <c r="K106" s="19"/>
      <c r="L106" s="27">
        <v>803985</v>
      </c>
      <c r="M106" s="27"/>
      <c r="N106" s="27">
        <v>863837</v>
      </c>
      <c r="O106" s="19"/>
      <c r="P106" s="27">
        <v>800500</v>
      </c>
      <c r="Q106" s="19"/>
      <c r="R106" s="27">
        <v>698000</v>
      </c>
      <c r="S106" s="19"/>
      <c r="T106" s="16"/>
      <c r="U106" s="17"/>
    </row>
    <row r="107" spans="1:21" x14ac:dyDescent="0.2">
      <c r="C107" s="10" t="s">
        <v>112</v>
      </c>
      <c r="D107" s="27">
        <v>910</v>
      </c>
      <c r="E107" s="19"/>
      <c r="F107" s="27">
        <v>2564</v>
      </c>
      <c r="G107" s="19"/>
      <c r="H107" s="27">
        <v>3573</v>
      </c>
      <c r="I107" s="19"/>
      <c r="J107" s="27">
        <v>1050</v>
      </c>
      <c r="K107" s="19"/>
      <c r="L107" s="27">
        <v>1246</v>
      </c>
      <c r="M107" s="27"/>
      <c r="N107" s="27">
        <v>0</v>
      </c>
      <c r="O107" s="19"/>
      <c r="P107" s="27">
        <v>0</v>
      </c>
      <c r="Q107" s="19"/>
      <c r="R107" s="27">
        <v>0</v>
      </c>
      <c r="S107" s="19"/>
      <c r="T107" s="16"/>
      <c r="U107" s="17"/>
    </row>
    <row r="108" spans="1:21" x14ac:dyDescent="0.2">
      <c r="C108" s="10" t="s">
        <v>29</v>
      </c>
      <c r="D108" s="27">
        <v>1600</v>
      </c>
      <c r="E108" s="19"/>
      <c r="F108" s="27">
        <v>7257</v>
      </c>
      <c r="G108" s="19"/>
      <c r="H108" s="27">
        <v>773</v>
      </c>
      <c r="I108" s="19"/>
      <c r="J108" s="27">
        <v>641</v>
      </c>
      <c r="K108" s="19"/>
      <c r="L108" s="27">
        <v>480</v>
      </c>
      <c r="M108" s="27"/>
      <c r="N108" s="27">
        <v>1500</v>
      </c>
      <c r="O108" s="19"/>
      <c r="P108" s="27">
        <v>0</v>
      </c>
      <c r="Q108" s="19"/>
      <c r="R108" s="27">
        <v>0</v>
      </c>
      <c r="S108" s="19"/>
      <c r="T108" s="16"/>
      <c r="U108" s="17"/>
    </row>
    <row r="109" spans="1:21" x14ac:dyDescent="0.2">
      <c r="C109" s="10" t="s">
        <v>30</v>
      </c>
      <c r="D109" s="27">
        <v>119716</v>
      </c>
      <c r="E109" s="19"/>
      <c r="F109" s="27">
        <v>602562</v>
      </c>
      <c r="G109" s="19"/>
      <c r="H109" s="27">
        <v>614021</v>
      </c>
      <c r="I109" s="19"/>
      <c r="J109" s="27">
        <v>595079</v>
      </c>
      <c r="K109" s="19"/>
      <c r="L109" s="27">
        <v>1172445</v>
      </c>
      <c r="M109" s="27"/>
      <c r="N109" s="27">
        <v>408000</v>
      </c>
      <c r="O109" s="19"/>
      <c r="P109" s="27">
        <v>163090</v>
      </c>
      <c r="Q109" s="19"/>
      <c r="R109" s="27">
        <v>402729</v>
      </c>
      <c r="S109" s="19"/>
      <c r="T109" s="16"/>
      <c r="U109" s="17"/>
    </row>
    <row r="110" spans="1:21" x14ac:dyDescent="0.2">
      <c r="C110" s="10" t="s">
        <v>113</v>
      </c>
      <c r="D110" s="27">
        <v>0</v>
      </c>
      <c r="E110" s="19"/>
      <c r="F110" s="27">
        <v>0</v>
      </c>
      <c r="G110" s="19"/>
      <c r="H110" s="27">
        <v>1158</v>
      </c>
      <c r="I110" s="19"/>
      <c r="J110" s="27">
        <v>5071</v>
      </c>
      <c r="K110" s="19"/>
      <c r="L110" s="27">
        <v>-548</v>
      </c>
      <c r="M110" s="27"/>
      <c r="N110" s="27">
        <v>300</v>
      </c>
      <c r="O110" s="19"/>
      <c r="P110" s="27">
        <v>0</v>
      </c>
      <c r="Q110" s="19"/>
      <c r="R110" s="27">
        <v>0</v>
      </c>
      <c r="S110" s="19"/>
      <c r="T110" s="16"/>
      <c r="U110" s="17"/>
    </row>
    <row r="111" spans="1:21" x14ac:dyDescent="0.2">
      <c r="C111" s="10" t="s">
        <v>114</v>
      </c>
      <c r="D111" s="27">
        <v>86404</v>
      </c>
      <c r="E111" s="19"/>
      <c r="F111" s="27">
        <v>81312</v>
      </c>
      <c r="G111" s="19"/>
      <c r="H111" s="27">
        <v>137266</v>
      </c>
      <c r="I111" s="19"/>
      <c r="J111" s="27">
        <v>131102</v>
      </c>
      <c r="K111" s="19"/>
      <c r="L111" s="27">
        <v>42201</v>
      </c>
      <c r="M111" s="27"/>
      <c r="N111" s="27">
        <v>56759</v>
      </c>
      <c r="O111" s="19"/>
      <c r="P111" s="27">
        <v>42080</v>
      </c>
      <c r="Q111" s="19"/>
      <c r="R111" s="27">
        <v>57509</v>
      </c>
      <c r="S111" s="19"/>
      <c r="T111" s="16"/>
      <c r="U111" s="17"/>
    </row>
    <row r="112" spans="1:21" x14ac:dyDescent="0.2">
      <c r="C112" s="10" t="s">
        <v>115</v>
      </c>
      <c r="D112" s="27">
        <v>219576</v>
      </c>
      <c r="E112" s="19"/>
      <c r="F112" s="27">
        <v>423075</v>
      </c>
      <c r="G112" s="19"/>
      <c r="H112" s="27">
        <v>238255</v>
      </c>
      <c r="I112" s="19"/>
      <c r="J112" s="27">
        <v>374758</v>
      </c>
      <c r="K112" s="19"/>
      <c r="L112" s="27">
        <v>343096</v>
      </c>
      <c r="M112" s="27"/>
      <c r="N112" s="27">
        <v>397139</v>
      </c>
      <c r="O112" s="19"/>
      <c r="P112" s="27">
        <v>502080</v>
      </c>
      <c r="Q112" s="19"/>
      <c r="R112" s="27">
        <v>505981</v>
      </c>
      <c r="S112" s="19"/>
      <c r="T112" s="16"/>
      <c r="U112" s="17"/>
    </row>
    <row r="113" spans="1:21" x14ac:dyDescent="0.2">
      <c r="C113" s="10" t="s">
        <v>116</v>
      </c>
      <c r="D113" s="27">
        <v>6815</v>
      </c>
      <c r="E113" s="19"/>
      <c r="F113" s="27">
        <v>6883</v>
      </c>
      <c r="G113" s="19"/>
      <c r="H113" s="27">
        <v>7103</v>
      </c>
      <c r="I113" s="19"/>
      <c r="J113" s="27">
        <v>5017</v>
      </c>
      <c r="K113" s="19"/>
      <c r="L113" s="27">
        <v>6295</v>
      </c>
      <c r="M113" s="27"/>
      <c r="N113" s="27">
        <v>0</v>
      </c>
      <c r="O113" s="19"/>
      <c r="P113" s="27">
        <v>0</v>
      </c>
      <c r="Q113" s="19"/>
      <c r="R113" s="27">
        <v>0</v>
      </c>
      <c r="S113" s="19"/>
      <c r="T113" s="16"/>
      <c r="U113" s="17"/>
    </row>
    <row r="114" spans="1:21" x14ac:dyDescent="0.2">
      <c r="C114" s="10" t="s">
        <v>117</v>
      </c>
      <c r="D114" s="27">
        <v>0</v>
      </c>
      <c r="E114" s="19"/>
      <c r="F114" s="27">
        <v>0</v>
      </c>
      <c r="G114" s="19"/>
      <c r="H114" s="27">
        <v>0</v>
      </c>
      <c r="I114" s="19"/>
      <c r="J114" s="27">
        <v>2635</v>
      </c>
      <c r="K114" s="19"/>
      <c r="L114" s="27">
        <v>1452</v>
      </c>
      <c r="M114" s="27"/>
      <c r="N114" s="27">
        <v>0</v>
      </c>
      <c r="O114" s="19"/>
      <c r="P114" s="27">
        <v>0</v>
      </c>
      <c r="Q114" s="19"/>
      <c r="R114" s="27">
        <v>0</v>
      </c>
      <c r="S114" s="19"/>
      <c r="T114" s="16"/>
      <c r="U114" s="17"/>
    </row>
    <row r="115" spans="1:21" x14ac:dyDescent="0.2">
      <c r="C115" s="10" t="s">
        <v>118</v>
      </c>
      <c r="D115" s="27">
        <v>0</v>
      </c>
      <c r="E115" s="19"/>
      <c r="F115" s="27">
        <v>0</v>
      </c>
      <c r="G115" s="19"/>
      <c r="H115" s="27">
        <v>0</v>
      </c>
      <c r="I115" s="19"/>
      <c r="J115" s="27">
        <v>0</v>
      </c>
      <c r="K115" s="19"/>
      <c r="L115" s="27">
        <v>1163</v>
      </c>
      <c r="M115" s="27"/>
      <c r="N115" s="27">
        <v>500</v>
      </c>
      <c r="O115" s="19"/>
      <c r="P115" s="27">
        <v>300</v>
      </c>
      <c r="Q115" s="19"/>
      <c r="R115" s="27">
        <v>200</v>
      </c>
      <c r="S115" s="19"/>
      <c r="T115" s="16"/>
      <c r="U115" s="17"/>
    </row>
    <row r="116" spans="1:21" x14ac:dyDescent="0.2">
      <c r="C116" s="10" t="s">
        <v>31</v>
      </c>
      <c r="D116" s="27">
        <v>1776295</v>
      </c>
      <c r="E116" s="19"/>
      <c r="F116" s="27">
        <v>1697841</v>
      </c>
      <c r="G116" s="19"/>
      <c r="H116" s="27">
        <v>1845932</v>
      </c>
      <c r="I116" s="19"/>
      <c r="J116" s="27">
        <v>1827695</v>
      </c>
      <c r="K116" s="19"/>
      <c r="L116" s="27">
        <v>1970695</v>
      </c>
      <c r="M116" s="27"/>
      <c r="N116" s="27">
        <v>1998000</v>
      </c>
      <c r="O116" s="19"/>
      <c r="P116" s="27">
        <v>1901000</v>
      </c>
      <c r="Q116" s="19"/>
      <c r="R116" s="27">
        <v>1877000</v>
      </c>
      <c r="S116" s="19"/>
      <c r="T116" s="16"/>
      <c r="U116" s="17"/>
    </row>
    <row r="117" spans="1:21" x14ac:dyDescent="0.2">
      <c r="C117" s="10" t="s">
        <v>121</v>
      </c>
      <c r="D117" s="27">
        <v>2133</v>
      </c>
      <c r="E117" s="19"/>
      <c r="F117" s="27">
        <v>2090</v>
      </c>
      <c r="G117" s="19"/>
      <c r="H117" s="27">
        <v>4798</v>
      </c>
      <c r="I117" s="19"/>
      <c r="J117" s="27">
        <v>6821</v>
      </c>
      <c r="K117" s="19"/>
      <c r="L117" s="27">
        <v>5960</v>
      </c>
      <c r="M117" s="27"/>
      <c r="N117" s="27">
        <v>16760</v>
      </c>
      <c r="O117" s="19"/>
      <c r="P117" s="27">
        <v>16950</v>
      </c>
      <c r="Q117" s="19"/>
      <c r="R117" s="27">
        <v>16785</v>
      </c>
      <c r="S117" s="19"/>
      <c r="T117" s="16"/>
      <c r="U117" s="17"/>
    </row>
    <row r="118" spans="1:21" x14ac:dyDescent="0.2">
      <c r="C118" s="10" t="s">
        <v>122</v>
      </c>
      <c r="D118" s="27">
        <v>1310</v>
      </c>
      <c r="E118" s="19"/>
      <c r="F118" s="27">
        <v>1407</v>
      </c>
      <c r="G118" s="19"/>
      <c r="H118" s="27">
        <v>1097</v>
      </c>
      <c r="I118" s="19"/>
      <c r="J118" s="27">
        <v>2787</v>
      </c>
      <c r="K118" s="19"/>
      <c r="L118" s="27">
        <v>1655</v>
      </c>
      <c r="M118" s="27"/>
      <c r="N118" s="27">
        <v>0</v>
      </c>
      <c r="O118" s="19"/>
      <c r="P118" s="27">
        <v>0</v>
      </c>
      <c r="Q118" s="19"/>
      <c r="R118" s="27">
        <v>0</v>
      </c>
      <c r="S118" s="19"/>
      <c r="T118" s="16"/>
      <c r="U118" s="17"/>
    </row>
    <row r="119" spans="1:21" x14ac:dyDescent="0.2">
      <c r="C119" s="10" t="s">
        <v>120</v>
      </c>
      <c r="D119" s="27">
        <v>2</v>
      </c>
      <c r="E119" s="19"/>
      <c r="F119" s="27">
        <v>0</v>
      </c>
      <c r="G119" s="19"/>
      <c r="H119" s="27">
        <v>0</v>
      </c>
      <c r="I119" s="19"/>
      <c r="J119" s="27">
        <v>4</v>
      </c>
      <c r="K119" s="19"/>
      <c r="L119" s="27">
        <v>9</v>
      </c>
      <c r="M119" s="27"/>
      <c r="N119" s="27">
        <v>0</v>
      </c>
      <c r="O119" s="19"/>
      <c r="P119" s="27">
        <v>0</v>
      </c>
      <c r="Q119" s="19"/>
      <c r="R119" s="27">
        <v>0</v>
      </c>
      <c r="S119" s="19"/>
      <c r="T119" s="16"/>
      <c r="U119" s="17"/>
    </row>
    <row r="120" spans="1:21" x14ac:dyDescent="0.2">
      <c r="C120" s="10" t="s">
        <v>123</v>
      </c>
      <c r="D120" s="27">
        <v>0</v>
      </c>
      <c r="E120" s="19"/>
      <c r="F120" s="27">
        <v>0</v>
      </c>
      <c r="G120" s="19"/>
      <c r="H120" s="27">
        <v>4004</v>
      </c>
      <c r="I120" s="19"/>
      <c r="J120" s="27">
        <v>955</v>
      </c>
      <c r="K120" s="19"/>
      <c r="L120" s="27">
        <v>592</v>
      </c>
      <c r="M120" s="27"/>
      <c r="N120" s="27">
        <v>-500</v>
      </c>
      <c r="O120" s="19"/>
      <c r="P120" s="27">
        <v>10</v>
      </c>
      <c r="Q120" s="19"/>
      <c r="R120" s="27">
        <v>875</v>
      </c>
      <c r="S120" s="19"/>
      <c r="T120" s="16"/>
      <c r="U120" s="17"/>
    </row>
    <row r="121" spans="1:21" x14ac:dyDescent="0.2">
      <c r="C121" s="10" t="s">
        <v>119</v>
      </c>
      <c r="D121" s="27">
        <v>0</v>
      </c>
      <c r="E121" s="19"/>
      <c r="F121" s="27">
        <v>0</v>
      </c>
      <c r="G121" s="19"/>
      <c r="H121" s="27">
        <v>2207</v>
      </c>
      <c r="I121" s="19"/>
      <c r="J121" s="27">
        <v>975</v>
      </c>
      <c r="K121" s="19"/>
      <c r="L121" s="27">
        <v>1005</v>
      </c>
      <c r="M121" s="27"/>
      <c r="N121" s="27">
        <v>-510</v>
      </c>
      <c r="O121" s="19"/>
      <c r="P121" s="27">
        <v>-510</v>
      </c>
      <c r="Q121" s="19"/>
      <c r="R121" s="27">
        <v>-510</v>
      </c>
      <c r="S121" s="19"/>
      <c r="T121" s="16"/>
      <c r="U121" s="17"/>
    </row>
    <row r="122" spans="1:21" x14ac:dyDescent="0.2">
      <c r="C122" s="10" t="s">
        <v>32</v>
      </c>
      <c r="D122" s="27">
        <v>-54866</v>
      </c>
      <c r="E122" s="19"/>
      <c r="F122" s="27">
        <v>-337</v>
      </c>
      <c r="G122" s="19"/>
      <c r="H122" s="27">
        <v>-2916</v>
      </c>
      <c r="I122" s="19"/>
      <c r="J122" s="27">
        <v>-51639</v>
      </c>
      <c r="K122" s="19"/>
      <c r="L122" s="27">
        <v>0</v>
      </c>
      <c r="M122" s="19"/>
      <c r="N122" s="27">
        <v>0</v>
      </c>
      <c r="O122" s="19"/>
      <c r="P122" s="27">
        <v>0</v>
      </c>
      <c r="Q122" s="19"/>
      <c r="R122" s="27">
        <v>-176000</v>
      </c>
      <c r="S122" s="19"/>
      <c r="T122" s="16"/>
      <c r="U122" s="16"/>
    </row>
    <row r="123" spans="1:21" ht="13.5" thickBot="1" x14ac:dyDescent="0.25">
      <c r="A123" s="28" t="s">
        <v>12</v>
      </c>
      <c r="B123" s="19"/>
      <c r="C123" s="19"/>
      <c r="D123" s="30"/>
      <c r="E123" s="19"/>
      <c r="F123" s="30"/>
      <c r="G123" s="19"/>
      <c r="H123" s="30"/>
      <c r="I123" s="19"/>
      <c r="J123" s="30"/>
      <c r="K123" s="19"/>
      <c r="L123" s="30"/>
      <c r="M123" s="19"/>
      <c r="N123" s="30"/>
      <c r="O123" s="19"/>
      <c r="P123" s="30"/>
      <c r="Q123" s="19"/>
      <c r="R123" s="30"/>
      <c r="S123" s="19"/>
      <c r="T123" s="16"/>
      <c r="U123" s="16"/>
    </row>
    <row r="124" spans="1:21" ht="13.5" thickBot="1" x14ac:dyDescent="0.25">
      <c r="C124" s="11" t="s">
        <v>73</v>
      </c>
      <c r="D124" s="31">
        <v>7840442</v>
      </c>
      <c r="E124" s="23"/>
      <c r="F124" s="31">
        <v>9510259</v>
      </c>
      <c r="G124" s="23"/>
      <c r="H124" s="31">
        <v>9360070</v>
      </c>
      <c r="I124" s="23"/>
      <c r="J124" s="31">
        <v>10198839</v>
      </c>
      <c r="K124" s="23"/>
      <c r="L124" s="36">
        <f>SUM(L100:M123)</f>
        <v>10834636</v>
      </c>
      <c r="M124" s="35"/>
      <c r="N124" s="31">
        <v>10895941</v>
      </c>
      <c r="O124" s="23"/>
      <c r="P124" s="31">
        <v>10594925</v>
      </c>
      <c r="Q124" s="23"/>
      <c r="R124" s="31">
        <v>11245374</v>
      </c>
      <c r="S124" s="23"/>
      <c r="T124" s="16"/>
      <c r="U124" s="16"/>
    </row>
    <row r="125" spans="1:21" x14ac:dyDescent="0.2">
      <c r="A125" s="32" t="s">
        <v>37</v>
      </c>
      <c r="B125" s="19"/>
      <c r="C125" s="19"/>
      <c r="D125" s="23"/>
      <c r="E125" s="23"/>
      <c r="F125" s="23"/>
      <c r="G125" s="23"/>
      <c r="H125" s="23"/>
      <c r="I125" s="23"/>
      <c r="J125" s="23"/>
      <c r="K125" s="23"/>
      <c r="L125" s="23"/>
      <c r="M125" s="23"/>
      <c r="N125" s="23"/>
      <c r="O125" s="23"/>
      <c r="P125" s="23"/>
      <c r="Q125" s="23"/>
      <c r="R125" s="23"/>
      <c r="S125" s="23"/>
      <c r="T125" s="16"/>
      <c r="U125" s="16"/>
    </row>
    <row r="126" spans="1:21" x14ac:dyDescent="0.2">
      <c r="C126" s="10" t="s">
        <v>38</v>
      </c>
      <c r="D126" s="27">
        <v>486510</v>
      </c>
      <c r="E126" s="19"/>
      <c r="F126" s="27">
        <v>481265</v>
      </c>
      <c r="G126" s="19"/>
      <c r="H126" s="27">
        <v>499390</v>
      </c>
      <c r="I126" s="19"/>
      <c r="J126" s="27">
        <v>480109</v>
      </c>
      <c r="K126" s="19"/>
      <c r="L126" s="27">
        <v>477642</v>
      </c>
      <c r="M126" s="19"/>
      <c r="N126" s="27">
        <v>401488</v>
      </c>
      <c r="O126" s="19"/>
      <c r="P126" s="27">
        <v>300294</v>
      </c>
      <c r="Q126" s="19"/>
      <c r="R126" s="27">
        <v>299994</v>
      </c>
      <c r="S126" s="19"/>
      <c r="T126" s="16"/>
      <c r="U126" s="16"/>
    </row>
    <row r="127" spans="1:21" x14ac:dyDescent="0.2">
      <c r="C127" s="10" t="s">
        <v>39</v>
      </c>
      <c r="D127" s="27">
        <v>482611</v>
      </c>
      <c r="E127" s="19"/>
      <c r="F127" s="27">
        <v>598356</v>
      </c>
      <c r="G127" s="19"/>
      <c r="H127" s="27">
        <v>604949</v>
      </c>
      <c r="I127" s="19"/>
      <c r="J127" s="27">
        <v>648188</v>
      </c>
      <c r="K127" s="19"/>
      <c r="L127" s="27">
        <v>400763</v>
      </c>
      <c r="M127" s="19"/>
      <c r="N127" s="27">
        <v>277614</v>
      </c>
      <c r="O127" s="19"/>
      <c r="P127" s="27">
        <v>277154</v>
      </c>
      <c r="Q127" s="19"/>
      <c r="R127" s="27">
        <v>277234</v>
      </c>
      <c r="S127" s="19"/>
      <c r="T127" s="16"/>
      <c r="U127" s="16"/>
    </row>
    <row r="128" spans="1:21" x14ac:dyDescent="0.2">
      <c r="C128" s="10" t="s">
        <v>40</v>
      </c>
      <c r="D128" s="27">
        <v>-275173</v>
      </c>
      <c r="E128" s="19"/>
      <c r="F128" s="27">
        <v>-107129</v>
      </c>
      <c r="G128" s="19"/>
      <c r="H128" s="27">
        <v>-122637</v>
      </c>
      <c r="I128" s="19"/>
      <c r="J128" s="27">
        <v>-131102</v>
      </c>
      <c r="K128" s="19"/>
      <c r="L128" s="27">
        <v>-257467</v>
      </c>
      <c r="M128" s="19"/>
      <c r="N128" s="27">
        <v>-245487</v>
      </c>
      <c r="O128" s="19"/>
      <c r="P128" s="27">
        <v>-247493</v>
      </c>
      <c r="Q128" s="19"/>
      <c r="R128" s="27">
        <v>-248899</v>
      </c>
      <c r="S128" s="19"/>
      <c r="T128" s="16"/>
      <c r="U128" s="16"/>
    </row>
    <row r="129" spans="1:21" x14ac:dyDescent="0.2">
      <c r="C129" s="10" t="s">
        <v>42</v>
      </c>
      <c r="D129" s="27">
        <v>4223838</v>
      </c>
      <c r="E129" s="19"/>
      <c r="F129" s="27">
        <v>4248076</v>
      </c>
      <c r="G129" s="19"/>
      <c r="H129" s="27">
        <v>4465923</v>
      </c>
      <c r="I129" s="19"/>
      <c r="J129" s="27">
        <v>4666325</v>
      </c>
      <c r="K129" s="19"/>
      <c r="L129" s="27">
        <f>4797820+3028</f>
        <v>4800848</v>
      </c>
      <c r="M129" s="19"/>
      <c r="N129" s="27">
        <v>3132212</v>
      </c>
      <c r="O129" s="19"/>
      <c r="P129" s="27">
        <v>3514732</v>
      </c>
      <c r="Q129" s="19"/>
      <c r="R129" s="27">
        <v>4148141</v>
      </c>
      <c r="S129" s="19"/>
      <c r="T129" s="16"/>
      <c r="U129" s="16"/>
    </row>
    <row r="130" spans="1:21" x14ac:dyDescent="0.2">
      <c r="C130" s="10" t="s">
        <v>43</v>
      </c>
      <c r="D130" s="27">
        <v>333655</v>
      </c>
      <c r="E130" s="19"/>
      <c r="F130" s="27">
        <v>321542</v>
      </c>
      <c r="G130" s="19"/>
      <c r="H130" s="27">
        <v>317714</v>
      </c>
      <c r="I130" s="19"/>
      <c r="J130" s="27">
        <v>302460</v>
      </c>
      <c r="K130" s="19"/>
      <c r="L130" s="27">
        <v>317400</v>
      </c>
      <c r="M130" s="19"/>
      <c r="N130" s="27">
        <v>481240</v>
      </c>
      <c r="O130" s="19"/>
      <c r="P130" s="27">
        <v>574064</v>
      </c>
      <c r="Q130" s="19"/>
      <c r="R130" s="27">
        <v>676819</v>
      </c>
      <c r="S130" s="19"/>
      <c r="T130" s="16"/>
      <c r="U130" s="16"/>
    </row>
    <row r="131" spans="1:21" x14ac:dyDescent="0.2">
      <c r="C131" s="10" t="s">
        <v>44</v>
      </c>
      <c r="D131" s="29" t="s">
        <v>35</v>
      </c>
      <c r="E131" s="19"/>
      <c r="F131" s="29" t="s">
        <v>35</v>
      </c>
      <c r="G131" s="19"/>
      <c r="H131" s="29" t="s">
        <v>35</v>
      </c>
      <c r="I131" s="19"/>
      <c r="J131" s="29" t="s">
        <v>35</v>
      </c>
      <c r="K131" s="19"/>
      <c r="L131" s="27">
        <v>0</v>
      </c>
      <c r="M131" s="19"/>
      <c r="N131" s="27">
        <v>59722</v>
      </c>
      <c r="O131" s="19"/>
      <c r="P131" s="27">
        <v>61214</v>
      </c>
      <c r="Q131" s="19"/>
      <c r="R131" s="27">
        <v>47893</v>
      </c>
      <c r="S131" s="19"/>
      <c r="T131" s="16"/>
      <c r="U131" s="16"/>
    </row>
    <row r="132" spans="1:21" x14ac:dyDescent="0.2">
      <c r="C132" s="10" t="s">
        <v>45</v>
      </c>
      <c r="D132" s="27">
        <v>0</v>
      </c>
      <c r="E132" s="19"/>
      <c r="F132" s="27">
        <v>-452</v>
      </c>
      <c r="G132" s="19"/>
      <c r="H132" s="27">
        <v>-1238</v>
      </c>
      <c r="I132" s="19"/>
      <c r="J132" s="27">
        <v>-2655</v>
      </c>
      <c r="K132" s="19"/>
      <c r="L132" s="27">
        <v>224350</v>
      </c>
      <c r="M132" s="19"/>
      <c r="N132" s="27">
        <v>154882</v>
      </c>
      <c r="O132" s="19"/>
      <c r="P132" s="27">
        <v>157825</v>
      </c>
      <c r="Q132" s="19"/>
      <c r="R132" s="27">
        <v>161141</v>
      </c>
      <c r="S132" s="19"/>
      <c r="T132" s="16"/>
      <c r="U132" s="16"/>
    </row>
    <row r="133" spans="1:21" x14ac:dyDescent="0.2">
      <c r="C133" s="10" t="s">
        <v>81</v>
      </c>
      <c r="D133" s="27">
        <v>49075</v>
      </c>
      <c r="E133" s="19"/>
      <c r="F133" s="27">
        <v>77095</v>
      </c>
      <c r="G133" s="19"/>
      <c r="H133" s="27">
        <v>21570</v>
      </c>
      <c r="I133" s="19"/>
      <c r="J133" s="27">
        <v>54528</v>
      </c>
      <c r="K133" s="19"/>
      <c r="L133" s="27">
        <v>280</v>
      </c>
      <c r="M133" s="19"/>
      <c r="N133" s="27">
        <v>55500</v>
      </c>
      <c r="O133" s="19"/>
      <c r="P133" s="27">
        <v>42000</v>
      </c>
      <c r="Q133" s="19"/>
      <c r="R133" s="27">
        <v>57500</v>
      </c>
      <c r="S133" s="19"/>
      <c r="T133" s="16"/>
      <c r="U133" s="16"/>
    </row>
    <row r="134" spans="1:21" x14ac:dyDescent="0.2">
      <c r="C134" s="10" t="s">
        <v>82</v>
      </c>
      <c r="D134" s="27">
        <v>487920</v>
      </c>
      <c r="E134" s="19"/>
      <c r="F134" s="27">
        <v>1247048</v>
      </c>
      <c r="G134" s="19"/>
      <c r="H134" s="27">
        <v>968596</v>
      </c>
      <c r="I134" s="19"/>
      <c r="J134" s="27">
        <v>999113</v>
      </c>
      <c r="K134" s="19"/>
      <c r="L134" s="27">
        <v>420695</v>
      </c>
      <c r="M134" s="19"/>
      <c r="N134" s="27">
        <v>1034527</v>
      </c>
      <c r="O134" s="19"/>
      <c r="P134" s="27">
        <v>914968</v>
      </c>
      <c r="Q134" s="19"/>
      <c r="R134" s="27">
        <v>796641</v>
      </c>
      <c r="S134" s="19"/>
      <c r="T134" s="16"/>
      <c r="U134" s="16"/>
    </row>
    <row r="135" spans="1:21" x14ac:dyDescent="0.2">
      <c r="C135" s="10" t="s">
        <v>83</v>
      </c>
      <c r="D135" s="27">
        <v>57986</v>
      </c>
      <c r="E135" s="19"/>
      <c r="F135" s="27">
        <v>93124</v>
      </c>
      <c r="G135" s="19"/>
      <c r="H135" s="27">
        <v>131354</v>
      </c>
      <c r="I135" s="19"/>
      <c r="J135" s="27">
        <v>155115</v>
      </c>
      <c r="K135" s="19"/>
      <c r="L135" s="27">
        <v>237003</v>
      </c>
      <c r="M135" s="19"/>
      <c r="N135" s="27">
        <v>240224</v>
      </c>
      <c r="O135" s="19"/>
      <c r="P135" s="27">
        <v>249316</v>
      </c>
      <c r="Q135" s="19"/>
      <c r="R135" s="27">
        <v>270055</v>
      </c>
      <c r="S135" s="19"/>
      <c r="T135" s="16"/>
      <c r="U135" s="16"/>
    </row>
    <row r="136" spans="1:21" x14ac:dyDescent="0.2">
      <c r="C136" s="10" t="s">
        <v>84</v>
      </c>
      <c r="D136" s="27">
        <v>210070</v>
      </c>
      <c r="E136" s="19"/>
      <c r="F136" s="27">
        <v>362976</v>
      </c>
      <c r="G136" s="19"/>
      <c r="H136" s="27">
        <v>203769</v>
      </c>
      <c r="I136" s="19"/>
      <c r="J136" s="27">
        <v>425981</v>
      </c>
      <c r="K136" s="19"/>
      <c r="L136" s="27">
        <v>525994</v>
      </c>
      <c r="M136" s="19"/>
      <c r="N136" s="27">
        <v>511085</v>
      </c>
      <c r="O136" s="19"/>
      <c r="P136" s="27">
        <v>470058</v>
      </c>
      <c r="Q136" s="19"/>
      <c r="R136" s="27">
        <v>466750</v>
      </c>
      <c r="S136" s="19"/>
      <c r="T136" s="16"/>
      <c r="U136" s="16"/>
    </row>
    <row r="137" spans="1:21" x14ac:dyDescent="0.2">
      <c r="C137" s="10" t="s">
        <v>85</v>
      </c>
      <c r="D137" s="27">
        <v>-1229</v>
      </c>
      <c r="E137" s="19"/>
      <c r="F137" s="27">
        <v>118832</v>
      </c>
      <c r="G137" s="19"/>
      <c r="H137" s="27">
        <v>90278</v>
      </c>
      <c r="I137" s="19"/>
      <c r="J137" s="27">
        <v>170203</v>
      </c>
      <c r="K137" s="19"/>
      <c r="L137" s="27">
        <v>191538</v>
      </c>
      <c r="M137" s="19"/>
      <c r="N137" s="27">
        <v>79070</v>
      </c>
      <c r="O137" s="19"/>
      <c r="P137" s="27">
        <v>38010</v>
      </c>
      <c r="Q137" s="19"/>
      <c r="R137" s="27">
        <v>50290</v>
      </c>
      <c r="S137" s="19"/>
      <c r="T137" s="16"/>
      <c r="U137" s="16"/>
    </row>
    <row r="138" spans="1:21" x14ac:dyDescent="0.2">
      <c r="C138" s="10" t="s">
        <v>86</v>
      </c>
      <c r="D138" s="27">
        <v>2046889</v>
      </c>
      <c r="E138" s="19"/>
      <c r="F138" s="27">
        <v>1958591</v>
      </c>
      <c r="G138" s="19"/>
      <c r="H138" s="27">
        <v>2071328</v>
      </c>
      <c r="I138" s="19"/>
      <c r="J138" s="27">
        <v>2059177</v>
      </c>
      <c r="K138" s="19"/>
      <c r="L138" s="27">
        <f>2242216-305</f>
        <v>2241911</v>
      </c>
      <c r="M138" s="19"/>
      <c r="N138" s="27">
        <v>2284773</v>
      </c>
      <c r="O138" s="19"/>
      <c r="P138" s="27">
        <v>2176534</v>
      </c>
      <c r="Q138" s="19"/>
      <c r="R138" s="27">
        <v>2106868</v>
      </c>
      <c r="S138" s="19"/>
      <c r="T138" s="16"/>
      <c r="U138" s="16"/>
    </row>
    <row r="139" spans="1:21" x14ac:dyDescent="0.2">
      <c r="C139" s="10" t="s">
        <v>87</v>
      </c>
      <c r="D139" s="27">
        <v>-67184</v>
      </c>
      <c r="E139" s="19"/>
      <c r="F139" s="27">
        <v>-84335</v>
      </c>
      <c r="G139" s="19"/>
      <c r="H139" s="27">
        <v>-37628</v>
      </c>
      <c r="I139" s="19"/>
      <c r="J139" s="27">
        <v>-92106</v>
      </c>
      <c r="K139" s="19"/>
      <c r="L139" s="27">
        <v>-65427</v>
      </c>
      <c r="M139" s="19"/>
      <c r="N139" s="27">
        <v>-9193</v>
      </c>
      <c r="O139" s="19"/>
      <c r="P139" s="27">
        <v>-8910</v>
      </c>
      <c r="Q139" s="19"/>
      <c r="R139" s="27">
        <v>-181504</v>
      </c>
      <c r="S139" s="19"/>
      <c r="T139" s="16"/>
      <c r="U139" s="16"/>
    </row>
    <row r="140" spans="1:21" x14ac:dyDescent="0.2">
      <c r="C140" s="10" t="s">
        <v>88</v>
      </c>
      <c r="D140" s="27">
        <v>140708</v>
      </c>
      <c r="E140" s="19"/>
      <c r="F140" s="27">
        <v>322515</v>
      </c>
      <c r="G140" s="19"/>
      <c r="H140" s="27">
        <v>519050</v>
      </c>
      <c r="I140" s="19"/>
      <c r="J140" s="27">
        <v>630964</v>
      </c>
      <c r="K140" s="19"/>
      <c r="L140" s="27">
        <f>1087251+24290</f>
        <v>1111541</v>
      </c>
      <c r="M140" s="19"/>
      <c r="N140" s="27">
        <v>491441</v>
      </c>
      <c r="O140" s="19"/>
      <c r="P140" s="27">
        <v>14280</v>
      </c>
      <c r="Q140" s="19"/>
      <c r="R140" s="27">
        <v>191170</v>
      </c>
      <c r="S140" s="19"/>
      <c r="T140" s="16"/>
      <c r="U140" s="16"/>
    </row>
    <row r="141" spans="1:21" x14ac:dyDescent="0.2">
      <c r="C141" s="10" t="s">
        <v>89</v>
      </c>
      <c r="D141" s="27">
        <v>-335234</v>
      </c>
      <c r="E141" s="19"/>
      <c r="F141" s="27">
        <v>-127245</v>
      </c>
      <c r="G141" s="19"/>
      <c r="H141" s="27">
        <v>-372348</v>
      </c>
      <c r="I141" s="19"/>
      <c r="J141" s="27">
        <v>-167461</v>
      </c>
      <c r="K141" s="19"/>
      <c r="L141" s="27">
        <v>207565</v>
      </c>
      <c r="M141" s="19"/>
      <c r="N141" s="27">
        <v>1946843</v>
      </c>
      <c r="O141" s="19"/>
      <c r="P141" s="27">
        <v>2060879</v>
      </c>
      <c r="Q141" s="19"/>
      <c r="R141" s="27">
        <v>2125281</v>
      </c>
      <c r="S141" s="19"/>
      <c r="T141" s="17"/>
      <c r="U141" s="17"/>
    </row>
    <row r="142" spans="1:21" x14ac:dyDescent="0.2">
      <c r="A142" s="28" t="s">
        <v>12</v>
      </c>
      <c r="B142" s="19"/>
      <c r="C142" s="19"/>
      <c r="D142" s="19"/>
      <c r="E142" s="19"/>
      <c r="F142" s="19"/>
      <c r="G142" s="19"/>
      <c r="H142" s="19"/>
      <c r="I142" s="19"/>
      <c r="J142" s="19"/>
      <c r="K142" s="19"/>
      <c r="L142" s="19"/>
      <c r="M142" s="19"/>
      <c r="N142" s="19"/>
      <c r="O142" s="19"/>
      <c r="P142" s="19"/>
      <c r="Q142" s="19"/>
      <c r="R142" s="19"/>
      <c r="S142" s="19"/>
      <c r="T142" s="16"/>
      <c r="U142" s="16"/>
    </row>
    <row r="143" spans="1:21" x14ac:dyDescent="0.2">
      <c r="A143" s="33" t="s">
        <v>90</v>
      </c>
      <c r="B143" s="19"/>
      <c r="C143" s="19"/>
      <c r="D143" s="19"/>
      <c r="E143" s="19"/>
      <c r="F143" s="19"/>
      <c r="G143" s="19"/>
      <c r="H143" s="19"/>
      <c r="I143" s="19"/>
      <c r="J143" s="19"/>
      <c r="K143" s="19"/>
      <c r="L143" s="19"/>
      <c r="M143" s="19"/>
      <c r="N143" s="19"/>
      <c r="O143" s="19"/>
      <c r="P143" s="19"/>
      <c r="Q143" s="19"/>
      <c r="R143" s="19"/>
      <c r="S143" s="19"/>
      <c r="T143" s="16"/>
      <c r="U143" s="16"/>
    </row>
    <row r="144" spans="1:21" x14ac:dyDescent="0.2">
      <c r="A144" s="28" t="s">
        <v>12</v>
      </c>
      <c r="B144" s="19"/>
      <c r="C144" s="19"/>
      <c r="D144" s="19"/>
      <c r="E144" s="19"/>
      <c r="F144" s="19"/>
      <c r="G144" s="19"/>
      <c r="H144" s="19"/>
      <c r="I144" s="19"/>
      <c r="J144" s="19"/>
      <c r="K144" s="19"/>
      <c r="L144" s="19"/>
      <c r="M144" s="19"/>
      <c r="N144" s="19"/>
      <c r="O144" s="19"/>
      <c r="P144" s="19"/>
      <c r="Q144" s="19"/>
      <c r="R144" s="19"/>
      <c r="S144" s="19"/>
      <c r="T144" s="16"/>
      <c r="U144" s="16"/>
    </row>
    <row r="145" spans="1:21" x14ac:dyDescent="0.2">
      <c r="C145" s="10" t="s">
        <v>20</v>
      </c>
      <c r="D145" s="27">
        <v>0</v>
      </c>
      <c r="E145" s="19"/>
      <c r="F145" s="27">
        <v>0</v>
      </c>
      <c r="G145" s="19"/>
      <c r="H145" s="27">
        <v>0</v>
      </c>
      <c r="I145" s="19"/>
      <c r="J145" s="27">
        <v>0</v>
      </c>
      <c r="K145" s="19"/>
      <c r="L145" s="27">
        <v>834</v>
      </c>
      <c r="M145" s="19"/>
      <c r="N145" s="27">
        <v>0</v>
      </c>
      <c r="O145" s="19"/>
      <c r="P145" s="27">
        <v>0</v>
      </c>
      <c r="Q145" s="19"/>
      <c r="R145" s="27">
        <v>0</v>
      </c>
      <c r="S145" s="19"/>
      <c r="T145" s="16"/>
      <c r="U145" s="17"/>
    </row>
    <row r="146" spans="1:21" x14ac:dyDescent="0.2">
      <c r="C146" s="10" t="s">
        <v>110</v>
      </c>
      <c r="D146" s="27">
        <v>0</v>
      </c>
      <c r="E146" s="19"/>
      <c r="F146" s="27">
        <v>0</v>
      </c>
      <c r="G146" s="19"/>
      <c r="H146" s="27">
        <v>-35441</v>
      </c>
      <c r="I146" s="19"/>
      <c r="J146" s="27">
        <v>-12798</v>
      </c>
      <c r="K146" s="19"/>
      <c r="L146" s="27">
        <v>-4819</v>
      </c>
      <c r="M146" s="19"/>
      <c r="N146" s="27">
        <v>0</v>
      </c>
      <c r="O146" s="19"/>
      <c r="P146" s="27">
        <v>0</v>
      </c>
      <c r="Q146" s="19"/>
      <c r="R146" s="27">
        <v>0</v>
      </c>
      <c r="S146" s="19"/>
      <c r="T146" s="16"/>
      <c r="U146" s="17"/>
    </row>
    <row r="147" spans="1:21" x14ac:dyDescent="0.2">
      <c r="C147" s="10" t="s">
        <v>22</v>
      </c>
      <c r="D147" s="27">
        <v>-61368</v>
      </c>
      <c r="E147" s="19"/>
      <c r="F147" s="27">
        <v>-763521</v>
      </c>
      <c r="G147" s="19"/>
      <c r="H147" s="27">
        <v>292000</v>
      </c>
      <c r="I147" s="19"/>
      <c r="J147" s="27">
        <v>223000</v>
      </c>
      <c r="K147" s="19"/>
      <c r="L147" s="27">
        <v>134000</v>
      </c>
      <c r="M147" s="19"/>
      <c r="N147" s="27">
        <v>0</v>
      </c>
      <c r="O147" s="19"/>
      <c r="P147" s="27">
        <v>0</v>
      </c>
      <c r="Q147" s="19"/>
      <c r="R147" s="27">
        <v>0</v>
      </c>
      <c r="S147" s="19"/>
      <c r="T147" s="16"/>
      <c r="U147" s="17"/>
    </row>
    <row r="148" spans="1:21" x14ac:dyDescent="0.2">
      <c r="C148" s="10" t="s">
        <v>28</v>
      </c>
      <c r="D148" s="27">
        <v>-57492</v>
      </c>
      <c r="E148" s="19"/>
      <c r="F148" s="27">
        <v>-1108</v>
      </c>
      <c r="G148" s="19"/>
      <c r="H148" s="27">
        <v>-71497</v>
      </c>
      <c r="I148" s="19"/>
      <c r="J148" s="27">
        <v>-55972</v>
      </c>
      <c r="K148" s="19"/>
      <c r="L148" s="27">
        <v>-61276</v>
      </c>
      <c r="M148" s="19"/>
      <c r="N148" s="27">
        <v>0</v>
      </c>
      <c r="O148" s="19"/>
      <c r="P148" s="27">
        <v>0</v>
      </c>
      <c r="Q148" s="19"/>
      <c r="R148" s="27">
        <v>0</v>
      </c>
      <c r="S148" s="19"/>
      <c r="T148" s="16"/>
      <c r="U148" s="17"/>
    </row>
    <row r="149" spans="1:21" x14ac:dyDescent="0.2">
      <c r="C149" s="10" t="s">
        <v>33</v>
      </c>
      <c r="D149" s="27">
        <v>0</v>
      </c>
      <c r="E149" s="19"/>
      <c r="F149" s="27">
        <v>0</v>
      </c>
      <c r="G149" s="19"/>
      <c r="H149" s="27">
        <v>7159</v>
      </c>
      <c r="I149" s="19"/>
      <c r="J149" s="27">
        <v>17299</v>
      </c>
      <c r="K149" s="19"/>
      <c r="L149" s="27">
        <v>84961</v>
      </c>
      <c r="M149" s="19"/>
      <c r="N149" s="27">
        <v>40000</v>
      </c>
      <c r="O149" s="19"/>
      <c r="P149" s="27">
        <v>40000</v>
      </c>
      <c r="Q149" s="19"/>
      <c r="R149" s="27">
        <v>40000</v>
      </c>
      <c r="S149" s="19"/>
      <c r="T149" s="16"/>
      <c r="U149" s="17"/>
    </row>
    <row r="150" spans="1:21" x14ac:dyDescent="0.2">
      <c r="C150" s="10" t="s">
        <v>30</v>
      </c>
      <c r="D150" s="27">
        <v>0</v>
      </c>
      <c r="E150" s="19"/>
      <c r="F150" s="27">
        <v>-1063420</v>
      </c>
      <c r="G150" s="19"/>
      <c r="H150" s="27">
        <v>-1206678</v>
      </c>
      <c r="I150" s="19"/>
      <c r="J150" s="27">
        <v>-430678</v>
      </c>
      <c r="K150" s="19"/>
      <c r="L150" s="27">
        <v>-129934</v>
      </c>
      <c r="M150" s="19"/>
      <c r="N150" s="27">
        <v>-166530</v>
      </c>
      <c r="O150" s="19"/>
      <c r="P150" s="27">
        <v>-109240</v>
      </c>
      <c r="Q150" s="19"/>
      <c r="R150" s="27">
        <v>-77070</v>
      </c>
      <c r="S150" s="19"/>
      <c r="T150" s="16"/>
      <c r="U150" s="17"/>
    </row>
    <row r="151" spans="1:21" x14ac:dyDescent="0.2">
      <c r="C151" s="10" t="s">
        <v>115</v>
      </c>
      <c r="D151" s="27">
        <v>0</v>
      </c>
      <c r="E151" s="19"/>
      <c r="F151" s="27">
        <v>-19723</v>
      </c>
      <c r="G151" s="19"/>
      <c r="H151" s="27">
        <v>17413</v>
      </c>
      <c r="I151" s="19"/>
      <c r="J151" s="27">
        <v>2310</v>
      </c>
      <c r="K151" s="19"/>
      <c r="L151" s="27">
        <v>0</v>
      </c>
      <c r="M151" s="19"/>
      <c r="N151" s="27">
        <v>0</v>
      </c>
      <c r="O151" s="19"/>
      <c r="P151" s="27">
        <v>0</v>
      </c>
      <c r="Q151" s="19"/>
      <c r="R151" s="27">
        <v>0</v>
      </c>
      <c r="S151" s="19"/>
      <c r="T151" s="16"/>
      <c r="U151" s="16"/>
    </row>
    <row r="152" spans="1:21" x14ac:dyDescent="0.2">
      <c r="C152" s="10" t="s">
        <v>116</v>
      </c>
      <c r="D152" s="27">
        <v>-33189</v>
      </c>
      <c r="E152" s="19"/>
      <c r="F152" s="27">
        <v>-490707</v>
      </c>
      <c r="G152" s="19"/>
      <c r="H152" s="27">
        <v>-620294</v>
      </c>
      <c r="I152" s="19"/>
      <c r="J152" s="27">
        <v>61891</v>
      </c>
      <c r="K152" s="19"/>
      <c r="L152" s="27">
        <v>-38273</v>
      </c>
      <c r="M152" s="19"/>
      <c r="N152" s="27">
        <v>-39689</v>
      </c>
      <c r="O152" s="19"/>
      <c r="P152" s="27">
        <v>-44757</v>
      </c>
      <c r="Q152" s="19"/>
      <c r="R152" s="27">
        <f>-45742-1</f>
        <v>-45743</v>
      </c>
      <c r="S152" s="19"/>
      <c r="T152" s="16"/>
      <c r="U152" s="17"/>
    </row>
    <row r="153" spans="1:21" x14ac:dyDescent="0.2">
      <c r="C153" s="10" t="s">
        <v>53</v>
      </c>
      <c r="D153" s="27">
        <v>12731</v>
      </c>
      <c r="E153" s="19"/>
      <c r="F153" s="27">
        <v>13770</v>
      </c>
      <c r="G153" s="19"/>
      <c r="H153" s="27">
        <v>1697</v>
      </c>
      <c r="I153" s="19"/>
      <c r="J153" s="27">
        <v>-22</v>
      </c>
      <c r="K153" s="19"/>
      <c r="L153" s="27">
        <v>0</v>
      </c>
      <c r="M153" s="19"/>
      <c r="N153" s="27">
        <v>0</v>
      </c>
      <c r="O153" s="19"/>
      <c r="P153" s="27">
        <v>0</v>
      </c>
      <c r="Q153" s="19"/>
      <c r="R153" s="27">
        <v>0</v>
      </c>
      <c r="S153" s="19"/>
      <c r="T153" s="16"/>
      <c r="U153" s="16"/>
    </row>
    <row r="154" spans="1:21" x14ac:dyDescent="0.2">
      <c r="C154" s="10" t="s">
        <v>22</v>
      </c>
      <c r="D154" s="27">
        <v>0</v>
      </c>
      <c r="E154" s="19"/>
      <c r="F154" s="27">
        <v>-1979829</v>
      </c>
      <c r="G154" s="19"/>
      <c r="H154" s="27">
        <v>0</v>
      </c>
      <c r="I154" s="19"/>
      <c r="J154" s="27">
        <v>0</v>
      </c>
      <c r="K154" s="19"/>
      <c r="L154" s="27">
        <v>0</v>
      </c>
      <c r="M154" s="19"/>
      <c r="N154" s="27">
        <v>0</v>
      </c>
      <c r="O154" s="19"/>
      <c r="P154" s="27">
        <v>0</v>
      </c>
      <c r="Q154" s="19"/>
      <c r="R154" s="27">
        <v>0</v>
      </c>
      <c r="S154" s="19"/>
    </row>
    <row r="155" spans="1:21" x14ac:dyDescent="0.2">
      <c r="C155" s="10" t="s">
        <v>30</v>
      </c>
      <c r="D155" s="27">
        <v>0</v>
      </c>
      <c r="E155" s="19"/>
      <c r="F155" s="27">
        <v>0</v>
      </c>
      <c r="G155" s="19"/>
      <c r="H155" s="27">
        <v>0</v>
      </c>
      <c r="I155" s="19"/>
      <c r="J155" s="27">
        <v>-1434995</v>
      </c>
      <c r="K155" s="19"/>
      <c r="L155" s="27">
        <v>0</v>
      </c>
      <c r="M155" s="19"/>
      <c r="N155" s="27">
        <v>0</v>
      </c>
      <c r="O155" s="19"/>
      <c r="P155" s="27">
        <v>0</v>
      </c>
      <c r="Q155" s="19"/>
      <c r="R155" s="27">
        <v>0</v>
      </c>
      <c r="S155" s="19"/>
    </row>
    <row r="156" spans="1:21" ht="13.5" thickBot="1" x14ac:dyDescent="0.25">
      <c r="A156" s="28" t="s">
        <v>12</v>
      </c>
      <c r="B156" s="19"/>
      <c r="C156" s="19"/>
      <c r="D156" s="30"/>
      <c r="E156" s="19"/>
      <c r="F156" s="30"/>
      <c r="G156" s="19"/>
      <c r="H156" s="30"/>
      <c r="I156" s="19"/>
      <c r="J156" s="30"/>
      <c r="K156" s="19"/>
      <c r="L156" s="30"/>
      <c r="M156" s="19"/>
      <c r="N156" s="30"/>
      <c r="O156" s="19"/>
      <c r="P156" s="30"/>
      <c r="Q156" s="19"/>
      <c r="R156" s="30"/>
      <c r="S156" s="19"/>
    </row>
    <row r="157" spans="1:21" ht="13.5" thickBot="1" x14ac:dyDescent="0.25">
      <c r="C157" s="11" t="s">
        <v>91</v>
      </c>
      <c r="D157" s="31">
        <v>-139318</v>
      </c>
      <c r="E157" s="23"/>
      <c r="F157" s="31">
        <v>-4304538</v>
      </c>
      <c r="G157" s="23"/>
      <c r="H157" s="31">
        <v>-1615641</v>
      </c>
      <c r="I157" s="23"/>
      <c r="J157" s="31">
        <v>-1629965</v>
      </c>
      <c r="K157" s="23"/>
      <c r="L157" s="34">
        <f>SUM(L145:M156)</f>
        <v>-14507</v>
      </c>
      <c r="M157" s="35"/>
      <c r="N157" s="31">
        <v>-166219</v>
      </c>
      <c r="O157" s="23"/>
      <c r="P157" s="31">
        <v>-113997</v>
      </c>
      <c r="Q157" s="23"/>
      <c r="R157" s="31">
        <v>-82813</v>
      </c>
      <c r="S157" s="23"/>
    </row>
    <row r="158" spans="1:21" x14ac:dyDescent="0.2">
      <c r="A158" s="32" t="s">
        <v>92</v>
      </c>
      <c r="B158" s="19"/>
      <c r="C158" s="19"/>
      <c r="D158" s="23"/>
      <c r="E158" s="23"/>
      <c r="F158" s="23"/>
      <c r="G158" s="23"/>
      <c r="H158" s="23"/>
      <c r="I158" s="23"/>
      <c r="J158" s="23"/>
      <c r="K158" s="23"/>
      <c r="L158" s="23"/>
      <c r="M158" s="23"/>
      <c r="N158" s="23"/>
      <c r="O158" s="23"/>
      <c r="P158" s="23"/>
      <c r="Q158" s="23"/>
      <c r="R158" s="23"/>
      <c r="S158" s="23"/>
    </row>
    <row r="159" spans="1:21" x14ac:dyDescent="0.2">
      <c r="C159" s="10" t="s">
        <v>38</v>
      </c>
      <c r="D159" s="27">
        <v>0</v>
      </c>
      <c r="E159" s="19"/>
      <c r="F159" s="27">
        <v>0</v>
      </c>
      <c r="G159" s="19"/>
      <c r="H159" s="27">
        <v>-25110</v>
      </c>
      <c r="I159" s="19"/>
      <c r="J159" s="27">
        <v>-16992</v>
      </c>
      <c r="K159" s="19"/>
      <c r="L159" s="27">
        <v>-18461</v>
      </c>
      <c r="M159" s="19"/>
      <c r="N159" s="27">
        <v>0</v>
      </c>
      <c r="O159" s="19"/>
      <c r="P159" s="27">
        <v>0</v>
      </c>
      <c r="Q159" s="19"/>
      <c r="R159" s="27">
        <v>0</v>
      </c>
      <c r="S159" s="19"/>
    </row>
    <row r="160" spans="1:21" x14ac:dyDescent="0.2">
      <c r="C160" s="10" t="s">
        <v>39</v>
      </c>
      <c r="D160" s="29" t="s">
        <v>35</v>
      </c>
      <c r="E160" s="19"/>
      <c r="F160" s="29" t="s">
        <v>35</v>
      </c>
      <c r="G160" s="19"/>
      <c r="H160" s="29" t="s">
        <v>35</v>
      </c>
      <c r="I160" s="19"/>
      <c r="J160" s="29" t="s">
        <v>35</v>
      </c>
      <c r="K160" s="19"/>
      <c r="L160" s="27">
        <v>834</v>
      </c>
      <c r="M160" s="19"/>
      <c r="N160" s="29" t="s">
        <v>35</v>
      </c>
      <c r="O160" s="19"/>
      <c r="P160" s="29" t="s">
        <v>35</v>
      </c>
      <c r="Q160" s="19"/>
      <c r="R160" s="29" t="s">
        <v>35</v>
      </c>
      <c r="S160" s="19"/>
    </row>
    <row r="161" spans="1:19" x14ac:dyDescent="0.2">
      <c r="C161" s="10" t="s">
        <v>82</v>
      </c>
      <c r="D161" s="27">
        <v>12731</v>
      </c>
      <c r="E161" s="19"/>
      <c r="F161" s="27">
        <v>13770</v>
      </c>
      <c r="G161" s="19"/>
      <c r="H161" s="27">
        <v>1697</v>
      </c>
      <c r="I161" s="19"/>
      <c r="J161" s="27">
        <v>-22</v>
      </c>
      <c r="K161" s="19"/>
      <c r="L161" s="29" t="s">
        <v>35</v>
      </c>
      <c r="M161" s="19"/>
      <c r="N161" s="27">
        <v>0</v>
      </c>
      <c r="O161" s="19"/>
      <c r="P161" s="27">
        <v>0</v>
      </c>
      <c r="Q161" s="19"/>
      <c r="R161" s="27">
        <v>0</v>
      </c>
      <c r="S161" s="19"/>
    </row>
    <row r="162" spans="1:19" x14ac:dyDescent="0.2">
      <c r="C162" s="10" t="s">
        <v>83</v>
      </c>
      <c r="D162" s="27">
        <v>-403</v>
      </c>
      <c r="E162" s="19"/>
      <c r="F162" s="27">
        <v>-1003821</v>
      </c>
      <c r="G162" s="19"/>
      <c r="H162" s="27">
        <v>-500441</v>
      </c>
      <c r="I162" s="19"/>
      <c r="J162" s="27">
        <v>-12798</v>
      </c>
      <c r="K162" s="19"/>
      <c r="L162" s="27">
        <v>-4819</v>
      </c>
      <c r="M162" s="19"/>
      <c r="N162" s="27">
        <v>0</v>
      </c>
      <c r="O162" s="19"/>
      <c r="P162" s="27">
        <v>0</v>
      </c>
      <c r="Q162" s="19"/>
      <c r="R162" s="27">
        <v>0</v>
      </c>
      <c r="S162" s="19"/>
    </row>
    <row r="163" spans="1:19" x14ac:dyDescent="0.2">
      <c r="C163" s="10" t="s">
        <v>84</v>
      </c>
      <c r="D163" s="27">
        <v>0</v>
      </c>
      <c r="E163" s="19"/>
      <c r="F163" s="27">
        <v>-19723</v>
      </c>
      <c r="G163" s="19"/>
      <c r="H163" s="27">
        <v>17413</v>
      </c>
      <c r="I163" s="19"/>
      <c r="J163" s="27">
        <v>2310</v>
      </c>
      <c r="K163" s="19"/>
      <c r="L163" s="29" t="s">
        <v>35</v>
      </c>
      <c r="M163" s="19"/>
      <c r="N163" s="27">
        <v>0</v>
      </c>
      <c r="O163" s="19"/>
      <c r="P163" s="27">
        <v>0</v>
      </c>
      <c r="Q163" s="19"/>
      <c r="R163" s="27">
        <v>0</v>
      </c>
      <c r="S163" s="19"/>
    </row>
    <row r="164" spans="1:19" x14ac:dyDescent="0.2">
      <c r="C164" s="10" t="s">
        <v>85</v>
      </c>
      <c r="D164" s="27">
        <v>-157373</v>
      </c>
      <c r="E164" s="19"/>
      <c r="F164" s="27">
        <v>-763521</v>
      </c>
      <c r="G164" s="19"/>
      <c r="H164" s="27">
        <v>292000</v>
      </c>
      <c r="I164" s="19"/>
      <c r="J164" s="27">
        <v>53248</v>
      </c>
      <c r="K164" s="19"/>
      <c r="L164" s="27">
        <v>134000</v>
      </c>
      <c r="M164" s="19"/>
      <c r="N164" s="27">
        <v>0</v>
      </c>
      <c r="O164" s="19"/>
      <c r="P164" s="27">
        <v>0</v>
      </c>
      <c r="Q164" s="19"/>
      <c r="R164" s="27">
        <v>0</v>
      </c>
      <c r="S164" s="19"/>
    </row>
    <row r="165" spans="1:19" x14ac:dyDescent="0.2">
      <c r="C165" s="10" t="s">
        <v>86</v>
      </c>
      <c r="D165" s="27">
        <v>4768</v>
      </c>
      <c r="E165" s="19"/>
      <c r="F165" s="27">
        <v>3334</v>
      </c>
      <c r="G165" s="19"/>
      <c r="H165" s="27">
        <v>79</v>
      </c>
      <c r="I165" s="19"/>
      <c r="J165" s="27">
        <v>350</v>
      </c>
      <c r="K165" s="19"/>
      <c r="L165" s="27">
        <f>54158-1</f>
        <v>54157</v>
      </c>
      <c r="M165" s="19"/>
      <c r="N165" s="27">
        <v>0</v>
      </c>
      <c r="O165" s="19"/>
      <c r="P165" s="27">
        <v>0</v>
      </c>
      <c r="Q165" s="19"/>
      <c r="R165" s="27">
        <v>0</v>
      </c>
      <c r="S165" s="19"/>
    </row>
    <row r="166" spans="1:19" x14ac:dyDescent="0.2">
      <c r="C166" s="10" t="s">
        <v>87</v>
      </c>
      <c r="D166" s="27">
        <v>0</v>
      </c>
      <c r="E166" s="19"/>
      <c r="F166" s="27">
        <v>-111446</v>
      </c>
      <c r="G166" s="19"/>
      <c r="H166" s="27">
        <v>-264404</v>
      </c>
      <c r="I166" s="19"/>
      <c r="J166" s="27">
        <v>-32150</v>
      </c>
      <c r="K166" s="19"/>
      <c r="L166" s="27">
        <v>15</v>
      </c>
      <c r="M166" s="19"/>
      <c r="N166" s="27">
        <v>0</v>
      </c>
      <c r="O166" s="19"/>
      <c r="P166" s="27">
        <v>0</v>
      </c>
      <c r="Q166" s="19"/>
      <c r="R166" s="27">
        <v>0</v>
      </c>
      <c r="S166" s="19"/>
    </row>
    <row r="167" spans="1:19" x14ac:dyDescent="0.2">
      <c r="C167" s="10" t="s">
        <v>88</v>
      </c>
      <c r="D167" s="27">
        <v>-5763</v>
      </c>
      <c r="E167" s="19"/>
      <c r="F167" s="27">
        <v>-2218695</v>
      </c>
      <c r="G167" s="19"/>
      <c r="H167" s="27">
        <v>-1070518</v>
      </c>
      <c r="I167" s="19"/>
      <c r="J167" s="27">
        <v>-1753009</v>
      </c>
      <c r="K167" s="19"/>
      <c r="L167" s="27">
        <f>-148834+7054</f>
        <v>-141780</v>
      </c>
      <c r="M167" s="19"/>
      <c r="N167" s="27">
        <v>-177530</v>
      </c>
      <c r="O167" s="19"/>
      <c r="P167" s="27">
        <v>-120240</v>
      </c>
      <c r="Q167" s="19"/>
      <c r="R167" s="27">
        <v>-88070</v>
      </c>
      <c r="S167" s="19"/>
    </row>
    <row r="168" spans="1:19" x14ac:dyDescent="0.2">
      <c r="C168" s="10" t="s">
        <v>89</v>
      </c>
      <c r="D168" s="27">
        <v>6722</v>
      </c>
      <c r="E168" s="19"/>
      <c r="F168" s="27">
        <v>-204436</v>
      </c>
      <c r="G168" s="19"/>
      <c r="H168" s="27">
        <v>-66357</v>
      </c>
      <c r="I168" s="19"/>
      <c r="J168" s="27">
        <v>129098</v>
      </c>
      <c r="K168" s="19"/>
      <c r="L168" s="27">
        <v>-38453</v>
      </c>
      <c r="M168" s="19"/>
      <c r="N168" s="27">
        <v>11311</v>
      </c>
      <c r="O168" s="19"/>
      <c r="P168" s="27">
        <v>6243</v>
      </c>
      <c r="Q168" s="19"/>
      <c r="R168" s="27">
        <v>5257</v>
      </c>
      <c r="S168" s="19"/>
    </row>
    <row r="169" spans="1:19" ht="13.5" thickBot="1" x14ac:dyDescent="0.25">
      <c r="A169" s="28" t="s">
        <v>12</v>
      </c>
      <c r="B169" s="19"/>
      <c r="C169" s="19"/>
      <c r="D169" s="19"/>
      <c r="E169" s="19"/>
      <c r="F169" s="19"/>
      <c r="G169" s="19"/>
      <c r="H169" s="19"/>
      <c r="I169" s="19"/>
      <c r="J169" s="19"/>
      <c r="K169" s="19"/>
      <c r="L169" s="19"/>
      <c r="M169" s="19"/>
      <c r="N169" s="19"/>
      <c r="O169" s="19"/>
      <c r="P169" s="19"/>
      <c r="Q169" s="19"/>
      <c r="R169" s="19"/>
      <c r="S169" s="19"/>
    </row>
    <row r="170" spans="1:19" ht="14.25" thickTop="1" thickBot="1" x14ac:dyDescent="0.25">
      <c r="C170" s="11" t="s">
        <v>103</v>
      </c>
      <c r="D170" s="37">
        <v>7701124</v>
      </c>
      <c r="E170" s="38"/>
      <c r="F170" s="37">
        <v>5205721</v>
      </c>
      <c r="G170" s="38"/>
      <c r="H170" s="37">
        <v>7744429</v>
      </c>
      <c r="I170" s="38"/>
      <c r="J170" s="37">
        <v>8568874</v>
      </c>
      <c r="K170" s="38"/>
      <c r="L170" s="40">
        <f>L124+L157</f>
        <v>10820129</v>
      </c>
      <c r="M170" s="38"/>
      <c r="N170" s="37">
        <v>10729722</v>
      </c>
      <c r="O170" s="38"/>
      <c r="P170" s="37">
        <v>10480928</v>
      </c>
      <c r="Q170" s="38"/>
      <c r="R170" s="37">
        <v>11162561</v>
      </c>
      <c r="S170" s="38"/>
    </row>
    <row r="171" spans="1:19" ht="14.25" thickTop="1" thickBot="1" x14ac:dyDescent="0.25">
      <c r="A171" s="28" t="s">
        <v>12</v>
      </c>
      <c r="B171" s="19"/>
      <c r="C171" s="19"/>
      <c r="D171" s="39"/>
      <c r="E171" s="39"/>
      <c r="F171" s="39"/>
      <c r="G171" s="39"/>
      <c r="H171" s="39"/>
      <c r="I171" s="39"/>
      <c r="J171" s="39"/>
      <c r="K171" s="39"/>
      <c r="L171" s="39"/>
      <c r="M171" s="39"/>
      <c r="N171" s="39"/>
      <c r="O171" s="39"/>
      <c r="P171" s="39"/>
      <c r="Q171" s="39"/>
      <c r="R171" s="39"/>
      <c r="S171" s="39"/>
    </row>
    <row r="172" spans="1:19" ht="13.5" thickBot="1" x14ac:dyDescent="0.25">
      <c r="A172" s="9"/>
      <c r="B172" s="9"/>
      <c r="C172" s="8" t="s">
        <v>104</v>
      </c>
      <c r="D172" s="41">
        <v>15765039</v>
      </c>
      <c r="E172" s="23"/>
      <c r="F172" s="41">
        <v>12371640</v>
      </c>
      <c r="G172" s="23"/>
      <c r="H172" s="41">
        <v>15919641</v>
      </c>
      <c r="I172" s="23"/>
      <c r="J172" s="41">
        <v>102628415</v>
      </c>
      <c r="K172" s="23"/>
      <c r="L172" s="41">
        <f>L94+L170-L96</f>
        <v>15900435</v>
      </c>
      <c r="M172" s="23"/>
      <c r="N172" s="41">
        <v>15139672</v>
      </c>
      <c r="O172" s="23"/>
      <c r="P172" s="41">
        <v>14334427</v>
      </c>
      <c r="Q172" s="23"/>
      <c r="R172" s="41">
        <v>14910805</v>
      </c>
      <c r="S172" s="23"/>
    </row>
    <row r="173" spans="1:19" x14ac:dyDescent="0.2">
      <c r="A173" s="42" t="s">
        <v>92</v>
      </c>
      <c r="B173" s="39"/>
      <c r="C173" s="39"/>
      <c r="D173" s="39"/>
      <c r="E173" s="39"/>
      <c r="F173" s="39"/>
      <c r="G173" s="39"/>
      <c r="H173" s="39"/>
      <c r="I173" s="39"/>
      <c r="J173" s="39"/>
      <c r="K173" s="39"/>
      <c r="L173" s="39"/>
      <c r="M173" s="39"/>
      <c r="N173" s="39"/>
      <c r="O173" s="39"/>
      <c r="P173" s="39"/>
      <c r="Q173" s="39"/>
      <c r="R173" s="39"/>
      <c r="S173" s="39"/>
    </row>
    <row r="174" spans="1:19" x14ac:dyDescent="0.2">
      <c r="C174" s="10" t="s">
        <v>105</v>
      </c>
      <c r="D174" s="27">
        <v>10233252</v>
      </c>
      <c r="E174" s="19"/>
      <c r="F174" s="27">
        <v>11622613</v>
      </c>
      <c r="G174" s="19"/>
      <c r="H174" s="27">
        <v>11516682</v>
      </c>
      <c r="I174" s="19"/>
      <c r="J174" s="27">
        <v>12429098</v>
      </c>
      <c r="K174" s="19"/>
      <c r="L174" s="27">
        <f>L33+L124-L45</f>
        <v>12451573</v>
      </c>
      <c r="M174" s="19"/>
      <c r="N174" s="27">
        <v>12598738</v>
      </c>
      <c r="O174" s="19"/>
      <c r="P174" s="27">
        <v>12334732</v>
      </c>
      <c r="Q174" s="19"/>
      <c r="R174" s="27">
        <v>12783224</v>
      </c>
      <c r="S174" s="19"/>
    </row>
    <row r="175" spans="1:19" x14ac:dyDescent="0.2">
      <c r="C175" s="10" t="s">
        <v>106</v>
      </c>
      <c r="D175" s="27">
        <v>5531787</v>
      </c>
      <c r="E175" s="19"/>
      <c r="F175" s="27">
        <v>749027</v>
      </c>
      <c r="G175" s="19"/>
      <c r="H175" s="27">
        <v>4402959</v>
      </c>
      <c r="I175" s="19"/>
      <c r="J175" s="27">
        <v>90199317</v>
      </c>
      <c r="K175" s="19"/>
      <c r="L175" s="27">
        <f>L77+L157-L86</f>
        <v>3448862</v>
      </c>
      <c r="M175" s="19"/>
      <c r="N175" s="27">
        <v>2540934</v>
      </c>
      <c r="O175" s="19"/>
      <c r="P175" s="27">
        <v>1999695</v>
      </c>
      <c r="Q175" s="19"/>
      <c r="R175" s="27">
        <v>2127581</v>
      </c>
      <c r="S175" s="19"/>
    </row>
    <row r="177" spans="1:21" x14ac:dyDescent="0.2">
      <c r="A177" s="43" t="s">
        <v>107</v>
      </c>
      <c r="B177" s="19"/>
      <c r="C177" s="19"/>
      <c r="D177" s="19"/>
      <c r="E177" s="19"/>
      <c r="F177" s="19"/>
      <c r="G177" s="19"/>
      <c r="H177" s="19"/>
      <c r="I177" s="19"/>
      <c r="J177" s="19"/>
      <c r="K177" s="19"/>
      <c r="L177" s="19"/>
      <c r="M177" s="19"/>
      <c r="N177" s="19"/>
      <c r="O177" s="19"/>
      <c r="P177" s="19"/>
      <c r="Q177" s="19"/>
      <c r="R177" s="19"/>
      <c r="S177" s="19"/>
      <c r="T177" s="19"/>
      <c r="U177" s="19"/>
    </row>
    <row r="178" spans="1:21" x14ac:dyDescent="0.2">
      <c r="A178" s="44" t="s">
        <v>108</v>
      </c>
      <c r="B178" s="19"/>
      <c r="C178" s="19"/>
      <c r="D178" s="19"/>
      <c r="E178" s="19"/>
      <c r="F178" s="19"/>
      <c r="G178" s="19"/>
      <c r="H178" s="19"/>
      <c r="I178" s="19"/>
      <c r="J178" s="19"/>
      <c r="K178" s="19"/>
      <c r="L178" s="19"/>
      <c r="M178" s="19"/>
      <c r="N178" s="19"/>
      <c r="O178" s="19"/>
      <c r="P178" s="19"/>
      <c r="Q178" s="19"/>
      <c r="R178" s="19"/>
      <c r="S178" s="19"/>
      <c r="T178" s="19"/>
      <c r="U178" s="19"/>
    </row>
    <row r="179" spans="1:21" ht="12.75" customHeight="1" x14ac:dyDescent="0.2">
      <c r="A179" s="19"/>
      <c r="B179" s="19"/>
      <c r="C179" s="19"/>
      <c r="D179" s="19"/>
      <c r="E179" s="19"/>
      <c r="F179" s="19"/>
      <c r="G179" s="19"/>
      <c r="H179" s="19"/>
      <c r="I179" s="19"/>
      <c r="J179" s="19"/>
      <c r="K179" s="19"/>
      <c r="L179" s="19"/>
      <c r="M179" s="19"/>
      <c r="N179" s="19"/>
      <c r="O179" s="19"/>
      <c r="P179" s="19"/>
      <c r="Q179" s="19"/>
      <c r="R179" s="19"/>
      <c r="S179" s="19"/>
      <c r="T179" s="19"/>
      <c r="U179" s="19"/>
    </row>
    <row r="180" spans="1:21" x14ac:dyDescent="0.2">
      <c r="A180" s="44" t="s">
        <v>109</v>
      </c>
      <c r="B180" s="46"/>
      <c r="C180" s="46"/>
      <c r="D180" s="46"/>
      <c r="E180" s="46"/>
      <c r="F180" s="46"/>
      <c r="G180" s="46"/>
      <c r="H180" s="46"/>
      <c r="I180" s="46"/>
      <c r="J180" s="46"/>
      <c r="K180" s="46"/>
      <c r="L180" s="46"/>
      <c r="M180" s="46"/>
      <c r="N180" s="46"/>
      <c r="O180" s="46"/>
      <c r="P180" s="46"/>
      <c r="Q180" s="46"/>
      <c r="R180" s="46"/>
      <c r="S180" s="46"/>
      <c r="T180" s="15"/>
      <c r="U180" s="15"/>
    </row>
    <row r="181" spans="1:21" ht="12.75" customHeight="1" x14ac:dyDescent="0.2">
      <c r="A181" s="46"/>
      <c r="B181" s="46"/>
      <c r="C181" s="46"/>
      <c r="D181" s="46"/>
      <c r="E181" s="46"/>
      <c r="F181" s="46"/>
      <c r="G181" s="46"/>
      <c r="H181" s="46"/>
      <c r="I181" s="46"/>
      <c r="J181" s="46"/>
      <c r="K181" s="46"/>
      <c r="L181" s="46"/>
      <c r="M181" s="46"/>
      <c r="N181" s="46"/>
      <c r="O181" s="46"/>
      <c r="P181" s="46"/>
      <c r="Q181" s="46"/>
      <c r="R181" s="46"/>
      <c r="S181" s="46"/>
      <c r="T181" s="15"/>
      <c r="U181" s="15"/>
    </row>
    <row r="182" spans="1:21" ht="12.75" customHeight="1" x14ac:dyDescent="0.2">
      <c r="A182" s="46"/>
      <c r="B182" s="46"/>
      <c r="C182" s="46"/>
      <c r="D182" s="46"/>
      <c r="E182" s="46"/>
      <c r="F182" s="46"/>
      <c r="G182" s="46"/>
      <c r="H182" s="46"/>
      <c r="I182" s="46"/>
      <c r="J182" s="46"/>
      <c r="K182" s="46"/>
      <c r="L182" s="46"/>
      <c r="M182" s="46"/>
      <c r="N182" s="46"/>
      <c r="O182" s="46"/>
      <c r="P182" s="46"/>
      <c r="Q182" s="46"/>
      <c r="R182" s="46"/>
      <c r="S182" s="46"/>
      <c r="T182" s="15"/>
      <c r="U182" s="15"/>
    </row>
    <row r="183" spans="1:21" ht="12.75" customHeight="1" x14ac:dyDescent="0.2">
      <c r="A183" s="19"/>
      <c r="B183" s="19"/>
      <c r="C183" s="19"/>
      <c r="D183" s="19"/>
      <c r="E183" s="19"/>
      <c r="F183" s="19"/>
      <c r="G183" s="19"/>
      <c r="H183" s="19"/>
      <c r="I183" s="19"/>
      <c r="J183" s="19"/>
      <c r="K183" s="19"/>
      <c r="L183" s="19"/>
      <c r="M183" s="19"/>
      <c r="N183" s="19"/>
      <c r="O183" s="19"/>
      <c r="P183" s="19"/>
      <c r="Q183" s="19"/>
      <c r="R183" s="19"/>
      <c r="S183" s="19"/>
      <c r="T183" s="19"/>
      <c r="U183" s="19"/>
    </row>
    <row r="185" spans="1:21" ht="12.75" customHeight="1" x14ac:dyDescent="0.25">
      <c r="A185" s="14" t="s">
        <v>139</v>
      </c>
    </row>
    <row r="187" spans="1:21" ht="34.9" customHeight="1" x14ac:dyDescent="0.2">
      <c r="A187" s="45" t="s">
        <v>141</v>
      </c>
      <c r="B187" s="45"/>
      <c r="C187" s="45"/>
      <c r="D187" s="45"/>
      <c r="E187" s="45"/>
      <c r="F187" s="45"/>
      <c r="G187" s="45"/>
      <c r="H187" s="45"/>
      <c r="I187" s="45"/>
      <c r="J187" s="45"/>
      <c r="K187" s="45"/>
      <c r="L187" s="45"/>
      <c r="M187" s="45"/>
      <c r="N187" s="45"/>
      <c r="O187" s="45"/>
      <c r="P187" s="45"/>
      <c r="Q187" s="45"/>
      <c r="R187" s="46"/>
      <c r="S187" s="46"/>
    </row>
    <row r="188" spans="1:21" ht="47.45" customHeight="1" x14ac:dyDescent="0.2">
      <c r="A188" s="45" t="s">
        <v>140</v>
      </c>
      <c r="B188" s="45"/>
      <c r="C188" s="45"/>
      <c r="D188" s="45"/>
      <c r="E188" s="45"/>
      <c r="F188" s="45"/>
      <c r="G188" s="45"/>
      <c r="H188" s="45"/>
      <c r="I188" s="45"/>
      <c r="J188" s="45"/>
      <c r="K188" s="45"/>
      <c r="L188" s="45"/>
      <c r="M188" s="45"/>
      <c r="N188" s="45"/>
      <c r="O188" s="45"/>
      <c r="P188" s="45"/>
      <c r="Q188" s="45"/>
      <c r="R188" s="46"/>
      <c r="S188" s="46"/>
    </row>
    <row r="189" spans="1:21" ht="35.450000000000003" customHeight="1" x14ac:dyDescent="0.2">
      <c r="A189" s="45" t="s">
        <v>143</v>
      </c>
      <c r="B189" s="45"/>
      <c r="C189" s="45"/>
      <c r="D189" s="45"/>
      <c r="E189" s="45"/>
      <c r="F189" s="45"/>
      <c r="G189" s="45"/>
      <c r="H189" s="45"/>
      <c r="I189" s="45"/>
      <c r="J189" s="45"/>
      <c r="K189" s="45"/>
      <c r="L189" s="45"/>
      <c r="M189" s="45"/>
      <c r="N189" s="45"/>
      <c r="O189" s="45"/>
      <c r="P189" s="45"/>
      <c r="Q189" s="45"/>
      <c r="R189" s="46"/>
      <c r="S189" s="46"/>
    </row>
    <row r="190" spans="1:21" ht="39" customHeight="1" x14ac:dyDescent="0.2">
      <c r="A190" s="45" t="s">
        <v>142</v>
      </c>
      <c r="B190" s="45"/>
      <c r="C190" s="45"/>
      <c r="D190" s="45"/>
      <c r="E190" s="45"/>
      <c r="F190" s="45"/>
      <c r="G190" s="45"/>
      <c r="H190" s="45"/>
      <c r="I190" s="45"/>
      <c r="J190" s="45"/>
      <c r="K190" s="45"/>
      <c r="L190" s="45"/>
      <c r="M190" s="45"/>
      <c r="N190" s="45"/>
      <c r="O190" s="45"/>
      <c r="P190" s="45"/>
      <c r="Q190" s="45"/>
      <c r="R190" s="46"/>
      <c r="S190" s="46"/>
    </row>
  </sheetData>
  <mergeCells count="1411">
    <mergeCell ref="A187:S187"/>
    <mergeCell ref="A188:S188"/>
    <mergeCell ref="A189:S189"/>
    <mergeCell ref="A190:S190"/>
    <mergeCell ref="A3:S3"/>
    <mergeCell ref="A180:S182"/>
    <mergeCell ref="P115:Q115"/>
    <mergeCell ref="R115:S115"/>
    <mergeCell ref="D118:E118"/>
    <mergeCell ref="F118:G118"/>
    <mergeCell ref="H118:I118"/>
    <mergeCell ref="J118:K118"/>
    <mergeCell ref="L118:M118"/>
    <mergeCell ref="N118:O118"/>
    <mergeCell ref="P118:Q118"/>
    <mergeCell ref="R118:S118"/>
    <mergeCell ref="D115:E115"/>
    <mergeCell ref="F115:G115"/>
    <mergeCell ref="H115:I115"/>
    <mergeCell ref="J115:K115"/>
    <mergeCell ref="L115:M115"/>
    <mergeCell ref="N115:O115"/>
    <mergeCell ref="P67:Q67"/>
    <mergeCell ref="R67:S67"/>
    <mergeCell ref="D114:E114"/>
    <mergeCell ref="F114:G114"/>
    <mergeCell ref="H114:I114"/>
    <mergeCell ref="J114:K114"/>
    <mergeCell ref="L114:M114"/>
    <mergeCell ref="N114:O114"/>
    <mergeCell ref="P114:Q114"/>
    <mergeCell ref="R114:S114"/>
    <mergeCell ref="D66:E66"/>
    <mergeCell ref="F66:G66"/>
    <mergeCell ref="H66:I66"/>
    <mergeCell ref="J66:K66"/>
    <mergeCell ref="L66:M66"/>
    <mergeCell ref="N66:O66"/>
    <mergeCell ref="P66:Q66"/>
    <mergeCell ref="R66:S66"/>
    <mergeCell ref="P26:Q26"/>
    <mergeCell ref="R26:S26"/>
    <mergeCell ref="D59:E59"/>
    <mergeCell ref="F59:G59"/>
    <mergeCell ref="H59:I59"/>
    <mergeCell ref="J59:K59"/>
    <mergeCell ref="L59:M59"/>
    <mergeCell ref="N59:O59"/>
    <mergeCell ref="P59:Q59"/>
    <mergeCell ref="R59:S59"/>
    <mergeCell ref="D26:E26"/>
    <mergeCell ref="F26:G26"/>
    <mergeCell ref="H26:I26"/>
    <mergeCell ref="J26:K26"/>
    <mergeCell ref="L26:M26"/>
    <mergeCell ref="N26:O26"/>
    <mergeCell ref="D28:E28"/>
    <mergeCell ref="F28:G28"/>
    <mergeCell ref="P22:Q22"/>
    <mergeCell ref="R22:S22"/>
    <mergeCell ref="D23:E23"/>
    <mergeCell ref="F23:G23"/>
    <mergeCell ref="H23:I23"/>
    <mergeCell ref="J23:K23"/>
    <mergeCell ref="L23:M23"/>
    <mergeCell ref="N23:O23"/>
    <mergeCell ref="P23:Q23"/>
    <mergeCell ref="R23:S23"/>
    <mergeCell ref="A183:U183"/>
    <mergeCell ref="D22:E22"/>
    <mergeCell ref="F22:G22"/>
    <mergeCell ref="H22:I22"/>
    <mergeCell ref="J22:K22"/>
    <mergeCell ref="L22:M22"/>
    <mergeCell ref="N22:O22"/>
    <mergeCell ref="P175:Q175"/>
    <mergeCell ref="R175:S175"/>
    <mergeCell ref="A177:U177"/>
    <mergeCell ref="A178:U179"/>
    <mergeCell ref="D175:E175"/>
    <mergeCell ref="F175:G175"/>
    <mergeCell ref="H175:I175"/>
    <mergeCell ref="J175:K175"/>
    <mergeCell ref="L175:M175"/>
    <mergeCell ref="D67:E67"/>
    <mergeCell ref="F67:G67"/>
    <mergeCell ref="H67:I67"/>
    <mergeCell ref="J67:K67"/>
    <mergeCell ref="L67:M67"/>
    <mergeCell ref="N67:O67"/>
    <mergeCell ref="N175:O175"/>
    <mergeCell ref="D174:E174"/>
    <mergeCell ref="F174:G174"/>
    <mergeCell ref="H174:I174"/>
    <mergeCell ref="J174:K174"/>
    <mergeCell ref="L174:M174"/>
    <mergeCell ref="N174:O174"/>
    <mergeCell ref="P174:Q174"/>
    <mergeCell ref="R174:S174"/>
    <mergeCell ref="A173:C173"/>
    <mergeCell ref="D173:E173"/>
    <mergeCell ref="F173:G173"/>
    <mergeCell ref="H173:I173"/>
    <mergeCell ref="J173:K173"/>
    <mergeCell ref="L173:M173"/>
    <mergeCell ref="N173:O173"/>
    <mergeCell ref="P173:Q173"/>
    <mergeCell ref="R173:S173"/>
    <mergeCell ref="R171:S171"/>
    <mergeCell ref="D172:E172"/>
    <mergeCell ref="F172:G172"/>
    <mergeCell ref="H172:I172"/>
    <mergeCell ref="J172:K172"/>
    <mergeCell ref="L172:M172"/>
    <mergeCell ref="N172:O172"/>
    <mergeCell ref="P172:Q172"/>
    <mergeCell ref="R172:S172"/>
    <mergeCell ref="R170:S170"/>
    <mergeCell ref="A171:C171"/>
    <mergeCell ref="D171:E171"/>
    <mergeCell ref="F171:G171"/>
    <mergeCell ref="H171:I171"/>
    <mergeCell ref="J171:K171"/>
    <mergeCell ref="L171:M171"/>
    <mergeCell ref="N171:O171"/>
    <mergeCell ref="P171:Q171"/>
    <mergeCell ref="P169:Q169"/>
    <mergeCell ref="R169:S169"/>
    <mergeCell ref="D170:E170"/>
    <mergeCell ref="F170:G170"/>
    <mergeCell ref="H170:I170"/>
    <mergeCell ref="J170:K170"/>
    <mergeCell ref="L170:M170"/>
    <mergeCell ref="N170:O170"/>
    <mergeCell ref="P170:Q170"/>
    <mergeCell ref="P168:Q168"/>
    <mergeCell ref="R168:S168"/>
    <mergeCell ref="A169:C169"/>
    <mergeCell ref="D169:E169"/>
    <mergeCell ref="F169:G169"/>
    <mergeCell ref="H169:I169"/>
    <mergeCell ref="J169:K169"/>
    <mergeCell ref="L169:M169"/>
    <mergeCell ref="N169:O169"/>
    <mergeCell ref="D168:E168"/>
    <mergeCell ref="F168:G168"/>
    <mergeCell ref="H168:I168"/>
    <mergeCell ref="J168:K168"/>
    <mergeCell ref="L168:M168"/>
    <mergeCell ref="N168:O168"/>
    <mergeCell ref="D167:E167"/>
    <mergeCell ref="F167:G167"/>
    <mergeCell ref="H167:I167"/>
    <mergeCell ref="J167:K167"/>
    <mergeCell ref="L167:M167"/>
    <mergeCell ref="N167:O167"/>
    <mergeCell ref="P167:Q167"/>
    <mergeCell ref="R167:S167"/>
    <mergeCell ref="R165:S165"/>
    <mergeCell ref="D166:E166"/>
    <mergeCell ref="F166:G166"/>
    <mergeCell ref="H166:I166"/>
    <mergeCell ref="J166:K166"/>
    <mergeCell ref="L166:M166"/>
    <mergeCell ref="N166:O166"/>
    <mergeCell ref="P166:Q166"/>
    <mergeCell ref="R166:S166"/>
    <mergeCell ref="P164:Q164"/>
    <mergeCell ref="R164:S164"/>
    <mergeCell ref="D165:E165"/>
    <mergeCell ref="F165:G165"/>
    <mergeCell ref="H165:I165"/>
    <mergeCell ref="J165:K165"/>
    <mergeCell ref="L165:M165"/>
    <mergeCell ref="N165:O165"/>
    <mergeCell ref="P165:Q165"/>
    <mergeCell ref="D164:E164"/>
    <mergeCell ref="F164:G164"/>
    <mergeCell ref="H164:I164"/>
    <mergeCell ref="J164:K164"/>
    <mergeCell ref="L164:M164"/>
    <mergeCell ref="N164:O164"/>
    <mergeCell ref="D163:E163"/>
    <mergeCell ref="F163:G163"/>
    <mergeCell ref="H163:I163"/>
    <mergeCell ref="J163:K163"/>
    <mergeCell ref="L163:M163"/>
    <mergeCell ref="N163:O163"/>
    <mergeCell ref="P163:Q163"/>
    <mergeCell ref="R163:S163"/>
    <mergeCell ref="R161:S161"/>
    <mergeCell ref="D162:E162"/>
    <mergeCell ref="F162:G162"/>
    <mergeCell ref="H162:I162"/>
    <mergeCell ref="J162:K162"/>
    <mergeCell ref="L162:M162"/>
    <mergeCell ref="N162:O162"/>
    <mergeCell ref="P162:Q162"/>
    <mergeCell ref="R162:S162"/>
    <mergeCell ref="P160:Q160"/>
    <mergeCell ref="R160:S160"/>
    <mergeCell ref="D161:E161"/>
    <mergeCell ref="F161:G161"/>
    <mergeCell ref="H161:I161"/>
    <mergeCell ref="J161:K161"/>
    <mergeCell ref="L161:M161"/>
    <mergeCell ref="N161:O161"/>
    <mergeCell ref="P161:Q161"/>
    <mergeCell ref="D160:E160"/>
    <mergeCell ref="F160:G160"/>
    <mergeCell ref="H160:I160"/>
    <mergeCell ref="J160:K160"/>
    <mergeCell ref="L160:M160"/>
    <mergeCell ref="N160:O160"/>
    <mergeCell ref="D159:E159"/>
    <mergeCell ref="F159:G159"/>
    <mergeCell ref="H159:I159"/>
    <mergeCell ref="J159:K159"/>
    <mergeCell ref="L159:M159"/>
    <mergeCell ref="N159:O159"/>
    <mergeCell ref="P159:Q159"/>
    <mergeCell ref="R159:S159"/>
    <mergeCell ref="A158:C158"/>
    <mergeCell ref="D158:E158"/>
    <mergeCell ref="F158:G158"/>
    <mergeCell ref="H158:I158"/>
    <mergeCell ref="J158:K158"/>
    <mergeCell ref="L158:M158"/>
    <mergeCell ref="N158:O158"/>
    <mergeCell ref="P158:Q158"/>
    <mergeCell ref="R158:S158"/>
    <mergeCell ref="R156:S156"/>
    <mergeCell ref="D157:E157"/>
    <mergeCell ref="F157:G157"/>
    <mergeCell ref="H157:I157"/>
    <mergeCell ref="J157:K157"/>
    <mergeCell ref="L157:M157"/>
    <mergeCell ref="N157:O157"/>
    <mergeCell ref="P157:Q157"/>
    <mergeCell ref="R157:S157"/>
    <mergeCell ref="R155:S155"/>
    <mergeCell ref="A156:C156"/>
    <mergeCell ref="D156:E156"/>
    <mergeCell ref="F156:G156"/>
    <mergeCell ref="H156:I156"/>
    <mergeCell ref="J156:K156"/>
    <mergeCell ref="L156:M156"/>
    <mergeCell ref="N156:O156"/>
    <mergeCell ref="P156:Q156"/>
    <mergeCell ref="P154:Q154"/>
    <mergeCell ref="R154:S154"/>
    <mergeCell ref="D155:E155"/>
    <mergeCell ref="F155:G155"/>
    <mergeCell ref="H155:I155"/>
    <mergeCell ref="J155:K155"/>
    <mergeCell ref="L155:M155"/>
    <mergeCell ref="N155:O155"/>
    <mergeCell ref="P155:Q155"/>
    <mergeCell ref="D154:E154"/>
    <mergeCell ref="F154:G154"/>
    <mergeCell ref="H154:I154"/>
    <mergeCell ref="J154:K154"/>
    <mergeCell ref="L154:M154"/>
    <mergeCell ref="N154:O154"/>
    <mergeCell ref="R148:S148"/>
    <mergeCell ref="D150:E150"/>
    <mergeCell ref="F150:G150"/>
    <mergeCell ref="H150:I150"/>
    <mergeCell ref="J150:K150"/>
    <mergeCell ref="L150:M150"/>
    <mergeCell ref="N150:O150"/>
    <mergeCell ref="P150:Q150"/>
    <mergeCell ref="R150:S150"/>
    <mergeCell ref="P149:Q149"/>
    <mergeCell ref="R149:S149"/>
    <mergeCell ref="D148:E148"/>
    <mergeCell ref="F148:G148"/>
    <mergeCell ref="H148:I148"/>
    <mergeCell ref="J148:K148"/>
    <mergeCell ref="L148:M148"/>
    <mergeCell ref="N148:O148"/>
    <mergeCell ref="D153:E153"/>
    <mergeCell ref="F153:G153"/>
    <mergeCell ref="H153:I153"/>
    <mergeCell ref="J153:K153"/>
    <mergeCell ref="L153:M153"/>
    <mergeCell ref="N153:O153"/>
    <mergeCell ref="P153:Q153"/>
    <mergeCell ref="R153:S153"/>
    <mergeCell ref="R145:S145"/>
    <mergeCell ref="D147:E147"/>
    <mergeCell ref="F147:G147"/>
    <mergeCell ref="H147:I147"/>
    <mergeCell ref="J147:K147"/>
    <mergeCell ref="L147:M147"/>
    <mergeCell ref="N147:O147"/>
    <mergeCell ref="P147:Q147"/>
    <mergeCell ref="R147:S147"/>
    <mergeCell ref="P152:Q152"/>
    <mergeCell ref="R152:S152"/>
    <mergeCell ref="D145:E145"/>
    <mergeCell ref="F145:G145"/>
    <mergeCell ref="H145:I145"/>
    <mergeCell ref="J145:K145"/>
    <mergeCell ref="L145:M145"/>
    <mergeCell ref="N145:O145"/>
    <mergeCell ref="P145:Q145"/>
    <mergeCell ref="D152:E152"/>
    <mergeCell ref="F152:G152"/>
    <mergeCell ref="H152:I152"/>
    <mergeCell ref="J152:K152"/>
    <mergeCell ref="L152:M152"/>
    <mergeCell ref="N152:O152"/>
    <mergeCell ref="D151:E151"/>
    <mergeCell ref="F151:G151"/>
    <mergeCell ref="H151:I151"/>
    <mergeCell ref="J151:K151"/>
    <mergeCell ref="L151:M151"/>
    <mergeCell ref="N151:O151"/>
    <mergeCell ref="P151:Q151"/>
    <mergeCell ref="R151:S151"/>
    <mergeCell ref="R144:S144"/>
    <mergeCell ref="D146:E146"/>
    <mergeCell ref="F146:G146"/>
    <mergeCell ref="H146:I146"/>
    <mergeCell ref="J146:K146"/>
    <mergeCell ref="L146:M146"/>
    <mergeCell ref="N146:O146"/>
    <mergeCell ref="P146:Q146"/>
    <mergeCell ref="R146:S146"/>
    <mergeCell ref="P148:Q148"/>
    <mergeCell ref="D149:E149"/>
    <mergeCell ref="F149:G149"/>
    <mergeCell ref="H149:I149"/>
    <mergeCell ref="J149:K149"/>
    <mergeCell ref="L149:M149"/>
    <mergeCell ref="N149:O149"/>
    <mergeCell ref="R143:S143"/>
    <mergeCell ref="A144:C144"/>
    <mergeCell ref="D144:E144"/>
    <mergeCell ref="F144:G144"/>
    <mergeCell ref="H144:I144"/>
    <mergeCell ref="J144:K144"/>
    <mergeCell ref="L144:M144"/>
    <mergeCell ref="N144:O144"/>
    <mergeCell ref="P144:Q144"/>
    <mergeCell ref="R142:S142"/>
    <mergeCell ref="A143:C143"/>
    <mergeCell ref="D143:E143"/>
    <mergeCell ref="F143:G143"/>
    <mergeCell ref="H143:I143"/>
    <mergeCell ref="J143:K143"/>
    <mergeCell ref="L143:M143"/>
    <mergeCell ref="N143:O143"/>
    <mergeCell ref="P143:Q143"/>
    <mergeCell ref="R141:S141"/>
    <mergeCell ref="A142:C142"/>
    <mergeCell ref="D142:E142"/>
    <mergeCell ref="F142:G142"/>
    <mergeCell ref="H142:I142"/>
    <mergeCell ref="J142:K142"/>
    <mergeCell ref="L142:M142"/>
    <mergeCell ref="N142:O142"/>
    <mergeCell ref="P142:Q142"/>
    <mergeCell ref="P140:Q140"/>
    <mergeCell ref="R140:S140"/>
    <mergeCell ref="D141:E141"/>
    <mergeCell ref="F141:G141"/>
    <mergeCell ref="H141:I141"/>
    <mergeCell ref="J141:K141"/>
    <mergeCell ref="L141:M141"/>
    <mergeCell ref="N141:O141"/>
    <mergeCell ref="P141:Q141"/>
    <mergeCell ref="D140:E140"/>
    <mergeCell ref="F140:G140"/>
    <mergeCell ref="H140:I140"/>
    <mergeCell ref="J140:K140"/>
    <mergeCell ref="L140:M140"/>
    <mergeCell ref="N140:O140"/>
    <mergeCell ref="D139:E139"/>
    <mergeCell ref="F139:G139"/>
    <mergeCell ref="H139:I139"/>
    <mergeCell ref="J139:K139"/>
    <mergeCell ref="L139:M139"/>
    <mergeCell ref="N139:O139"/>
    <mergeCell ref="P139:Q139"/>
    <mergeCell ref="R139:S139"/>
    <mergeCell ref="R137:S137"/>
    <mergeCell ref="D138:E138"/>
    <mergeCell ref="F138:G138"/>
    <mergeCell ref="H138:I138"/>
    <mergeCell ref="J138:K138"/>
    <mergeCell ref="L138:M138"/>
    <mergeCell ref="N138:O138"/>
    <mergeCell ref="P138:Q138"/>
    <mergeCell ref="R138:S138"/>
    <mergeCell ref="P136:Q136"/>
    <mergeCell ref="R136:S136"/>
    <mergeCell ref="D137:E137"/>
    <mergeCell ref="F137:G137"/>
    <mergeCell ref="H137:I137"/>
    <mergeCell ref="J137:K137"/>
    <mergeCell ref="L137:M137"/>
    <mergeCell ref="N137:O137"/>
    <mergeCell ref="P137:Q137"/>
    <mergeCell ref="D136:E136"/>
    <mergeCell ref="F136:G136"/>
    <mergeCell ref="H136:I136"/>
    <mergeCell ref="J136:K136"/>
    <mergeCell ref="L136:M136"/>
    <mergeCell ref="N136:O136"/>
    <mergeCell ref="D135:E135"/>
    <mergeCell ref="F135:G135"/>
    <mergeCell ref="H135:I135"/>
    <mergeCell ref="J135:K135"/>
    <mergeCell ref="L135:M135"/>
    <mergeCell ref="N135:O135"/>
    <mergeCell ref="P135:Q135"/>
    <mergeCell ref="R135:S135"/>
    <mergeCell ref="R133:S133"/>
    <mergeCell ref="D134:E134"/>
    <mergeCell ref="F134:G134"/>
    <mergeCell ref="H134:I134"/>
    <mergeCell ref="J134:K134"/>
    <mergeCell ref="L134:M134"/>
    <mergeCell ref="N134:O134"/>
    <mergeCell ref="P134:Q134"/>
    <mergeCell ref="R134:S134"/>
    <mergeCell ref="P132:Q132"/>
    <mergeCell ref="R132:S132"/>
    <mergeCell ref="D133:E133"/>
    <mergeCell ref="F133:G133"/>
    <mergeCell ref="H133:I133"/>
    <mergeCell ref="J133:K133"/>
    <mergeCell ref="L133:M133"/>
    <mergeCell ref="N133:O133"/>
    <mergeCell ref="P133:Q133"/>
    <mergeCell ref="D132:E132"/>
    <mergeCell ref="F132:G132"/>
    <mergeCell ref="H132:I132"/>
    <mergeCell ref="J132:K132"/>
    <mergeCell ref="L132:M132"/>
    <mergeCell ref="N132:O132"/>
    <mergeCell ref="D131:E131"/>
    <mergeCell ref="F131:G131"/>
    <mergeCell ref="H131:I131"/>
    <mergeCell ref="J131:K131"/>
    <mergeCell ref="L131:M131"/>
    <mergeCell ref="N131:O131"/>
    <mergeCell ref="P131:Q131"/>
    <mergeCell ref="R131:S131"/>
    <mergeCell ref="R129:S129"/>
    <mergeCell ref="D130:E130"/>
    <mergeCell ref="F130:G130"/>
    <mergeCell ref="H130:I130"/>
    <mergeCell ref="J130:K130"/>
    <mergeCell ref="L130:M130"/>
    <mergeCell ref="N130:O130"/>
    <mergeCell ref="P130:Q130"/>
    <mergeCell ref="R130:S130"/>
    <mergeCell ref="P128:Q128"/>
    <mergeCell ref="R128:S128"/>
    <mergeCell ref="D129:E129"/>
    <mergeCell ref="F129:G129"/>
    <mergeCell ref="H129:I129"/>
    <mergeCell ref="J129:K129"/>
    <mergeCell ref="L129:M129"/>
    <mergeCell ref="N129:O129"/>
    <mergeCell ref="P129:Q129"/>
    <mergeCell ref="D128:E128"/>
    <mergeCell ref="F128:G128"/>
    <mergeCell ref="H128:I128"/>
    <mergeCell ref="J128:K128"/>
    <mergeCell ref="L128:M128"/>
    <mergeCell ref="N128:O128"/>
    <mergeCell ref="D127:E127"/>
    <mergeCell ref="F127:G127"/>
    <mergeCell ref="H127:I127"/>
    <mergeCell ref="J127:K127"/>
    <mergeCell ref="L127:M127"/>
    <mergeCell ref="N127:O127"/>
    <mergeCell ref="P127:Q127"/>
    <mergeCell ref="R127:S127"/>
    <mergeCell ref="R125:S125"/>
    <mergeCell ref="D126:E126"/>
    <mergeCell ref="F126:G126"/>
    <mergeCell ref="H126:I126"/>
    <mergeCell ref="J126:K126"/>
    <mergeCell ref="L126:M126"/>
    <mergeCell ref="N126:O126"/>
    <mergeCell ref="P126:Q126"/>
    <mergeCell ref="R126:S126"/>
    <mergeCell ref="R124:S124"/>
    <mergeCell ref="A125:C125"/>
    <mergeCell ref="D125:E125"/>
    <mergeCell ref="F125:G125"/>
    <mergeCell ref="H125:I125"/>
    <mergeCell ref="J125:K125"/>
    <mergeCell ref="L125:M125"/>
    <mergeCell ref="N125:O125"/>
    <mergeCell ref="P125:Q125"/>
    <mergeCell ref="P123:Q123"/>
    <mergeCell ref="R123:S123"/>
    <mergeCell ref="D124:E124"/>
    <mergeCell ref="F124:G124"/>
    <mergeCell ref="H124:I124"/>
    <mergeCell ref="J124:K124"/>
    <mergeCell ref="L124:M124"/>
    <mergeCell ref="N124:O124"/>
    <mergeCell ref="P124:Q124"/>
    <mergeCell ref="A123:C123"/>
    <mergeCell ref="D123:E123"/>
    <mergeCell ref="F123:G123"/>
    <mergeCell ref="H123:I123"/>
    <mergeCell ref="J123:K123"/>
    <mergeCell ref="L123:M123"/>
    <mergeCell ref="N123:O123"/>
    <mergeCell ref="R116:S116"/>
    <mergeCell ref="D122:E122"/>
    <mergeCell ref="F122:G122"/>
    <mergeCell ref="H122:I122"/>
    <mergeCell ref="J122:K122"/>
    <mergeCell ref="L122:M122"/>
    <mergeCell ref="N122:O122"/>
    <mergeCell ref="P122:Q122"/>
    <mergeCell ref="R122:S122"/>
    <mergeCell ref="R117:S117"/>
    <mergeCell ref="D121:E121"/>
    <mergeCell ref="F121:G121"/>
    <mergeCell ref="H121:I121"/>
    <mergeCell ref="J121:K121"/>
    <mergeCell ref="L121:M121"/>
    <mergeCell ref="N121:O121"/>
    <mergeCell ref="P109:Q109"/>
    <mergeCell ref="R109:S109"/>
    <mergeCell ref="D116:E116"/>
    <mergeCell ref="F116:G116"/>
    <mergeCell ref="H116:I116"/>
    <mergeCell ref="J116:K116"/>
    <mergeCell ref="L116:M116"/>
    <mergeCell ref="N116:O116"/>
    <mergeCell ref="P116:Q116"/>
    <mergeCell ref="D109:E109"/>
    <mergeCell ref="F109:G109"/>
    <mergeCell ref="H109:I109"/>
    <mergeCell ref="J109:K109"/>
    <mergeCell ref="L109:M109"/>
    <mergeCell ref="N109:O109"/>
    <mergeCell ref="D108:E108"/>
    <mergeCell ref="F108:G108"/>
    <mergeCell ref="H108:I108"/>
    <mergeCell ref="J108:K108"/>
    <mergeCell ref="L108:M108"/>
    <mergeCell ref="N108:O108"/>
    <mergeCell ref="P108:Q108"/>
    <mergeCell ref="R108:S108"/>
    <mergeCell ref="P119:Q119"/>
    <mergeCell ref="R119:S119"/>
    <mergeCell ref="D117:E117"/>
    <mergeCell ref="F117:G117"/>
    <mergeCell ref="H117:I117"/>
    <mergeCell ref="J117:K117"/>
    <mergeCell ref="L117:M117"/>
    <mergeCell ref="N117:O117"/>
    <mergeCell ref="P117:Q117"/>
    <mergeCell ref="D119:E119"/>
    <mergeCell ref="F119:G119"/>
    <mergeCell ref="H119:I119"/>
    <mergeCell ref="J119:K119"/>
    <mergeCell ref="L119:M119"/>
    <mergeCell ref="N119:O119"/>
    <mergeCell ref="P110:Q110"/>
    <mergeCell ref="R110:S110"/>
    <mergeCell ref="P121:Q121"/>
    <mergeCell ref="R121:S121"/>
    <mergeCell ref="R106:S106"/>
    <mergeCell ref="D120:E120"/>
    <mergeCell ref="F120:G120"/>
    <mergeCell ref="H120:I120"/>
    <mergeCell ref="J120:K120"/>
    <mergeCell ref="L120:M120"/>
    <mergeCell ref="N120:O120"/>
    <mergeCell ref="P120:Q120"/>
    <mergeCell ref="R120:S120"/>
    <mergeCell ref="P104:Q104"/>
    <mergeCell ref="R104:S104"/>
    <mergeCell ref="D106:E106"/>
    <mergeCell ref="F106:G106"/>
    <mergeCell ref="H106:I106"/>
    <mergeCell ref="J106:K106"/>
    <mergeCell ref="L106:M106"/>
    <mergeCell ref="N106:O106"/>
    <mergeCell ref="P106:Q106"/>
    <mergeCell ref="D104:E104"/>
    <mergeCell ref="F104:G104"/>
    <mergeCell ref="H104:I104"/>
    <mergeCell ref="J104:K104"/>
    <mergeCell ref="L104:M104"/>
    <mergeCell ref="N104:O104"/>
    <mergeCell ref="D110:E110"/>
    <mergeCell ref="F110:G110"/>
    <mergeCell ref="H110:I110"/>
    <mergeCell ref="J110:K110"/>
    <mergeCell ref="L110:M110"/>
    <mergeCell ref="N110:O110"/>
    <mergeCell ref="R113:S113"/>
    <mergeCell ref="D100:E100"/>
    <mergeCell ref="F100:G100"/>
    <mergeCell ref="H100:I100"/>
    <mergeCell ref="J100:K100"/>
    <mergeCell ref="L100:M100"/>
    <mergeCell ref="N100:O100"/>
    <mergeCell ref="P100:Q100"/>
    <mergeCell ref="R100:S100"/>
    <mergeCell ref="P112:Q112"/>
    <mergeCell ref="R112:S112"/>
    <mergeCell ref="D113:E113"/>
    <mergeCell ref="F113:G113"/>
    <mergeCell ref="H113:I113"/>
    <mergeCell ref="J113:K113"/>
    <mergeCell ref="L113:M113"/>
    <mergeCell ref="N113:O113"/>
    <mergeCell ref="P113:Q113"/>
    <mergeCell ref="D112:E112"/>
    <mergeCell ref="F112:G112"/>
    <mergeCell ref="H112:I112"/>
    <mergeCell ref="J112:K112"/>
    <mergeCell ref="L112:M112"/>
    <mergeCell ref="N112:O112"/>
    <mergeCell ref="D105:E105"/>
    <mergeCell ref="F105:G105"/>
    <mergeCell ref="H105:I105"/>
    <mergeCell ref="J105:K105"/>
    <mergeCell ref="L105:M105"/>
    <mergeCell ref="N105:O105"/>
    <mergeCell ref="P105:Q105"/>
    <mergeCell ref="R105:S105"/>
    <mergeCell ref="R102:S102"/>
    <mergeCell ref="D111:E111"/>
    <mergeCell ref="F111:G111"/>
    <mergeCell ref="H111:I111"/>
    <mergeCell ref="J111:K111"/>
    <mergeCell ref="L111:M111"/>
    <mergeCell ref="N111:O111"/>
    <mergeCell ref="P111:Q111"/>
    <mergeCell ref="R111:S111"/>
    <mergeCell ref="P107:Q107"/>
    <mergeCell ref="R107:S107"/>
    <mergeCell ref="D102:E102"/>
    <mergeCell ref="F102:G102"/>
    <mergeCell ref="H102:I102"/>
    <mergeCell ref="J102:K102"/>
    <mergeCell ref="L102:M102"/>
    <mergeCell ref="N102:O102"/>
    <mergeCell ref="P102:Q102"/>
    <mergeCell ref="D107:E107"/>
    <mergeCell ref="F107:G107"/>
    <mergeCell ref="H107:I107"/>
    <mergeCell ref="J107:K107"/>
    <mergeCell ref="L107:M107"/>
    <mergeCell ref="N107:O107"/>
    <mergeCell ref="D103:E103"/>
    <mergeCell ref="F103:G103"/>
    <mergeCell ref="H103:I103"/>
    <mergeCell ref="J103:K103"/>
    <mergeCell ref="L103:M103"/>
    <mergeCell ref="N103:O103"/>
    <mergeCell ref="P103:Q103"/>
    <mergeCell ref="R103:S103"/>
    <mergeCell ref="D101:E101"/>
    <mergeCell ref="F101:G101"/>
    <mergeCell ref="H101:I101"/>
    <mergeCell ref="J101:K101"/>
    <mergeCell ref="L101:M101"/>
    <mergeCell ref="N101:O101"/>
    <mergeCell ref="P101:Q101"/>
    <mergeCell ref="R101:S101"/>
    <mergeCell ref="A99:C99"/>
    <mergeCell ref="D99:E99"/>
    <mergeCell ref="F99:G99"/>
    <mergeCell ref="H99:I99"/>
    <mergeCell ref="J99:K99"/>
    <mergeCell ref="L99:M99"/>
    <mergeCell ref="N99:O99"/>
    <mergeCell ref="P99:Q99"/>
    <mergeCell ref="R99:S99"/>
    <mergeCell ref="A98:C98"/>
    <mergeCell ref="D98:E98"/>
    <mergeCell ref="F98:G98"/>
    <mergeCell ref="H98:I98"/>
    <mergeCell ref="J98:K98"/>
    <mergeCell ref="L98:M98"/>
    <mergeCell ref="N98:O98"/>
    <mergeCell ref="P98:Q98"/>
    <mergeCell ref="R98:S98"/>
    <mergeCell ref="A97:C97"/>
    <mergeCell ref="D97:E97"/>
    <mergeCell ref="F97:G97"/>
    <mergeCell ref="H97:I97"/>
    <mergeCell ref="J97:K97"/>
    <mergeCell ref="L97:M97"/>
    <mergeCell ref="N97:O97"/>
    <mergeCell ref="P97:Q97"/>
    <mergeCell ref="R97:S97"/>
    <mergeCell ref="R95:S95"/>
    <mergeCell ref="D96:E96"/>
    <mergeCell ref="F96:G96"/>
    <mergeCell ref="H96:I96"/>
    <mergeCell ref="J96:K96"/>
    <mergeCell ref="L96:M96"/>
    <mergeCell ref="N96:O96"/>
    <mergeCell ref="P96:Q96"/>
    <mergeCell ref="R96:S96"/>
    <mergeCell ref="R94:S94"/>
    <mergeCell ref="A95:C95"/>
    <mergeCell ref="D95:E95"/>
    <mergeCell ref="F95:G95"/>
    <mergeCell ref="H95:I95"/>
    <mergeCell ref="J95:K95"/>
    <mergeCell ref="L95:M95"/>
    <mergeCell ref="N95:O95"/>
    <mergeCell ref="P95:Q95"/>
    <mergeCell ref="P93:Q93"/>
    <mergeCell ref="R93:S93"/>
    <mergeCell ref="D94:E94"/>
    <mergeCell ref="F94:G94"/>
    <mergeCell ref="H94:I94"/>
    <mergeCell ref="J94:K94"/>
    <mergeCell ref="L94:M94"/>
    <mergeCell ref="N94:O94"/>
    <mergeCell ref="P94:Q94"/>
    <mergeCell ref="P92:Q92"/>
    <mergeCell ref="R92:S92"/>
    <mergeCell ref="A93:C93"/>
    <mergeCell ref="D93:E93"/>
    <mergeCell ref="F93:G93"/>
    <mergeCell ref="H93:I93"/>
    <mergeCell ref="J93:K93"/>
    <mergeCell ref="L93:M93"/>
    <mergeCell ref="N93:O93"/>
    <mergeCell ref="D92:E92"/>
    <mergeCell ref="F92:G92"/>
    <mergeCell ref="H92:I92"/>
    <mergeCell ref="J92:K92"/>
    <mergeCell ref="L92:M92"/>
    <mergeCell ref="N92:O92"/>
    <mergeCell ref="D91:E91"/>
    <mergeCell ref="F91:G91"/>
    <mergeCell ref="H91:I91"/>
    <mergeCell ref="J91:K91"/>
    <mergeCell ref="L91:M91"/>
    <mergeCell ref="N91:O91"/>
    <mergeCell ref="P91:Q91"/>
    <mergeCell ref="R91:S91"/>
    <mergeCell ref="R89:S89"/>
    <mergeCell ref="D90:E90"/>
    <mergeCell ref="F90:G90"/>
    <mergeCell ref="H90:I90"/>
    <mergeCell ref="J90:K90"/>
    <mergeCell ref="L90:M90"/>
    <mergeCell ref="N90:O90"/>
    <mergeCell ref="P90:Q90"/>
    <mergeCell ref="R90:S90"/>
    <mergeCell ref="P88:Q88"/>
    <mergeCell ref="R88:S88"/>
    <mergeCell ref="D89:E89"/>
    <mergeCell ref="F89:G89"/>
    <mergeCell ref="H89:I89"/>
    <mergeCell ref="J89:K89"/>
    <mergeCell ref="L89:M89"/>
    <mergeCell ref="N89:O89"/>
    <mergeCell ref="P89:Q89"/>
    <mergeCell ref="D88:E88"/>
    <mergeCell ref="F88:G88"/>
    <mergeCell ref="H88:I88"/>
    <mergeCell ref="J88:K88"/>
    <mergeCell ref="L88:M88"/>
    <mergeCell ref="N88:O88"/>
    <mergeCell ref="D87:E87"/>
    <mergeCell ref="F87:G87"/>
    <mergeCell ref="H87:I87"/>
    <mergeCell ref="J87:K87"/>
    <mergeCell ref="L87:M87"/>
    <mergeCell ref="N87:O87"/>
    <mergeCell ref="P87:Q87"/>
    <mergeCell ref="R87:S87"/>
    <mergeCell ref="R85:S85"/>
    <mergeCell ref="D86:E86"/>
    <mergeCell ref="F86:G86"/>
    <mergeCell ref="H86:I86"/>
    <mergeCell ref="J86:K86"/>
    <mergeCell ref="L86:M86"/>
    <mergeCell ref="N86:O86"/>
    <mergeCell ref="P86:Q86"/>
    <mergeCell ref="R86:S86"/>
    <mergeCell ref="P84:Q84"/>
    <mergeCell ref="R84:S84"/>
    <mergeCell ref="D85:E85"/>
    <mergeCell ref="F85:G85"/>
    <mergeCell ref="H85:I85"/>
    <mergeCell ref="J85:K85"/>
    <mergeCell ref="L85:M85"/>
    <mergeCell ref="N85:O85"/>
    <mergeCell ref="P85:Q85"/>
    <mergeCell ref="D84:E84"/>
    <mergeCell ref="F84:G84"/>
    <mergeCell ref="H84:I84"/>
    <mergeCell ref="J84:K84"/>
    <mergeCell ref="L84:M84"/>
    <mergeCell ref="N84:O84"/>
    <mergeCell ref="D83:E83"/>
    <mergeCell ref="F83:G83"/>
    <mergeCell ref="H83:I83"/>
    <mergeCell ref="J83:K83"/>
    <mergeCell ref="L83:M83"/>
    <mergeCell ref="N83:O83"/>
    <mergeCell ref="P83:Q83"/>
    <mergeCell ref="R83:S83"/>
    <mergeCell ref="R81:S81"/>
    <mergeCell ref="D82:E82"/>
    <mergeCell ref="F82:G82"/>
    <mergeCell ref="H82:I82"/>
    <mergeCell ref="J82:K82"/>
    <mergeCell ref="L82:M82"/>
    <mergeCell ref="N82:O82"/>
    <mergeCell ref="P82:Q82"/>
    <mergeCell ref="R82:S82"/>
    <mergeCell ref="P77:Q77"/>
    <mergeCell ref="R77:S77"/>
    <mergeCell ref="P80:Q80"/>
    <mergeCell ref="R80:S80"/>
    <mergeCell ref="D81:E81"/>
    <mergeCell ref="F81:G81"/>
    <mergeCell ref="H81:I81"/>
    <mergeCell ref="J81:K81"/>
    <mergeCell ref="L81:M81"/>
    <mergeCell ref="N81:O81"/>
    <mergeCell ref="P81:Q81"/>
    <mergeCell ref="D80:E80"/>
    <mergeCell ref="F80:G80"/>
    <mergeCell ref="H80:I80"/>
    <mergeCell ref="J80:K80"/>
    <mergeCell ref="L80:M80"/>
    <mergeCell ref="N80:O80"/>
    <mergeCell ref="D79:E79"/>
    <mergeCell ref="F79:G79"/>
    <mergeCell ref="H79:I79"/>
    <mergeCell ref="J79:K79"/>
    <mergeCell ref="L79:M79"/>
    <mergeCell ref="N79:O79"/>
    <mergeCell ref="P79:Q79"/>
    <mergeCell ref="R79:S79"/>
    <mergeCell ref="D58:E58"/>
    <mergeCell ref="F58:G58"/>
    <mergeCell ref="H58:I58"/>
    <mergeCell ref="J58:K58"/>
    <mergeCell ref="L58:M58"/>
    <mergeCell ref="N58:O58"/>
    <mergeCell ref="P58:Q58"/>
    <mergeCell ref="R58:S58"/>
    <mergeCell ref="P73:Q73"/>
    <mergeCell ref="R73:S73"/>
    <mergeCell ref="D73:E73"/>
    <mergeCell ref="F73:G73"/>
    <mergeCell ref="H73:I73"/>
    <mergeCell ref="J73:K73"/>
    <mergeCell ref="L73:M73"/>
    <mergeCell ref="N73:O73"/>
    <mergeCell ref="A78:C78"/>
    <mergeCell ref="D78:E78"/>
    <mergeCell ref="F78:G78"/>
    <mergeCell ref="H78:I78"/>
    <mergeCell ref="J78:K78"/>
    <mergeCell ref="L78:M78"/>
    <mergeCell ref="N78:O78"/>
    <mergeCell ref="P78:Q78"/>
    <mergeCell ref="R78:S78"/>
    <mergeCell ref="R76:S76"/>
    <mergeCell ref="D77:E77"/>
    <mergeCell ref="F77:G77"/>
    <mergeCell ref="H77:I77"/>
    <mergeCell ref="J77:K77"/>
    <mergeCell ref="L77:M77"/>
    <mergeCell ref="N77:O77"/>
    <mergeCell ref="D69:E69"/>
    <mergeCell ref="F69:G69"/>
    <mergeCell ref="H69:I69"/>
    <mergeCell ref="J69:K69"/>
    <mergeCell ref="L69:M69"/>
    <mergeCell ref="N69:O69"/>
    <mergeCell ref="P69:Q69"/>
    <mergeCell ref="R69:S69"/>
    <mergeCell ref="P71:Q71"/>
    <mergeCell ref="R71:S71"/>
    <mergeCell ref="D72:E72"/>
    <mergeCell ref="F72:G72"/>
    <mergeCell ref="H72:I72"/>
    <mergeCell ref="J72:K72"/>
    <mergeCell ref="R75:S75"/>
    <mergeCell ref="A76:C76"/>
    <mergeCell ref="D76:E76"/>
    <mergeCell ref="F76:G76"/>
    <mergeCell ref="H76:I76"/>
    <mergeCell ref="J76:K76"/>
    <mergeCell ref="L76:M76"/>
    <mergeCell ref="N76:O76"/>
    <mergeCell ref="P76:Q76"/>
    <mergeCell ref="D75:E75"/>
    <mergeCell ref="F75:G75"/>
    <mergeCell ref="H75:I75"/>
    <mergeCell ref="J75:K75"/>
    <mergeCell ref="L75:M75"/>
    <mergeCell ref="N75:O75"/>
    <mergeCell ref="P75:Q75"/>
    <mergeCell ref="P61:Q61"/>
    <mergeCell ref="D60:E60"/>
    <mergeCell ref="F60:G60"/>
    <mergeCell ref="H60:I60"/>
    <mergeCell ref="J60:K60"/>
    <mergeCell ref="L60:M60"/>
    <mergeCell ref="N60:O60"/>
    <mergeCell ref="D57:E57"/>
    <mergeCell ref="F57:G57"/>
    <mergeCell ref="H57:I57"/>
    <mergeCell ref="J57:K57"/>
    <mergeCell ref="L57:M57"/>
    <mergeCell ref="N57:O57"/>
    <mergeCell ref="P57:Q57"/>
    <mergeCell ref="R57:S57"/>
    <mergeCell ref="D74:E74"/>
    <mergeCell ref="F74:G74"/>
    <mergeCell ref="H74:I74"/>
    <mergeCell ref="J74:K74"/>
    <mergeCell ref="L74:M74"/>
    <mergeCell ref="N74:O74"/>
    <mergeCell ref="P74:Q74"/>
    <mergeCell ref="R74:S74"/>
    <mergeCell ref="R61:S61"/>
    <mergeCell ref="D68:E68"/>
    <mergeCell ref="F68:G68"/>
    <mergeCell ref="H68:I68"/>
    <mergeCell ref="J68:K68"/>
    <mergeCell ref="L68:M68"/>
    <mergeCell ref="N68:O68"/>
    <mergeCell ref="P68:Q68"/>
    <mergeCell ref="R68:S68"/>
    <mergeCell ref="L72:M72"/>
    <mergeCell ref="N72:O72"/>
    <mergeCell ref="P72:Q72"/>
    <mergeCell ref="D71:E71"/>
    <mergeCell ref="F71:G71"/>
    <mergeCell ref="H71:I71"/>
    <mergeCell ref="J71:K71"/>
    <mergeCell ref="L71:M71"/>
    <mergeCell ref="N71:O71"/>
    <mergeCell ref="D70:E70"/>
    <mergeCell ref="F70:G70"/>
    <mergeCell ref="H70:I70"/>
    <mergeCell ref="J70:K70"/>
    <mergeCell ref="L70:M70"/>
    <mergeCell ref="N70:O70"/>
    <mergeCell ref="P70:Q70"/>
    <mergeCell ref="R70:S70"/>
    <mergeCell ref="R72:S72"/>
    <mergeCell ref="R56:S56"/>
    <mergeCell ref="D65:E65"/>
    <mergeCell ref="F65:G65"/>
    <mergeCell ref="H65:I65"/>
    <mergeCell ref="J65:K65"/>
    <mergeCell ref="L65:M65"/>
    <mergeCell ref="N65:O65"/>
    <mergeCell ref="P65:Q65"/>
    <mergeCell ref="R65:S65"/>
    <mergeCell ref="P55:Q55"/>
    <mergeCell ref="R55:S55"/>
    <mergeCell ref="D56:E56"/>
    <mergeCell ref="F56:G56"/>
    <mergeCell ref="H56:I56"/>
    <mergeCell ref="J56:K56"/>
    <mergeCell ref="L56:M56"/>
    <mergeCell ref="N56:O56"/>
    <mergeCell ref="P56:Q56"/>
    <mergeCell ref="D55:E55"/>
    <mergeCell ref="F55:G55"/>
    <mergeCell ref="H55:I55"/>
    <mergeCell ref="J55:K55"/>
    <mergeCell ref="L55:M55"/>
    <mergeCell ref="N55:O55"/>
    <mergeCell ref="P60:Q60"/>
    <mergeCell ref="R60:S60"/>
    <mergeCell ref="D61:E61"/>
    <mergeCell ref="F61:G61"/>
    <mergeCell ref="H61:I61"/>
    <mergeCell ref="J61:K61"/>
    <mergeCell ref="L61:M61"/>
    <mergeCell ref="N61:O61"/>
    <mergeCell ref="R63:S63"/>
    <mergeCell ref="D64:E64"/>
    <mergeCell ref="F64:G64"/>
    <mergeCell ref="H64:I64"/>
    <mergeCell ref="J64:K64"/>
    <mergeCell ref="L64:M64"/>
    <mergeCell ref="N64:O64"/>
    <mergeCell ref="P64:Q64"/>
    <mergeCell ref="R64:S64"/>
    <mergeCell ref="P62:Q62"/>
    <mergeCell ref="R62:S62"/>
    <mergeCell ref="D63:E63"/>
    <mergeCell ref="F63:G63"/>
    <mergeCell ref="H63:I63"/>
    <mergeCell ref="J63:K63"/>
    <mergeCell ref="L63:M63"/>
    <mergeCell ref="N63:O63"/>
    <mergeCell ref="P63:Q63"/>
    <mergeCell ref="D62:E62"/>
    <mergeCell ref="F62:G62"/>
    <mergeCell ref="H62:I62"/>
    <mergeCell ref="J62:K62"/>
    <mergeCell ref="L62:M62"/>
    <mergeCell ref="N62:O62"/>
    <mergeCell ref="D54:E54"/>
    <mergeCell ref="F54:G54"/>
    <mergeCell ref="H54:I54"/>
    <mergeCell ref="J54:K54"/>
    <mergeCell ref="L54:M54"/>
    <mergeCell ref="N54:O54"/>
    <mergeCell ref="P54:Q54"/>
    <mergeCell ref="R54:S54"/>
    <mergeCell ref="R53:S53"/>
    <mergeCell ref="P51:Q51"/>
    <mergeCell ref="R51:S51"/>
    <mergeCell ref="D53:E53"/>
    <mergeCell ref="F53:G53"/>
    <mergeCell ref="H53:I53"/>
    <mergeCell ref="J53:K53"/>
    <mergeCell ref="L53:M53"/>
    <mergeCell ref="N53:O53"/>
    <mergeCell ref="P53:Q53"/>
    <mergeCell ref="D52:E52"/>
    <mergeCell ref="F52:G52"/>
    <mergeCell ref="H52:I52"/>
    <mergeCell ref="J52:K52"/>
    <mergeCell ref="L52:M52"/>
    <mergeCell ref="N52:O52"/>
    <mergeCell ref="P52:Q52"/>
    <mergeCell ref="R52:S52"/>
    <mergeCell ref="P50:Q50"/>
    <mergeCell ref="R50:S50"/>
    <mergeCell ref="A51:C51"/>
    <mergeCell ref="D51:E51"/>
    <mergeCell ref="F51:G51"/>
    <mergeCell ref="H51:I51"/>
    <mergeCell ref="J51:K51"/>
    <mergeCell ref="L51:M51"/>
    <mergeCell ref="N51:O51"/>
    <mergeCell ref="P49:Q49"/>
    <mergeCell ref="R49:S49"/>
    <mergeCell ref="A50:C50"/>
    <mergeCell ref="D50:E50"/>
    <mergeCell ref="F50:G50"/>
    <mergeCell ref="H50:I50"/>
    <mergeCell ref="J50:K50"/>
    <mergeCell ref="L50:M50"/>
    <mergeCell ref="N50:O50"/>
    <mergeCell ref="P48:Q48"/>
    <mergeCell ref="R48:S48"/>
    <mergeCell ref="A49:C49"/>
    <mergeCell ref="D49:E49"/>
    <mergeCell ref="F49:G49"/>
    <mergeCell ref="H49:I49"/>
    <mergeCell ref="J49:K49"/>
    <mergeCell ref="L49:M49"/>
    <mergeCell ref="N49:O49"/>
    <mergeCell ref="D48:E48"/>
    <mergeCell ref="F48:G48"/>
    <mergeCell ref="H48:I48"/>
    <mergeCell ref="J48:K48"/>
    <mergeCell ref="L48:M48"/>
    <mergeCell ref="N48:O48"/>
    <mergeCell ref="D47:E47"/>
    <mergeCell ref="F47:G47"/>
    <mergeCell ref="H47:I47"/>
    <mergeCell ref="J47:K47"/>
    <mergeCell ref="L47:M47"/>
    <mergeCell ref="N47:O47"/>
    <mergeCell ref="P47:Q47"/>
    <mergeCell ref="R47:S47"/>
    <mergeCell ref="R45:S45"/>
    <mergeCell ref="D46:E46"/>
    <mergeCell ref="F46:G46"/>
    <mergeCell ref="H46:I46"/>
    <mergeCell ref="J46:K46"/>
    <mergeCell ref="L46:M46"/>
    <mergeCell ref="N46:O46"/>
    <mergeCell ref="P46:Q46"/>
    <mergeCell ref="R46:S46"/>
    <mergeCell ref="P44:Q44"/>
    <mergeCell ref="R44:S44"/>
    <mergeCell ref="D45:E45"/>
    <mergeCell ref="F45:G45"/>
    <mergeCell ref="H45:I45"/>
    <mergeCell ref="J45:K45"/>
    <mergeCell ref="L45:M45"/>
    <mergeCell ref="N45:O45"/>
    <mergeCell ref="P45:Q45"/>
    <mergeCell ref="D44:E44"/>
    <mergeCell ref="F44:G44"/>
    <mergeCell ref="H44:I44"/>
    <mergeCell ref="J44:K44"/>
    <mergeCell ref="L44:M44"/>
    <mergeCell ref="N44:O44"/>
    <mergeCell ref="D43:E43"/>
    <mergeCell ref="F43:G43"/>
    <mergeCell ref="H43:I43"/>
    <mergeCell ref="J43:K43"/>
    <mergeCell ref="L43:M43"/>
    <mergeCell ref="N43:O43"/>
    <mergeCell ref="P43:Q43"/>
    <mergeCell ref="R43:S43"/>
    <mergeCell ref="R41:S41"/>
    <mergeCell ref="D42:E42"/>
    <mergeCell ref="F42:G42"/>
    <mergeCell ref="H42:I42"/>
    <mergeCell ref="J42:K42"/>
    <mergeCell ref="L42:M42"/>
    <mergeCell ref="N42:O42"/>
    <mergeCell ref="P42:Q42"/>
    <mergeCell ref="R42:S42"/>
    <mergeCell ref="P40:Q40"/>
    <mergeCell ref="R40:S40"/>
    <mergeCell ref="D41:E41"/>
    <mergeCell ref="F41:G41"/>
    <mergeCell ref="H41:I41"/>
    <mergeCell ref="J41:K41"/>
    <mergeCell ref="L41:M41"/>
    <mergeCell ref="N41:O41"/>
    <mergeCell ref="P41:Q41"/>
    <mergeCell ref="D40:E40"/>
    <mergeCell ref="F40:G40"/>
    <mergeCell ref="H40:I40"/>
    <mergeCell ref="J40:K40"/>
    <mergeCell ref="L40:M40"/>
    <mergeCell ref="N40:O40"/>
    <mergeCell ref="D39:E39"/>
    <mergeCell ref="F39:G39"/>
    <mergeCell ref="H39:I39"/>
    <mergeCell ref="J39:K39"/>
    <mergeCell ref="L39:M39"/>
    <mergeCell ref="N39:O39"/>
    <mergeCell ref="P39:Q39"/>
    <mergeCell ref="R39:S39"/>
    <mergeCell ref="R37:S37"/>
    <mergeCell ref="D38:E38"/>
    <mergeCell ref="F38:G38"/>
    <mergeCell ref="H38:I38"/>
    <mergeCell ref="J38:K38"/>
    <mergeCell ref="L38:M38"/>
    <mergeCell ref="N38:O38"/>
    <mergeCell ref="P38:Q38"/>
    <mergeCell ref="R38:S38"/>
    <mergeCell ref="P36:Q36"/>
    <mergeCell ref="R36:S36"/>
    <mergeCell ref="D37:E37"/>
    <mergeCell ref="F37:G37"/>
    <mergeCell ref="H37:I37"/>
    <mergeCell ref="J37:K37"/>
    <mergeCell ref="L37:M37"/>
    <mergeCell ref="N37:O37"/>
    <mergeCell ref="P37:Q37"/>
    <mergeCell ref="D36:E36"/>
    <mergeCell ref="F36:G36"/>
    <mergeCell ref="H36:I36"/>
    <mergeCell ref="J36:K36"/>
    <mergeCell ref="L36:M36"/>
    <mergeCell ref="N36:O36"/>
    <mergeCell ref="D35:E35"/>
    <mergeCell ref="F35:G35"/>
    <mergeCell ref="H35:I35"/>
    <mergeCell ref="J35:K35"/>
    <mergeCell ref="L35:M35"/>
    <mergeCell ref="N35:O35"/>
    <mergeCell ref="P35:Q35"/>
    <mergeCell ref="R35:S35"/>
    <mergeCell ref="A34:C34"/>
    <mergeCell ref="D34:E34"/>
    <mergeCell ref="F34:G34"/>
    <mergeCell ref="H34:I34"/>
    <mergeCell ref="J34:K34"/>
    <mergeCell ref="L34:M34"/>
    <mergeCell ref="N34:O34"/>
    <mergeCell ref="P34:Q34"/>
    <mergeCell ref="R34:S34"/>
    <mergeCell ref="R32:S32"/>
    <mergeCell ref="D33:E33"/>
    <mergeCell ref="F33:G33"/>
    <mergeCell ref="H33:I33"/>
    <mergeCell ref="J33:K33"/>
    <mergeCell ref="L33:M33"/>
    <mergeCell ref="N33:O33"/>
    <mergeCell ref="P33:Q33"/>
    <mergeCell ref="R33:S33"/>
    <mergeCell ref="R31:S31"/>
    <mergeCell ref="A32:C32"/>
    <mergeCell ref="D32:E32"/>
    <mergeCell ref="F32:G32"/>
    <mergeCell ref="H32:I32"/>
    <mergeCell ref="J32:K32"/>
    <mergeCell ref="L32:M32"/>
    <mergeCell ref="N32:O32"/>
    <mergeCell ref="P32:Q32"/>
    <mergeCell ref="P14:Q14"/>
    <mergeCell ref="R14:S14"/>
    <mergeCell ref="D31:E31"/>
    <mergeCell ref="F31:G31"/>
    <mergeCell ref="H31:I31"/>
    <mergeCell ref="J31:K31"/>
    <mergeCell ref="L31:M31"/>
    <mergeCell ref="N31:O31"/>
    <mergeCell ref="P31:Q31"/>
    <mergeCell ref="D14:E14"/>
    <mergeCell ref="F14:G14"/>
    <mergeCell ref="H14:I14"/>
    <mergeCell ref="J14:K14"/>
    <mergeCell ref="L14:M14"/>
    <mergeCell ref="N14:O14"/>
    <mergeCell ref="R24:S24"/>
    <mergeCell ref="D30:E30"/>
    <mergeCell ref="F30:G30"/>
    <mergeCell ref="H30:I30"/>
    <mergeCell ref="J30:K30"/>
    <mergeCell ref="L30:M30"/>
    <mergeCell ref="N30:O30"/>
    <mergeCell ref="P30:Q30"/>
    <mergeCell ref="R30:S30"/>
    <mergeCell ref="P17:Q17"/>
    <mergeCell ref="R17:S17"/>
    <mergeCell ref="D24:E24"/>
    <mergeCell ref="F24:G24"/>
    <mergeCell ref="H24:I24"/>
    <mergeCell ref="J24:K24"/>
    <mergeCell ref="L24:M24"/>
    <mergeCell ref="N24:O24"/>
    <mergeCell ref="P24:Q24"/>
    <mergeCell ref="D17:E17"/>
    <mergeCell ref="F17:G17"/>
    <mergeCell ref="H17:I17"/>
    <mergeCell ref="J17:K17"/>
    <mergeCell ref="L17:M17"/>
    <mergeCell ref="N17:O17"/>
    <mergeCell ref="D16:E16"/>
    <mergeCell ref="F16:G16"/>
    <mergeCell ref="H16:I16"/>
    <mergeCell ref="J16:K16"/>
    <mergeCell ref="L16:M16"/>
    <mergeCell ref="N16:O16"/>
    <mergeCell ref="P16:Q16"/>
    <mergeCell ref="R16:S16"/>
    <mergeCell ref="R25:S25"/>
    <mergeCell ref="D13:E13"/>
    <mergeCell ref="F13:G13"/>
    <mergeCell ref="H13:I13"/>
    <mergeCell ref="J13:K13"/>
    <mergeCell ref="L13:M13"/>
    <mergeCell ref="N13:O13"/>
    <mergeCell ref="P13:Q13"/>
    <mergeCell ref="R13:S13"/>
    <mergeCell ref="D15:E15"/>
    <mergeCell ref="F15:G15"/>
    <mergeCell ref="H15:I15"/>
    <mergeCell ref="J15:K15"/>
    <mergeCell ref="L15:M15"/>
    <mergeCell ref="N15:O15"/>
    <mergeCell ref="P15:Q15"/>
    <mergeCell ref="R15:S15"/>
    <mergeCell ref="P27:Q27"/>
    <mergeCell ref="R27:S27"/>
    <mergeCell ref="D25:E25"/>
    <mergeCell ref="F25:G25"/>
    <mergeCell ref="H25:I25"/>
    <mergeCell ref="J25:K25"/>
    <mergeCell ref="L25:M25"/>
    <mergeCell ref="N25:O25"/>
    <mergeCell ref="P25:Q25"/>
    <mergeCell ref="D27:E27"/>
    <mergeCell ref="F27:G27"/>
    <mergeCell ref="H27:I27"/>
    <mergeCell ref="J27:K27"/>
    <mergeCell ref="L27:M27"/>
    <mergeCell ref="N27:O27"/>
    <mergeCell ref="D29:E29"/>
    <mergeCell ref="F29:G29"/>
    <mergeCell ref="H29:I29"/>
    <mergeCell ref="J29:K29"/>
    <mergeCell ref="L29:M29"/>
    <mergeCell ref="N29:O29"/>
    <mergeCell ref="P29:Q29"/>
    <mergeCell ref="R29:S29"/>
    <mergeCell ref="H28:I28"/>
    <mergeCell ref="J28:K28"/>
    <mergeCell ref="L28:M28"/>
    <mergeCell ref="N28:O28"/>
    <mergeCell ref="P28:Q28"/>
    <mergeCell ref="R28:S28"/>
    <mergeCell ref="R9:S9"/>
    <mergeCell ref="P12:Q12"/>
    <mergeCell ref="R12:S12"/>
    <mergeCell ref="D12:E12"/>
    <mergeCell ref="F12:G12"/>
    <mergeCell ref="H12:I12"/>
    <mergeCell ref="J12:K12"/>
    <mergeCell ref="L12:M12"/>
    <mergeCell ref="N12:O12"/>
    <mergeCell ref="D11:E11"/>
    <mergeCell ref="F11:G11"/>
    <mergeCell ref="H11:I11"/>
    <mergeCell ref="J11:K11"/>
    <mergeCell ref="L11:M11"/>
    <mergeCell ref="N11:O11"/>
    <mergeCell ref="P11:Q11"/>
    <mergeCell ref="R11:S11"/>
    <mergeCell ref="P20:Q20"/>
    <mergeCell ref="R20:S20"/>
    <mergeCell ref="D21:E21"/>
    <mergeCell ref="F21:G21"/>
    <mergeCell ref="H21:I21"/>
    <mergeCell ref="J21:K21"/>
    <mergeCell ref="L21:M21"/>
    <mergeCell ref="N21:O21"/>
    <mergeCell ref="P21:Q21"/>
    <mergeCell ref="D20:E20"/>
    <mergeCell ref="F20:G20"/>
    <mergeCell ref="H20:I20"/>
    <mergeCell ref="J20:K20"/>
    <mergeCell ref="L20:M20"/>
    <mergeCell ref="N20:O20"/>
    <mergeCell ref="D18:E18"/>
    <mergeCell ref="F18:G18"/>
    <mergeCell ref="H18:I18"/>
    <mergeCell ref="J18:K18"/>
    <mergeCell ref="L18:M18"/>
    <mergeCell ref="N18:O18"/>
    <mergeCell ref="P18:Q18"/>
    <mergeCell ref="R18:S18"/>
    <mergeCell ref="R21:S21"/>
    <mergeCell ref="D19:E19"/>
    <mergeCell ref="F19:G19"/>
    <mergeCell ref="H19:I19"/>
    <mergeCell ref="J19:K19"/>
    <mergeCell ref="L19:M19"/>
    <mergeCell ref="N19:O19"/>
    <mergeCell ref="P19:Q19"/>
    <mergeCell ref="R19:S19"/>
    <mergeCell ref="D9:E9"/>
    <mergeCell ref="F9:G9"/>
    <mergeCell ref="H9:I9"/>
    <mergeCell ref="J9:K9"/>
    <mergeCell ref="L9:M9"/>
    <mergeCell ref="N9:O9"/>
    <mergeCell ref="P9:Q9"/>
    <mergeCell ref="D10:E10"/>
    <mergeCell ref="F10:G10"/>
    <mergeCell ref="H10:I10"/>
    <mergeCell ref="J10:K10"/>
    <mergeCell ref="L10:M10"/>
    <mergeCell ref="N10:O10"/>
    <mergeCell ref="P10:Q10"/>
    <mergeCell ref="R10:S10"/>
    <mergeCell ref="A7:C7"/>
    <mergeCell ref="D7:E7"/>
    <mergeCell ref="F7:G7"/>
    <mergeCell ref="H7:I7"/>
    <mergeCell ref="J7:K7"/>
    <mergeCell ref="L7:M7"/>
    <mergeCell ref="N7:O7"/>
    <mergeCell ref="P7:Q7"/>
    <mergeCell ref="R7:S7"/>
    <mergeCell ref="D8:E8"/>
    <mergeCell ref="F8:G8"/>
    <mergeCell ref="H8:I8"/>
    <mergeCell ref="J8:K8"/>
    <mergeCell ref="L8:M8"/>
    <mergeCell ref="N8:O8"/>
    <mergeCell ref="P8:Q8"/>
    <mergeCell ref="R8:S8"/>
    <mergeCell ref="A1:U1"/>
    <mergeCell ref="A2:U2"/>
    <mergeCell ref="D4:E4"/>
    <mergeCell ref="F4:G4"/>
    <mergeCell ref="H4:I4"/>
    <mergeCell ref="J4:K4"/>
    <mergeCell ref="L4:M4"/>
    <mergeCell ref="N4:O4"/>
    <mergeCell ref="P4:Q4"/>
    <mergeCell ref="A6:C6"/>
    <mergeCell ref="D6:E6"/>
    <mergeCell ref="F6:G6"/>
    <mergeCell ref="H6:I6"/>
    <mergeCell ref="J6:K6"/>
    <mergeCell ref="L6:M6"/>
    <mergeCell ref="N6:O6"/>
    <mergeCell ref="P6:Q6"/>
    <mergeCell ref="R6:S6"/>
    <mergeCell ref="R4:S4"/>
    <mergeCell ref="D5:E5"/>
    <mergeCell ref="F5:G5"/>
    <mergeCell ref="H5:I5"/>
    <mergeCell ref="J5:K5"/>
    <mergeCell ref="L5:M5"/>
    <mergeCell ref="N5:O5"/>
    <mergeCell ref="P5:Q5"/>
    <mergeCell ref="R5:S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1"/>
  <sheetViews>
    <sheetView workbookViewId="0">
      <selection sqref="A1:U1"/>
    </sheetView>
  </sheetViews>
  <sheetFormatPr defaultRowHeight="12.75" customHeight="1" x14ac:dyDescent="0.2"/>
  <cols>
    <col min="1" max="2" width="2.140625" bestFit="1" customWidth="1"/>
    <col min="3" max="3" width="52.42578125" bestFit="1" customWidth="1"/>
    <col min="4" max="4" width="6.85546875" customWidth="1"/>
    <col min="5" max="5" width="6.7109375" customWidth="1"/>
    <col min="6" max="6" width="6.85546875" customWidth="1"/>
    <col min="7" max="7" width="6.7109375" customWidth="1"/>
    <col min="8" max="8" width="6.85546875" customWidth="1"/>
    <col min="9" max="9" width="6.7109375" customWidth="1"/>
    <col min="10" max="10" width="6.85546875" customWidth="1"/>
    <col min="11" max="11" width="6.7109375" customWidth="1"/>
    <col min="12" max="12" width="6.85546875" bestFit="1" customWidth="1"/>
    <col min="13" max="13" width="6.7109375" bestFit="1" customWidth="1"/>
    <col min="14" max="14" width="6.85546875" customWidth="1"/>
    <col min="15" max="19" width="6.7109375" customWidth="1"/>
    <col min="20" max="21" width="6.7109375" bestFit="1" customWidth="1"/>
  </cols>
  <sheetData>
    <row r="1" spans="1:21" ht="19.5" customHeight="1" x14ac:dyDescent="0.2">
      <c r="A1" s="18" t="s">
        <v>124</v>
      </c>
      <c r="B1" s="19"/>
      <c r="C1" s="19"/>
      <c r="D1" s="19"/>
      <c r="E1" s="19"/>
      <c r="F1" s="19"/>
      <c r="G1" s="19"/>
      <c r="H1" s="19"/>
      <c r="I1" s="19"/>
      <c r="J1" s="19"/>
      <c r="K1" s="19"/>
      <c r="L1" s="19"/>
      <c r="M1" s="19"/>
      <c r="N1" s="19"/>
      <c r="O1" s="19"/>
      <c r="P1" s="19"/>
      <c r="Q1" s="19"/>
      <c r="R1" s="19"/>
      <c r="S1" s="19"/>
      <c r="T1" s="19"/>
      <c r="U1" s="19"/>
    </row>
    <row r="2" spans="1:21" x14ac:dyDescent="0.2">
      <c r="A2" s="20" t="s">
        <v>125</v>
      </c>
      <c r="B2" s="19"/>
      <c r="C2" s="19"/>
      <c r="D2" s="19"/>
      <c r="E2" s="19"/>
      <c r="F2" s="19"/>
      <c r="G2" s="19"/>
      <c r="H2" s="19"/>
      <c r="I2" s="19"/>
      <c r="J2" s="19"/>
      <c r="K2" s="19"/>
      <c r="L2" s="19"/>
      <c r="M2" s="19"/>
      <c r="N2" s="19"/>
      <c r="O2" s="19"/>
      <c r="P2" s="19"/>
      <c r="Q2" s="19"/>
      <c r="R2" s="19"/>
      <c r="S2" s="19"/>
      <c r="T2" s="19"/>
      <c r="U2" s="19"/>
    </row>
    <row r="3" spans="1:21" ht="13.5" thickBot="1" x14ac:dyDescent="0.25">
      <c r="A3" s="47" t="s">
        <v>0</v>
      </c>
      <c r="B3" s="48"/>
      <c r="C3" s="48"/>
      <c r="D3" s="48"/>
      <c r="E3" s="48"/>
      <c r="F3" s="48"/>
      <c r="G3" s="48"/>
      <c r="H3" s="48"/>
      <c r="I3" s="48"/>
      <c r="J3" s="48"/>
      <c r="K3" s="48"/>
      <c r="L3" s="48"/>
      <c r="M3" s="48"/>
      <c r="N3" s="48"/>
      <c r="O3" s="48"/>
      <c r="P3" s="48"/>
      <c r="Q3" s="48"/>
      <c r="R3" s="48"/>
      <c r="S3" s="48"/>
    </row>
    <row r="4" spans="1:21" x14ac:dyDescent="0.2">
      <c r="D4" s="21" t="s">
        <v>1</v>
      </c>
      <c r="E4" s="19"/>
      <c r="F4" s="21" t="s">
        <v>2</v>
      </c>
      <c r="G4" s="19"/>
      <c r="H4" s="21" t="s">
        <v>3</v>
      </c>
      <c r="I4" s="19"/>
      <c r="J4" s="21" t="s">
        <v>4</v>
      </c>
      <c r="K4" s="19"/>
      <c r="L4" s="21" t="s">
        <v>5</v>
      </c>
      <c r="M4" s="19"/>
      <c r="N4" s="21" t="s">
        <v>6</v>
      </c>
      <c r="O4" s="19"/>
      <c r="P4" s="21" t="s">
        <v>7</v>
      </c>
      <c r="Q4" s="19"/>
      <c r="R4" s="21" t="s">
        <v>8</v>
      </c>
      <c r="S4" s="19"/>
    </row>
    <row r="5" spans="1:21" ht="13.5" thickBot="1" x14ac:dyDescent="0.25">
      <c r="A5" s="3"/>
      <c r="B5" s="3"/>
      <c r="C5" s="3"/>
      <c r="D5" s="24" t="s">
        <v>9</v>
      </c>
      <c r="E5" s="25"/>
      <c r="F5" s="24" t="s">
        <v>9</v>
      </c>
      <c r="G5" s="25"/>
      <c r="H5" s="24" t="s">
        <v>9</v>
      </c>
      <c r="I5" s="25"/>
      <c r="J5" s="24" t="s">
        <v>9</v>
      </c>
      <c r="K5" s="25"/>
      <c r="L5" s="26" t="s">
        <v>9</v>
      </c>
      <c r="M5" s="25"/>
      <c r="N5" s="24" t="s">
        <v>10</v>
      </c>
      <c r="O5" s="25"/>
      <c r="P5" s="24" t="s">
        <v>10</v>
      </c>
      <c r="Q5" s="25"/>
      <c r="R5" s="24" t="s">
        <v>10</v>
      </c>
      <c r="S5" s="25"/>
    </row>
    <row r="6" spans="1:21" x14ac:dyDescent="0.2">
      <c r="A6" s="22" t="s">
        <v>11</v>
      </c>
      <c r="B6" s="23"/>
      <c r="C6" s="23"/>
      <c r="D6" s="23"/>
      <c r="E6" s="23"/>
      <c r="F6" s="23"/>
      <c r="G6" s="23"/>
      <c r="H6" s="23"/>
      <c r="I6" s="23"/>
      <c r="J6" s="23"/>
      <c r="K6" s="23"/>
      <c r="L6" s="23"/>
      <c r="M6" s="23"/>
      <c r="N6" s="23"/>
      <c r="O6" s="23"/>
      <c r="P6" s="23"/>
      <c r="Q6" s="23"/>
      <c r="R6" s="23"/>
      <c r="S6" s="23"/>
    </row>
    <row r="7" spans="1:21" x14ac:dyDescent="0.2">
      <c r="A7" s="28" t="s">
        <v>12</v>
      </c>
      <c r="B7" s="19"/>
      <c r="C7" s="19"/>
      <c r="D7" s="19"/>
      <c r="E7" s="19"/>
      <c r="F7" s="19"/>
      <c r="G7" s="19"/>
      <c r="H7" s="19"/>
      <c r="I7" s="19"/>
      <c r="J7" s="19"/>
      <c r="K7" s="19"/>
      <c r="L7" s="19"/>
      <c r="M7" s="19"/>
      <c r="N7" s="19"/>
      <c r="O7" s="19"/>
      <c r="P7" s="19"/>
      <c r="Q7" s="19"/>
      <c r="R7" s="19"/>
      <c r="S7" s="19"/>
    </row>
    <row r="8" spans="1:21" x14ac:dyDescent="0.2">
      <c r="C8" s="2" t="s">
        <v>13</v>
      </c>
      <c r="D8" s="27">
        <v>200403</v>
      </c>
      <c r="E8" s="19"/>
      <c r="F8" s="27">
        <v>300436</v>
      </c>
      <c r="G8" s="19"/>
      <c r="H8" s="27">
        <v>288168</v>
      </c>
      <c r="I8" s="19"/>
      <c r="J8" s="27">
        <v>438821</v>
      </c>
      <c r="K8" s="19"/>
      <c r="L8" s="27">
        <f>425590-61</f>
        <v>425529</v>
      </c>
      <c r="M8" s="19"/>
      <c r="N8" s="27">
        <v>189693</v>
      </c>
      <c r="O8" s="19"/>
      <c r="P8" s="27">
        <v>176681</v>
      </c>
      <c r="Q8" s="19"/>
      <c r="R8" s="27">
        <v>154795</v>
      </c>
      <c r="S8" s="19"/>
    </row>
    <row r="9" spans="1:21" x14ac:dyDescent="0.2">
      <c r="C9" s="2" t="s">
        <v>14</v>
      </c>
      <c r="D9" s="27">
        <v>27640</v>
      </c>
      <c r="E9" s="19"/>
      <c r="F9" s="27">
        <v>7535</v>
      </c>
      <c r="G9" s="19"/>
      <c r="H9" s="27">
        <v>3980</v>
      </c>
      <c r="I9" s="19"/>
      <c r="J9" s="27">
        <v>19368</v>
      </c>
      <c r="K9" s="19"/>
      <c r="L9" s="27">
        <v>29916</v>
      </c>
      <c r="M9" s="19"/>
      <c r="N9" s="27">
        <v>44300</v>
      </c>
      <c r="O9" s="19"/>
      <c r="P9" s="27">
        <v>63000</v>
      </c>
      <c r="Q9" s="19"/>
      <c r="R9" s="27">
        <v>65000</v>
      </c>
      <c r="S9" s="19"/>
    </row>
    <row r="10" spans="1:21" x14ac:dyDescent="0.2">
      <c r="C10" s="2" t="s">
        <v>15</v>
      </c>
      <c r="D10" s="27">
        <v>55945</v>
      </c>
      <c r="E10" s="19"/>
      <c r="F10" s="27">
        <v>85943</v>
      </c>
      <c r="G10" s="19"/>
      <c r="H10" s="27">
        <v>70324</v>
      </c>
      <c r="I10" s="19"/>
      <c r="J10" s="27">
        <v>71495</v>
      </c>
      <c r="K10" s="19"/>
      <c r="L10" s="27">
        <f>74191-339</f>
        <v>73852</v>
      </c>
      <c r="M10" s="19"/>
      <c r="N10" s="27">
        <v>83485</v>
      </c>
      <c r="O10" s="19"/>
      <c r="P10" s="27">
        <v>83137</v>
      </c>
      <c r="Q10" s="19"/>
      <c r="R10" s="27">
        <v>95914</v>
      </c>
      <c r="S10" s="19"/>
    </row>
    <row r="11" spans="1:21" x14ac:dyDescent="0.2">
      <c r="C11" s="2" t="s">
        <v>16</v>
      </c>
      <c r="D11" s="27">
        <v>65099</v>
      </c>
      <c r="E11" s="19"/>
      <c r="F11" s="27">
        <v>45947</v>
      </c>
      <c r="G11" s="19"/>
      <c r="H11" s="27">
        <v>355160</v>
      </c>
      <c r="I11" s="19"/>
      <c r="J11" s="27">
        <v>342329</v>
      </c>
      <c r="K11" s="19"/>
      <c r="L11" s="27">
        <f>36352+13</f>
        <v>36365</v>
      </c>
      <c r="M11" s="19"/>
      <c r="N11" s="27">
        <v>54824</v>
      </c>
      <c r="O11" s="19"/>
      <c r="P11" s="27">
        <v>39625</v>
      </c>
      <c r="Q11" s="19"/>
      <c r="R11" s="27">
        <v>34703</v>
      </c>
      <c r="S11" s="19"/>
    </row>
    <row r="12" spans="1:21" x14ac:dyDescent="0.2">
      <c r="C12" s="2" t="s">
        <v>17</v>
      </c>
      <c r="D12" s="27">
        <v>7073</v>
      </c>
      <c r="E12" s="19"/>
      <c r="F12" s="27">
        <v>22151</v>
      </c>
      <c r="G12" s="19"/>
      <c r="H12" s="27">
        <v>18822</v>
      </c>
      <c r="I12" s="19"/>
      <c r="J12" s="27">
        <v>11560</v>
      </c>
      <c r="K12" s="19"/>
      <c r="L12" s="27">
        <f>5865-42</f>
        <v>5823</v>
      </c>
      <c r="M12" s="19"/>
      <c r="N12" s="27">
        <v>16415</v>
      </c>
      <c r="O12" s="19"/>
      <c r="P12" s="27">
        <v>15945</v>
      </c>
      <c r="Q12" s="19"/>
      <c r="R12" s="27">
        <v>13855</v>
      </c>
      <c r="S12" s="19"/>
    </row>
    <row r="13" spans="1:21" x14ac:dyDescent="0.2">
      <c r="C13" s="2" t="s">
        <v>18</v>
      </c>
      <c r="D13" s="27">
        <v>54662</v>
      </c>
      <c r="E13" s="19"/>
      <c r="F13" s="27">
        <v>76446</v>
      </c>
      <c r="G13" s="19"/>
      <c r="H13" s="27">
        <v>115824</v>
      </c>
      <c r="I13" s="19"/>
      <c r="J13" s="27">
        <v>95211</v>
      </c>
      <c r="K13" s="19"/>
      <c r="L13" s="27">
        <f>27235-4264</f>
        <v>22971</v>
      </c>
      <c r="M13" s="19"/>
      <c r="N13" s="27">
        <v>31204</v>
      </c>
      <c r="O13" s="19"/>
      <c r="P13" s="27">
        <v>36448</v>
      </c>
      <c r="Q13" s="19"/>
      <c r="R13" s="27">
        <v>30058</v>
      </c>
      <c r="S13" s="19"/>
    </row>
    <row r="14" spans="1:21" x14ac:dyDescent="0.2">
      <c r="C14" s="2" t="s">
        <v>19</v>
      </c>
      <c r="D14" s="27">
        <v>340708</v>
      </c>
      <c r="E14" s="19"/>
      <c r="F14" s="27">
        <v>336433</v>
      </c>
      <c r="G14" s="19"/>
      <c r="H14" s="27">
        <v>318312</v>
      </c>
      <c r="I14" s="19"/>
      <c r="J14" s="27">
        <v>306343</v>
      </c>
      <c r="K14" s="19"/>
      <c r="L14" s="27">
        <f>290810+596-203</f>
        <v>291203</v>
      </c>
      <c r="M14" s="19"/>
      <c r="N14" s="27">
        <v>281371</v>
      </c>
      <c r="O14" s="19"/>
      <c r="P14" s="27">
        <v>258405</v>
      </c>
      <c r="Q14" s="19"/>
      <c r="R14" s="27">
        <v>238786</v>
      </c>
      <c r="S14" s="19"/>
    </row>
    <row r="15" spans="1:21" x14ac:dyDescent="0.2">
      <c r="C15" s="2" t="s">
        <v>20</v>
      </c>
      <c r="D15" s="27">
        <v>53806</v>
      </c>
      <c r="E15" s="19"/>
      <c r="F15" s="27">
        <v>-15051</v>
      </c>
      <c r="G15" s="19"/>
      <c r="H15" s="27">
        <v>10819</v>
      </c>
      <c r="I15" s="19"/>
      <c r="J15" s="27">
        <v>13540</v>
      </c>
      <c r="K15" s="19"/>
      <c r="L15" s="27">
        <f>-1987+2</f>
        <v>-1985</v>
      </c>
      <c r="M15" s="19"/>
      <c r="N15" s="27">
        <v>3550</v>
      </c>
      <c r="O15" s="19"/>
      <c r="P15" s="27">
        <v>7148</v>
      </c>
      <c r="Q15" s="19"/>
      <c r="R15" s="27">
        <v>7170</v>
      </c>
      <c r="S15" s="19"/>
    </row>
    <row r="16" spans="1:21" x14ac:dyDescent="0.2">
      <c r="C16" s="2" t="s">
        <v>21</v>
      </c>
      <c r="D16" s="27">
        <v>380370</v>
      </c>
      <c r="E16" s="19"/>
      <c r="F16" s="27">
        <v>370967</v>
      </c>
      <c r="G16" s="19"/>
      <c r="H16" s="27">
        <v>408745</v>
      </c>
      <c r="I16" s="19"/>
      <c r="J16" s="27">
        <v>361322</v>
      </c>
      <c r="K16" s="19"/>
      <c r="L16" s="27">
        <f>307241+60-219</f>
        <v>307082</v>
      </c>
      <c r="M16" s="19"/>
      <c r="N16" s="27">
        <v>477901</v>
      </c>
      <c r="O16" s="19"/>
      <c r="P16" s="27">
        <v>490879</v>
      </c>
      <c r="Q16" s="19"/>
      <c r="R16" s="27">
        <v>423264</v>
      </c>
      <c r="S16" s="19"/>
    </row>
    <row r="17" spans="1:19" x14ac:dyDescent="0.2">
      <c r="C17" s="2" t="s">
        <v>22</v>
      </c>
      <c r="D17" s="27">
        <v>401055</v>
      </c>
      <c r="E17" s="19"/>
      <c r="F17" s="27">
        <v>387362</v>
      </c>
      <c r="G17" s="19"/>
      <c r="H17" s="27">
        <v>243220</v>
      </c>
      <c r="I17" s="19"/>
      <c r="J17" s="27">
        <v>199823</v>
      </c>
      <c r="K17" s="19"/>
      <c r="L17" s="27">
        <f>173659+1</f>
        <v>173660</v>
      </c>
      <c r="M17" s="19"/>
      <c r="N17" s="27">
        <v>160896</v>
      </c>
      <c r="O17" s="19"/>
      <c r="P17" s="27">
        <v>112468</v>
      </c>
      <c r="Q17" s="19"/>
      <c r="R17" s="27">
        <v>102950</v>
      </c>
      <c r="S17" s="19"/>
    </row>
    <row r="18" spans="1:19" x14ac:dyDescent="0.2">
      <c r="C18" s="2" t="s">
        <v>23</v>
      </c>
      <c r="D18" s="27">
        <v>16704</v>
      </c>
      <c r="E18" s="19"/>
      <c r="F18" s="27">
        <v>-35066</v>
      </c>
      <c r="G18" s="19"/>
      <c r="H18" s="27">
        <v>-38576</v>
      </c>
      <c r="I18" s="19"/>
      <c r="J18" s="27">
        <v>5619</v>
      </c>
      <c r="K18" s="19"/>
      <c r="L18" s="27">
        <f>56+5431+2</f>
        <v>5489</v>
      </c>
      <c r="M18" s="19"/>
      <c r="N18" s="27">
        <v>3000</v>
      </c>
      <c r="O18" s="19"/>
      <c r="P18" s="27">
        <v>22080</v>
      </c>
      <c r="Q18" s="19"/>
      <c r="R18" s="27">
        <v>21660</v>
      </c>
      <c r="S18" s="19"/>
    </row>
    <row r="19" spans="1:19" x14ac:dyDescent="0.2">
      <c r="C19" s="2" t="s">
        <v>24</v>
      </c>
      <c r="D19" s="27">
        <v>63058</v>
      </c>
      <c r="E19" s="19"/>
      <c r="F19" s="27">
        <v>59821</v>
      </c>
      <c r="G19" s="19"/>
      <c r="H19" s="27">
        <v>49766</v>
      </c>
      <c r="I19" s="19"/>
      <c r="J19" s="27">
        <v>49295</v>
      </c>
      <c r="K19" s="19"/>
      <c r="L19" s="27">
        <f>48126+1</f>
        <v>48127</v>
      </c>
      <c r="M19" s="19"/>
      <c r="N19" s="27">
        <v>54230</v>
      </c>
      <c r="O19" s="19"/>
      <c r="P19" s="27">
        <v>54302</v>
      </c>
      <c r="Q19" s="19"/>
      <c r="R19" s="27">
        <v>54342</v>
      </c>
      <c r="S19" s="19"/>
    </row>
    <row r="20" spans="1:19" x14ac:dyDescent="0.2">
      <c r="C20" s="2" t="s">
        <v>25</v>
      </c>
      <c r="D20" s="27">
        <v>0</v>
      </c>
      <c r="E20" s="19"/>
      <c r="F20" s="27">
        <v>0</v>
      </c>
      <c r="G20" s="19"/>
      <c r="H20" s="27">
        <v>-280</v>
      </c>
      <c r="I20" s="19"/>
      <c r="J20" s="27">
        <v>674</v>
      </c>
      <c r="K20" s="19"/>
      <c r="L20" s="27">
        <f>0+1707</f>
        <v>1707</v>
      </c>
      <c r="M20" s="19"/>
      <c r="N20" s="27">
        <v>258</v>
      </c>
      <c r="O20" s="19"/>
      <c r="P20" s="27">
        <v>258</v>
      </c>
      <c r="Q20" s="19"/>
      <c r="R20" s="27">
        <v>258</v>
      </c>
      <c r="S20" s="19"/>
    </row>
    <row r="21" spans="1:19" x14ac:dyDescent="0.2">
      <c r="C21" s="2" t="s">
        <v>26</v>
      </c>
      <c r="D21" s="27">
        <v>3427</v>
      </c>
      <c r="E21" s="19"/>
      <c r="F21" s="27">
        <v>3710</v>
      </c>
      <c r="G21" s="19"/>
      <c r="H21" s="27">
        <v>4416</v>
      </c>
      <c r="I21" s="19"/>
      <c r="J21" s="27">
        <v>4894</v>
      </c>
      <c r="K21" s="19"/>
      <c r="L21" s="27">
        <f>3832+1-1434</f>
        <v>2399</v>
      </c>
      <c r="M21" s="19"/>
      <c r="N21" s="27">
        <v>3931</v>
      </c>
      <c r="O21" s="19"/>
      <c r="P21" s="27">
        <v>3114</v>
      </c>
      <c r="Q21" s="19"/>
      <c r="R21" s="27">
        <v>3114</v>
      </c>
      <c r="S21" s="19"/>
    </row>
    <row r="22" spans="1:19" x14ac:dyDescent="0.2">
      <c r="C22" s="2" t="s">
        <v>27</v>
      </c>
      <c r="D22" s="27">
        <v>24424</v>
      </c>
      <c r="E22" s="19"/>
      <c r="F22" s="27">
        <v>29121</v>
      </c>
      <c r="G22" s="19"/>
      <c r="H22" s="27">
        <v>23188</v>
      </c>
      <c r="I22" s="19"/>
      <c r="J22" s="27">
        <v>46977</v>
      </c>
      <c r="K22" s="19"/>
      <c r="L22" s="27">
        <f>40706-762-64-646</f>
        <v>39234</v>
      </c>
      <c r="M22" s="19"/>
      <c r="N22" s="27">
        <v>23177</v>
      </c>
      <c r="O22" s="19"/>
      <c r="P22" s="27">
        <v>24800</v>
      </c>
      <c r="Q22" s="19"/>
      <c r="R22" s="27">
        <v>23731</v>
      </c>
      <c r="S22" s="19"/>
    </row>
    <row r="23" spans="1:19" x14ac:dyDescent="0.2">
      <c r="C23" s="2" t="s">
        <v>28</v>
      </c>
      <c r="D23" s="27">
        <v>365092</v>
      </c>
      <c r="E23" s="19"/>
      <c r="F23" s="27">
        <v>84291</v>
      </c>
      <c r="G23" s="19"/>
      <c r="H23" s="27">
        <v>80272</v>
      </c>
      <c r="I23" s="19"/>
      <c r="J23" s="27">
        <v>82787</v>
      </c>
      <c r="K23" s="19"/>
      <c r="L23" s="27">
        <f>257378-21</f>
        <v>257357</v>
      </c>
      <c r="M23" s="19"/>
      <c r="N23" s="27">
        <v>223749</v>
      </c>
      <c r="O23" s="19"/>
      <c r="P23" s="27">
        <v>297921</v>
      </c>
      <c r="Q23" s="19"/>
      <c r="R23" s="27">
        <v>297380</v>
      </c>
      <c r="S23" s="19"/>
    </row>
    <row r="24" spans="1:19" x14ac:dyDescent="0.2">
      <c r="C24" s="2" t="s">
        <v>29</v>
      </c>
      <c r="D24" s="27">
        <v>59591</v>
      </c>
      <c r="E24" s="19"/>
      <c r="F24" s="27">
        <v>68597</v>
      </c>
      <c r="G24" s="19"/>
      <c r="H24" s="27">
        <v>59268</v>
      </c>
      <c r="I24" s="19"/>
      <c r="J24" s="27">
        <v>39218</v>
      </c>
      <c r="K24" s="19"/>
      <c r="L24" s="27">
        <f>39816+2</f>
        <v>39818</v>
      </c>
      <c r="M24" s="19"/>
      <c r="N24" s="27">
        <v>9800</v>
      </c>
      <c r="O24" s="19"/>
      <c r="P24" s="27">
        <v>9800</v>
      </c>
      <c r="Q24" s="19"/>
      <c r="R24" s="27">
        <v>9800</v>
      </c>
      <c r="S24" s="19"/>
    </row>
    <row r="25" spans="1:19" x14ac:dyDescent="0.2">
      <c r="C25" s="2" t="s">
        <v>30</v>
      </c>
      <c r="D25" s="27">
        <v>99432</v>
      </c>
      <c r="E25" s="19"/>
      <c r="F25" s="27">
        <v>72153</v>
      </c>
      <c r="G25" s="19"/>
      <c r="H25" s="27">
        <v>16238</v>
      </c>
      <c r="I25" s="19"/>
      <c r="J25" s="27">
        <v>-30023</v>
      </c>
      <c r="K25" s="19"/>
      <c r="L25" s="27">
        <f>-44873-2017</f>
        <v>-46890</v>
      </c>
      <c r="M25" s="19"/>
      <c r="N25" s="27">
        <v>-41068</v>
      </c>
      <c r="O25" s="19"/>
      <c r="P25" s="27">
        <v>-42901</v>
      </c>
      <c r="Q25" s="19"/>
      <c r="R25" s="27">
        <v>-38261</v>
      </c>
      <c r="S25" s="19"/>
    </row>
    <row r="26" spans="1:19" x14ac:dyDescent="0.2">
      <c r="C26" s="2" t="s">
        <v>31</v>
      </c>
      <c r="D26" s="27">
        <v>1259039</v>
      </c>
      <c r="E26" s="19"/>
      <c r="F26" s="27">
        <v>1413249</v>
      </c>
      <c r="G26" s="19"/>
      <c r="H26" s="27">
        <v>1431342</v>
      </c>
      <c r="I26" s="19"/>
      <c r="J26" s="27">
        <v>1414542</v>
      </c>
      <c r="K26" s="19"/>
      <c r="L26" s="27">
        <f>1310911-23466</f>
        <v>1287445</v>
      </c>
      <c r="M26" s="19"/>
      <c r="N26" s="27">
        <v>1360000</v>
      </c>
      <c r="O26" s="19"/>
      <c r="P26" s="27">
        <v>1342000</v>
      </c>
      <c r="Q26" s="19"/>
      <c r="R26" s="27">
        <v>1261000</v>
      </c>
      <c r="S26" s="19"/>
    </row>
    <row r="27" spans="1:19" x14ac:dyDescent="0.2">
      <c r="C27" s="2" t="s">
        <v>32</v>
      </c>
      <c r="D27" s="27">
        <v>-784055</v>
      </c>
      <c r="E27" s="19"/>
      <c r="F27" s="27">
        <v>-892139</v>
      </c>
      <c r="G27" s="19"/>
      <c r="H27" s="27">
        <v>-1008787</v>
      </c>
      <c r="I27" s="19"/>
      <c r="J27" s="27">
        <v>-974558</v>
      </c>
      <c r="K27" s="19"/>
      <c r="L27" s="27">
        <f>-1026000-768</f>
        <v>-1026768</v>
      </c>
      <c r="M27" s="19"/>
      <c r="N27" s="27">
        <v>-998000</v>
      </c>
      <c r="O27" s="19"/>
      <c r="P27" s="27">
        <v>-976000</v>
      </c>
      <c r="Q27" s="19"/>
      <c r="R27" s="27">
        <v>-978000</v>
      </c>
      <c r="S27" s="19"/>
    </row>
    <row r="28" spans="1:19" x14ac:dyDescent="0.2">
      <c r="C28" s="2" t="s">
        <v>34</v>
      </c>
      <c r="D28" s="27">
        <v>3823</v>
      </c>
      <c r="E28" s="19"/>
      <c r="F28" s="27">
        <v>-4851</v>
      </c>
      <c r="G28" s="19"/>
      <c r="H28" s="27">
        <v>0</v>
      </c>
      <c r="I28" s="19"/>
      <c r="J28" s="27">
        <v>0</v>
      </c>
      <c r="K28" s="19"/>
      <c r="L28" s="29" t="s">
        <v>35</v>
      </c>
      <c r="M28" s="19"/>
      <c r="N28" s="27">
        <v>0</v>
      </c>
      <c r="O28" s="19"/>
      <c r="P28" s="27">
        <v>0</v>
      </c>
      <c r="Q28" s="19"/>
      <c r="R28" s="27">
        <v>0</v>
      </c>
      <c r="S28" s="19"/>
    </row>
    <row r="29" spans="1:19" ht="13.5" thickBot="1" x14ac:dyDescent="0.25">
      <c r="A29" s="28" t="s">
        <v>12</v>
      </c>
      <c r="B29" s="19"/>
      <c r="C29" s="19"/>
      <c r="D29" s="19"/>
      <c r="E29" s="19"/>
      <c r="F29" s="19"/>
      <c r="G29" s="19"/>
      <c r="H29" s="19"/>
      <c r="I29" s="19"/>
      <c r="J29" s="19"/>
      <c r="K29" s="19"/>
      <c r="L29" s="19"/>
      <c r="M29" s="19"/>
      <c r="N29" s="19"/>
      <c r="O29" s="19"/>
      <c r="P29" s="19"/>
      <c r="Q29" s="19"/>
      <c r="R29" s="19"/>
      <c r="S29" s="19"/>
    </row>
    <row r="30" spans="1:19" ht="13.5" thickBot="1" x14ac:dyDescent="0.25">
      <c r="C30" s="1" t="s">
        <v>36</v>
      </c>
      <c r="D30" s="31">
        <v>2697296</v>
      </c>
      <c r="E30" s="23"/>
      <c r="F30" s="31">
        <v>2417055</v>
      </c>
      <c r="G30" s="23"/>
      <c r="H30" s="31">
        <v>2450221</v>
      </c>
      <c r="I30" s="23"/>
      <c r="J30" s="31">
        <v>2499237</v>
      </c>
      <c r="K30" s="23"/>
      <c r="L30" s="31">
        <f>SUM(L8:M29)</f>
        <v>1972334</v>
      </c>
      <c r="M30" s="23"/>
      <c r="N30" s="31">
        <v>1982716</v>
      </c>
      <c r="O30" s="23"/>
      <c r="P30" s="31">
        <v>2019110</v>
      </c>
      <c r="Q30" s="23"/>
      <c r="R30" s="31">
        <v>1821519</v>
      </c>
      <c r="S30" s="23"/>
    </row>
    <row r="31" spans="1:19" x14ac:dyDescent="0.2">
      <c r="A31" s="32" t="s">
        <v>37</v>
      </c>
      <c r="B31" s="19"/>
      <c r="C31" s="19"/>
      <c r="D31" s="23"/>
      <c r="E31" s="23"/>
      <c r="F31" s="23"/>
      <c r="G31" s="23"/>
      <c r="H31" s="23"/>
      <c r="I31" s="23"/>
      <c r="J31" s="23"/>
      <c r="K31" s="23"/>
      <c r="L31" s="23"/>
      <c r="M31" s="23"/>
      <c r="N31" s="23"/>
      <c r="O31" s="23"/>
      <c r="P31" s="23"/>
      <c r="Q31" s="23"/>
      <c r="R31" s="23"/>
      <c r="S31" s="23"/>
    </row>
    <row r="32" spans="1:19" x14ac:dyDescent="0.2">
      <c r="C32" s="2" t="s">
        <v>38</v>
      </c>
      <c r="D32" s="27">
        <v>498100</v>
      </c>
      <c r="E32" s="19"/>
      <c r="F32" s="27">
        <v>527935</v>
      </c>
      <c r="G32" s="19"/>
      <c r="H32" s="27">
        <v>518385</v>
      </c>
      <c r="I32" s="19"/>
      <c r="J32" s="27">
        <v>548832</v>
      </c>
      <c r="K32" s="19"/>
      <c r="L32" s="27">
        <v>519891</v>
      </c>
      <c r="M32" s="19"/>
      <c r="N32" s="27">
        <v>363576</v>
      </c>
      <c r="O32" s="19"/>
      <c r="P32" s="27">
        <v>429133</v>
      </c>
      <c r="Q32" s="19"/>
      <c r="R32" s="27">
        <v>423796</v>
      </c>
      <c r="S32" s="19"/>
    </row>
    <row r="33" spans="1:19" x14ac:dyDescent="0.2">
      <c r="C33" s="2" t="s">
        <v>39</v>
      </c>
      <c r="D33" s="27">
        <v>2016160</v>
      </c>
      <c r="E33" s="19"/>
      <c r="F33" s="27">
        <v>2279269</v>
      </c>
      <c r="G33" s="19"/>
      <c r="H33" s="27">
        <v>2200717</v>
      </c>
      <c r="I33" s="19"/>
      <c r="J33" s="27">
        <v>2231691</v>
      </c>
      <c r="K33" s="19"/>
      <c r="L33" s="27">
        <v>2017981</v>
      </c>
      <c r="M33" s="19"/>
      <c r="N33" s="27">
        <v>1951253</v>
      </c>
      <c r="O33" s="19"/>
      <c r="P33" s="27">
        <v>1924922</v>
      </c>
      <c r="Q33" s="19"/>
      <c r="R33" s="27">
        <v>1811543</v>
      </c>
      <c r="S33" s="19"/>
    </row>
    <row r="34" spans="1:19" x14ac:dyDescent="0.2">
      <c r="C34" s="2" t="s">
        <v>40</v>
      </c>
      <c r="D34" s="27">
        <v>-893095</v>
      </c>
      <c r="E34" s="19"/>
      <c r="F34" s="27">
        <v>-1027176</v>
      </c>
      <c r="G34" s="19"/>
      <c r="H34" s="27">
        <v>-1157876</v>
      </c>
      <c r="I34" s="19"/>
      <c r="J34" s="27">
        <v>-1144381</v>
      </c>
      <c r="K34" s="19"/>
      <c r="L34" s="27">
        <v>-1173251</v>
      </c>
      <c r="M34" s="19"/>
      <c r="N34" s="27">
        <v>-1030906</v>
      </c>
      <c r="O34" s="19"/>
      <c r="P34" s="27">
        <v>-1009512</v>
      </c>
      <c r="Q34" s="19"/>
      <c r="R34" s="27">
        <v>-1018452</v>
      </c>
      <c r="S34" s="19"/>
    </row>
    <row r="35" spans="1:19" x14ac:dyDescent="0.2">
      <c r="C35" s="2" t="s">
        <v>41</v>
      </c>
      <c r="D35" s="27">
        <v>14087</v>
      </c>
      <c r="E35" s="19"/>
      <c r="F35" s="27">
        <v>7253</v>
      </c>
      <c r="G35" s="19"/>
      <c r="H35" s="27">
        <v>18354</v>
      </c>
      <c r="I35" s="19"/>
      <c r="J35" s="27">
        <v>25513</v>
      </c>
      <c r="K35" s="19"/>
      <c r="L35" s="27">
        <v>12055</v>
      </c>
      <c r="M35" s="19"/>
      <c r="N35" s="27">
        <v>8956</v>
      </c>
      <c r="O35" s="19"/>
      <c r="P35" s="27">
        <v>6180</v>
      </c>
      <c r="Q35" s="19"/>
      <c r="R35" s="27">
        <v>2177</v>
      </c>
      <c r="S35" s="19"/>
    </row>
    <row r="36" spans="1:19" x14ac:dyDescent="0.2">
      <c r="C36" s="2" t="s">
        <v>42</v>
      </c>
      <c r="D36" s="27">
        <v>213494</v>
      </c>
      <c r="E36" s="19"/>
      <c r="F36" s="27">
        <v>167028</v>
      </c>
      <c r="G36" s="19"/>
      <c r="H36" s="27">
        <v>585126</v>
      </c>
      <c r="I36" s="19"/>
      <c r="J36" s="27">
        <v>548517</v>
      </c>
      <c r="K36" s="19"/>
      <c r="L36" s="27">
        <v>196275</v>
      </c>
      <c r="M36" s="19"/>
      <c r="N36" s="27">
        <v>338068</v>
      </c>
      <c r="O36" s="19"/>
      <c r="P36" s="27">
        <v>338066</v>
      </c>
      <c r="Q36" s="19"/>
      <c r="R36" s="27">
        <v>273764</v>
      </c>
      <c r="S36" s="19"/>
    </row>
    <row r="37" spans="1:19" x14ac:dyDescent="0.2">
      <c r="C37" s="2" t="s">
        <v>43</v>
      </c>
      <c r="D37" s="27">
        <v>61993</v>
      </c>
      <c r="E37" s="19"/>
      <c r="F37" s="27">
        <v>44913</v>
      </c>
      <c r="G37" s="19"/>
      <c r="H37" s="27">
        <v>31427</v>
      </c>
      <c r="I37" s="19"/>
      <c r="J37" s="27">
        <v>41307</v>
      </c>
      <c r="K37" s="19"/>
      <c r="L37" s="27">
        <v>33974</v>
      </c>
      <c r="M37" s="19"/>
      <c r="N37" s="27">
        <v>70349</v>
      </c>
      <c r="O37" s="19"/>
      <c r="P37" s="27">
        <v>89401</v>
      </c>
      <c r="Q37" s="19"/>
      <c r="R37" s="27">
        <v>91745</v>
      </c>
      <c r="S37" s="19"/>
    </row>
    <row r="38" spans="1:19" x14ac:dyDescent="0.2">
      <c r="C38" s="2" t="s">
        <v>44</v>
      </c>
      <c r="D38" s="27">
        <v>200</v>
      </c>
      <c r="E38" s="19"/>
      <c r="F38" s="27">
        <v>0</v>
      </c>
      <c r="G38" s="19"/>
      <c r="H38" s="27">
        <v>0</v>
      </c>
      <c r="I38" s="19"/>
      <c r="J38" s="27">
        <v>131476</v>
      </c>
      <c r="K38" s="19"/>
      <c r="L38" s="27">
        <v>264837</v>
      </c>
      <c r="M38" s="19"/>
      <c r="N38" s="27">
        <v>1618</v>
      </c>
      <c r="O38" s="19"/>
      <c r="P38" s="27">
        <v>1465</v>
      </c>
      <c r="Q38" s="19"/>
      <c r="R38" s="27">
        <v>2252</v>
      </c>
      <c r="S38" s="19"/>
    </row>
    <row r="39" spans="1:19" x14ac:dyDescent="0.2">
      <c r="C39" s="2" t="s">
        <v>45</v>
      </c>
      <c r="D39" s="27">
        <v>350000</v>
      </c>
      <c r="E39" s="19"/>
      <c r="F39" s="27">
        <v>350250</v>
      </c>
      <c r="G39" s="19"/>
      <c r="H39" s="27">
        <v>230402</v>
      </c>
      <c r="I39" s="19"/>
      <c r="J39" s="27">
        <v>183035</v>
      </c>
      <c r="K39" s="19"/>
      <c r="L39" s="27">
        <v>145239</v>
      </c>
      <c r="M39" s="19"/>
      <c r="N39" s="27">
        <v>95000</v>
      </c>
      <c r="O39" s="19"/>
      <c r="P39" s="27">
        <v>60000</v>
      </c>
      <c r="Q39" s="19"/>
      <c r="R39" s="27">
        <v>50000</v>
      </c>
      <c r="S39" s="19"/>
    </row>
    <row r="40" spans="1:19" x14ac:dyDescent="0.2">
      <c r="C40" s="2" t="s">
        <v>46</v>
      </c>
      <c r="D40" s="27">
        <v>15967</v>
      </c>
      <c r="E40" s="19"/>
      <c r="F40" s="27">
        <v>27640</v>
      </c>
      <c r="G40" s="19"/>
      <c r="H40" s="27">
        <v>-7</v>
      </c>
      <c r="I40" s="19"/>
      <c r="J40" s="27">
        <v>0</v>
      </c>
      <c r="K40" s="19"/>
      <c r="L40" s="29" t="s">
        <v>35</v>
      </c>
      <c r="M40" s="19"/>
      <c r="N40" s="27">
        <v>0</v>
      </c>
      <c r="O40" s="19"/>
      <c r="P40" s="27">
        <v>0</v>
      </c>
      <c r="Q40" s="19"/>
      <c r="R40" s="27">
        <v>0</v>
      </c>
      <c r="S40" s="19"/>
    </row>
    <row r="41" spans="1:19" x14ac:dyDescent="0.2">
      <c r="C41" s="2" t="s">
        <v>47</v>
      </c>
      <c r="D41" s="27">
        <v>24712</v>
      </c>
      <c r="E41" s="19"/>
      <c r="F41" s="27">
        <v>-63075</v>
      </c>
      <c r="G41" s="19"/>
      <c r="H41" s="27">
        <v>-63400</v>
      </c>
      <c r="I41" s="19"/>
      <c r="J41" s="27">
        <v>-47642</v>
      </c>
      <c r="K41" s="19"/>
      <c r="L41" s="27">
        <v>40608</v>
      </c>
      <c r="M41" s="19"/>
      <c r="N41" s="27">
        <v>25814</v>
      </c>
      <c r="O41" s="19"/>
      <c r="P41" s="27">
        <v>26190</v>
      </c>
      <c r="Q41" s="19"/>
      <c r="R41" s="27">
        <v>23910</v>
      </c>
      <c r="S41" s="19"/>
    </row>
    <row r="42" spans="1:19" x14ac:dyDescent="0.2">
      <c r="C42" s="2" t="s">
        <v>48</v>
      </c>
      <c r="D42" s="27">
        <v>304486</v>
      </c>
      <c r="E42" s="19"/>
      <c r="F42" s="27">
        <v>304701</v>
      </c>
      <c r="G42" s="19"/>
      <c r="H42" s="27">
        <v>293609</v>
      </c>
      <c r="I42" s="19"/>
      <c r="J42" s="27">
        <v>268978</v>
      </c>
      <c r="K42" s="19"/>
      <c r="L42" s="27">
        <v>355397</v>
      </c>
      <c r="M42" s="19"/>
      <c r="N42" s="27">
        <v>279919</v>
      </c>
      <c r="O42" s="19"/>
      <c r="P42" s="27">
        <v>279303</v>
      </c>
      <c r="Q42" s="19"/>
      <c r="R42" s="27">
        <v>283669</v>
      </c>
      <c r="S42" s="19"/>
    </row>
    <row r="43" spans="1:19" x14ac:dyDescent="0.2">
      <c r="C43" s="2" t="s">
        <v>49</v>
      </c>
      <c r="D43" s="27">
        <v>-2577</v>
      </c>
      <c r="E43" s="19"/>
      <c r="F43" s="27">
        <v>-25</v>
      </c>
      <c r="G43" s="19"/>
      <c r="H43" s="27">
        <v>23</v>
      </c>
      <c r="I43" s="19"/>
      <c r="J43" s="27">
        <v>-30</v>
      </c>
      <c r="K43" s="19"/>
      <c r="L43" s="27">
        <v>780</v>
      </c>
      <c r="M43" s="19"/>
      <c r="N43" s="27">
        <v>0</v>
      </c>
      <c r="O43" s="19"/>
      <c r="P43" s="27">
        <v>0</v>
      </c>
      <c r="Q43" s="19"/>
      <c r="R43" s="27">
        <v>0</v>
      </c>
      <c r="S43" s="19"/>
    </row>
    <row r="44" spans="1:19" x14ac:dyDescent="0.2">
      <c r="C44" s="2" t="s">
        <v>50</v>
      </c>
      <c r="D44" s="27">
        <v>204</v>
      </c>
      <c r="E44" s="19"/>
      <c r="F44" s="27">
        <v>37</v>
      </c>
      <c r="G44" s="19"/>
      <c r="H44" s="27">
        <v>12</v>
      </c>
      <c r="I44" s="19"/>
      <c r="J44" s="27">
        <v>35</v>
      </c>
      <c r="K44" s="19"/>
      <c r="L44" s="27">
        <v>128</v>
      </c>
      <c r="M44" s="19"/>
      <c r="N44" s="27">
        <v>200</v>
      </c>
      <c r="O44" s="19"/>
      <c r="P44" s="27">
        <v>200</v>
      </c>
      <c r="Q44" s="19"/>
      <c r="R44" s="27">
        <v>200</v>
      </c>
      <c r="S44" s="19"/>
    </row>
    <row r="45" spans="1:19" x14ac:dyDescent="0.2">
      <c r="C45" s="2" t="s">
        <v>51</v>
      </c>
      <c r="D45" s="27">
        <v>93565</v>
      </c>
      <c r="E45" s="19"/>
      <c r="F45" s="27">
        <v>-201695</v>
      </c>
      <c r="G45" s="19"/>
      <c r="H45" s="27">
        <v>-206551</v>
      </c>
      <c r="I45" s="19"/>
      <c r="J45" s="27">
        <v>-288094</v>
      </c>
      <c r="K45" s="19"/>
      <c r="L45" s="27">
        <v>-441580</v>
      </c>
      <c r="M45" s="19"/>
      <c r="N45" s="27">
        <v>-121131</v>
      </c>
      <c r="O45" s="19"/>
      <c r="P45" s="27">
        <v>-126238</v>
      </c>
      <c r="Q45" s="19"/>
      <c r="R45" s="27">
        <v>-123085</v>
      </c>
      <c r="S45" s="19"/>
    </row>
    <row r="46" spans="1:19" x14ac:dyDescent="0.2">
      <c r="A46" s="28" t="s">
        <v>12</v>
      </c>
      <c r="B46" s="19"/>
      <c r="C46" s="19"/>
      <c r="D46" s="19"/>
      <c r="E46" s="19"/>
      <c r="F46" s="19"/>
      <c r="G46" s="19"/>
      <c r="H46" s="19"/>
      <c r="I46" s="19"/>
      <c r="J46" s="19"/>
      <c r="K46" s="19"/>
      <c r="L46" s="19"/>
      <c r="M46" s="19"/>
      <c r="N46" s="19"/>
      <c r="O46" s="19"/>
      <c r="P46" s="19"/>
      <c r="Q46" s="19"/>
      <c r="R46" s="19"/>
      <c r="S46" s="19"/>
    </row>
    <row r="47" spans="1:19" x14ac:dyDescent="0.2">
      <c r="A47" s="33" t="s">
        <v>52</v>
      </c>
      <c r="B47" s="19"/>
      <c r="C47" s="19"/>
      <c r="D47" s="19"/>
      <c r="E47" s="19"/>
      <c r="F47" s="19"/>
      <c r="G47" s="19"/>
      <c r="H47" s="19"/>
      <c r="I47" s="19"/>
      <c r="J47" s="19"/>
      <c r="K47" s="19"/>
      <c r="L47" s="19"/>
      <c r="M47" s="19"/>
      <c r="N47" s="19"/>
      <c r="O47" s="19"/>
      <c r="P47" s="19"/>
      <c r="Q47" s="19"/>
      <c r="R47" s="19"/>
      <c r="S47" s="19"/>
    </row>
    <row r="48" spans="1:19" x14ac:dyDescent="0.2">
      <c r="A48" s="28" t="s">
        <v>12</v>
      </c>
      <c r="B48" s="19"/>
      <c r="C48" s="19"/>
      <c r="D48" s="19"/>
      <c r="E48" s="19"/>
      <c r="F48" s="19"/>
      <c r="G48" s="19"/>
      <c r="H48" s="19"/>
      <c r="I48" s="19"/>
      <c r="J48" s="19"/>
      <c r="K48" s="19"/>
      <c r="L48" s="19"/>
      <c r="M48" s="19"/>
      <c r="N48" s="19"/>
      <c r="O48" s="19"/>
      <c r="P48" s="19"/>
      <c r="Q48" s="19"/>
      <c r="R48" s="19"/>
      <c r="S48" s="19"/>
    </row>
    <row r="49" spans="3:19" x14ac:dyDescent="0.2">
      <c r="C49" s="2" t="s">
        <v>13</v>
      </c>
      <c r="D49" s="27">
        <v>-31763</v>
      </c>
      <c r="E49" s="19"/>
      <c r="F49" s="27">
        <v>-142334</v>
      </c>
      <c r="G49" s="19"/>
      <c r="H49" s="27">
        <v>-93804</v>
      </c>
      <c r="I49" s="19"/>
      <c r="J49" s="27">
        <v>-7428</v>
      </c>
      <c r="K49" s="19"/>
      <c r="L49" s="27">
        <f>42661+172752</f>
        <v>215413</v>
      </c>
      <c r="M49" s="19"/>
      <c r="N49" s="27">
        <v>-52348</v>
      </c>
      <c r="O49" s="19"/>
      <c r="P49" s="27">
        <v>-74227</v>
      </c>
      <c r="Q49" s="19"/>
      <c r="R49" s="27">
        <v>-76737</v>
      </c>
      <c r="S49" s="19"/>
    </row>
    <row r="50" spans="3:19" x14ac:dyDescent="0.2">
      <c r="C50" s="2" t="s">
        <v>14</v>
      </c>
      <c r="D50" s="27">
        <v>0</v>
      </c>
      <c r="E50" s="19"/>
      <c r="F50" s="27">
        <v>0</v>
      </c>
      <c r="G50" s="19"/>
      <c r="H50" s="27">
        <v>3881</v>
      </c>
      <c r="I50" s="19"/>
      <c r="J50" s="27">
        <v>-457</v>
      </c>
      <c r="K50" s="19"/>
      <c r="L50" s="27">
        <v>1844</v>
      </c>
      <c r="M50" s="19"/>
      <c r="N50" s="27">
        <v>0</v>
      </c>
      <c r="O50" s="19"/>
      <c r="P50" s="27">
        <v>0</v>
      </c>
      <c r="Q50" s="19"/>
      <c r="R50" s="27">
        <v>0</v>
      </c>
      <c r="S50" s="19"/>
    </row>
    <row r="51" spans="3:19" x14ac:dyDescent="0.2">
      <c r="C51" s="2" t="s">
        <v>15</v>
      </c>
      <c r="D51" s="27">
        <v>38660</v>
      </c>
      <c r="E51" s="19"/>
      <c r="F51" s="27">
        <v>68858</v>
      </c>
      <c r="G51" s="19"/>
      <c r="H51" s="27">
        <v>74000</v>
      </c>
      <c r="I51" s="19"/>
      <c r="J51" s="27">
        <v>102008</v>
      </c>
      <c r="K51" s="19"/>
      <c r="L51" s="27">
        <f>133000+331</f>
        <v>133331</v>
      </c>
      <c r="M51" s="19"/>
      <c r="N51" s="27">
        <v>140000</v>
      </c>
      <c r="O51" s="19"/>
      <c r="P51" s="27">
        <v>145000</v>
      </c>
      <c r="Q51" s="19"/>
      <c r="R51" s="27">
        <v>150000</v>
      </c>
      <c r="S51" s="19"/>
    </row>
    <row r="52" spans="3:19" x14ac:dyDescent="0.2">
      <c r="C52" s="2" t="s">
        <v>17</v>
      </c>
      <c r="D52" s="27">
        <v>-4797</v>
      </c>
      <c r="E52" s="19"/>
      <c r="F52" s="27">
        <v>-1484</v>
      </c>
      <c r="G52" s="19"/>
      <c r="H52" s="27">
        <v>342599</v>
      </c>
      <c r="I52" s="19"/>
      <c r="J52" s="27">
        <v>-309667</v>
      </c>
      <c r="K52" s="19"/>
      <c r="L52" s="27">
        <v>-3204</v>
      </c>
      <c r="M52" s="19"/>
      <c r="N52" s="27">
        <v>-1489</v>
      </c>
      <c r="O52" s="19"/>
      <c r="P52" s="27">
        <v>-85</v>
      </c>
      <c r="Q52" s="19"/>
      <c r="R52" s="27">
        <v>-27</v>
      </c>
      <c r="S52" s="19"/>
    </row>
    <row r="53" spans="3:19" x14ac:dyDescent="0.2">
      <c r="C53" s="2" t="s">
        <v>18</v>
      </c>
      <c r="D53" s="27">
        <v>0</v>
      </c>
      <c r="E53" s="19"/>
      <c r="F53" s="27">
        <v>0</v>
      </c>
      <c r="G53" s="19"/>
      <c r="H53" s="27">
        <v>497618</v>
      </c>
      <c r="I53" s="19"/>
      <c r="J53" s="27">
        <v>841397</v>
      </c>
      <c r="K53" s="19"/>
      <c r="L53" s="27">
        <v>-1337205</v>
      </c>
      <c r="M53" s="19"/>
      <c r="N53" s="27">
        <v>0</v>
      </c>
      <c r="O53" s="19"/>
      <c r="P53" s="27">
        <v>0</v>
      </c>
      <c r="Q53" s="19"/>
      <c r="R53" s="27">
        <v>0</v>
      </c>
      <c r="S53" s="19"/>
    </row>
    <row r="54" spans="3:19" x14ac:dyDescent="0.2">
      <c r="C54" s="2" t="s">
        <v>19</v>
      </c>
      <c r="D54" s="27">
        <v>68415</v>
      </c>
      <c r="E54" s="19"/>
      <c r="F54" s="27">
        <v>-396981</v>
      </c>
      <c r="G54" s="19"/>
      <c r="H54" s="27">
        <v>-96723</v>
      </c>
      <c r="I54" s="19"/>
      <c r="J54" s="27">
        <v>-308924</v>
      </c>
      <c r="K54" s="19"/>
      <c r="L54" s="49">
        <f>-257678-897-40</f>
        <v>-258615</v>
      </c>
      <c r="M54" s="50"/>
      <c r="N54" s="27">
        <v>-213754</v>
      </c>
      <c r="O54" s="19"/>
      <c r="P54" s="27">
        <v>-172138</v>
      </c>
      <c r="Q54" s="19"/>
      <c r="R54" s="27">
        <v>-162470</v>
      </c>
      <c r="S54" s="19"/>
    </row>
    <row r="55" spans="3:19" x14ac:dyDescent="0.2">
      <c r="C55" s="2" t="s">
        <v>20</v>
      </c>
      <c r="D55" s="27">
        <v>82814</v>
      </c>
      <c r="E55" s="19"/>
      <c r="F55" s="27">
        <v>34544</v>
      </c>
      <c r="G55" s="19"/>
      <c r="H55" s="27">
        <v>87581</v>
      </c>
      <c r="I55" s="19"/>
      <c r="J55" s="27">
        <v>49871</v>
      </c>
      <c r="K55" s="19"/>
      <c r="L55" s="49">
        <v>41888</v>
      </c>
      <c r="M55" s="50"/>
      <c r="N55" s="27">
        <v>67149</v>
      </c>
      <c r="O55" s="19"/>
      <c r="P55" s="27">
        <v>74000</v>
      </c>
      <c r="Q55" s="19"/>
      <c r="R55" s="27">
        <v>85000</v>
      </c>
      <c r="S55" s="19"/>
    </row>
    <row r="56" spans="3:19" x14ac:dyDescent="0.2">
      <c r="C56" s="2" t="s">
        <v>21</v>
      </c>
      <c r="D56" s="27">
        <v>-9289</v>
      </c>
      <c r="E56" s="19"/>
      <c r="F56" s="27">
        <v>-34742</v>
      </c>
      <c r="G56" s="19"/>
      <c r="H56" s="27">
        <v>-29793</v>
      </c>
      <c r="I56" s="19"/>
      <c r="J56" s="27">
        <v>-21783</v>
      </c>
      <c r="K56" s="19"/>
      <c r="L56" s="49">
        <f>-6012-1</f>
        <v>-6013</v>
      </c>
      <c r="M56" s="50"/>
      <c r="N56" s="27">
        <v>-18502</v>
      </c>
      <c r="O56" s="19"/>
      <c r="P56" s="27">
        <f>-19013+1</f>
        <v>-19012</v>
      </c>
      <c r="Q56" s="19"/>
      <c r="R56" s="27">
        <f>-19771-1-4</f>
        <v>-19776</v>
      </c>
      <c r="S56" s="19"/>
    </row>
    <row r="57" spans="3:19" x14ac:dyDescent="0.2">
      <c r="C57" s="2" t="s">
        <v>22</v>
      </c>
      <c r="D57" s="27">
        <v>48248</v>
      </c>
      <c r="E57" s="19"/>
      <c r="F57" s="27">
        <v>-21894</v>
      </c>
      <c r="G57" s="19"/>
      <c r="H57" s="27">
        <v>25524</v>
      </c>
      <c r="I57" s="19"/>
      <c r="J57" s="27">
        <v>-60526</v>
      </c>
      <c r="K57" s="19"/>
      <c r="L57" s="49">
        <v>-12644</v>
      </c>
      <c r="M57" s="50"/>
      <c r="N57" s="27">
        <v>119085</v>
      </c>
      <c r="O57" s="19"/>
      <c r="P57" s="27">
        <v>16554</v>
      </c>
      <c r="Q57" s="19"/>
      <c r="R57" s="27">
        <v>5673</v>
      </c>
      <c r="S57" s="19"/>
    </row>
    <row r="58" spans="3:19" x14ac:dyDescent="0.2">
      <c r="C58" s="2" t="s">
        <v>53</v>
      </c>
      <c r="D58" s="27">
        <v>27416</v>
      </c>
      <c r="E58" s="19"/>
      <c r="F58" s="27">
        <v>52367</v>
      </c>
      <c r="G58" s="19"/>
      <c r="H58" s="27">
        <v>158946</v>
      </c>
      <c r="I58" s="19"/>
      <c r="J58" s="27">
        <v>372420</v>
      </c>
      <c r="K58" s="19"/>
      <c r="L58" s="49">
        <v>545426</v>
      </c>
      <c r="M58" s="50"/>
      <c r="N58" s="27">
        <v>780000</v>
      </c>
      <c r="O58" s="19"/>
      <c r="P58" s="27">
        <v>900000</v>
      </c>
      <c r="Q58" s="19"/>
      <c r="R58" s="27">
        <v>1010000</v>
      </c>
      <c r="S58" s="19"/>
    </row>
    <row r="59" spans="3:19" x14ac:dyDescent="0.2">
      <c r="C59" s="2" t="s">
        <v>23</v>
      </c>
      <c r="D59" s="27">
        <v>0</v>
      </c>
      <c r="E59" s="19"/>
      <c r="F59" s="27">
        <v>2479</v>
      </c>
      <c r="G59" s="19"/>
      <c r="H59" s="27">
        <v>-4309</v>
      </c>
      <c r="I59" s="19"/>
      <c r="J59" s="27">
        <v>7721</v>
      </c>
      <c r="K59" s="19"/>
      <c r="L59" s="49">
        <f>-10385+7</f>
        <v>-10378</v>
      </c>
      <c r="M59" s="50"/>
      <c r="N59" s="27">
        <v>22000</v>
      </c>
      <c r="O59" s="19"/>
      <c r="P59" s="27">
        <v>-11300</v>
      </c>
      <c r="Q59" s="19"/>
      <c r="R59" s="27">
        <v>-11300</v>
      </c>
      <c r="S59" s="19"/>
    </row>
    <row r="60" spans="3:19" x14ac:dyDescent="0.2">
      <c r="C60" s="2" t="s">
        <v>24</v>
      </c>
      <c r="D60" s="27">
        <v>-11657</v>
      </c>
      <c r="E60" s="19"/>
      <c r="F60" s="27">
        <v>-561</v>
      </c>
      <c r="G60" s="19"/>
      <c r="H60" s="27">
        <v>-243</v>
      </c>
      <c r="I60" s="19"/>
      <c r="J60" s="27">
        <v>-161</v>
      </c>
      <c r="K60" s="19"/>
      <c r="L60" s="49">
        <f>-59+1</f>
        <v>-58</v>
      </c>
      <c r="M60" s="50"/>
      <c r="N60" s="27">
        <v>-43</v>
      </c>
      <c r="O60" s="19"/>
      <c r="P60" s="27">
        <v>785</v>
      </c>
      <c r="Q60" s="19"/>
      <c r="R60" s="27">
        <v>181</v>
      </c>
      <c r="S60" s="19"/>
    </row>
    <row r="61" spans="3:19" x14ac:dyDescent="0.2">
      <c r="C61" s="2" t="s">
        <v>26</v>
      </c>
      <c r="D61" s="27">
        <v>0</v>
      </c>
      <c r="E61" s="19"/>
      <c r="F61" s="27">
        <v>0</v>
      </c>
      <c r="G61" s="19"/>
      <c r="H61" s="27">
        <v>1987931</v>
      </c>
      <c r="I61" s="19"/>
      <c r="J61" s="27">
        <v>9281975</v>
      </c>
      <c r="K61" s="19"/>
      <c r="L61" s="49">
        <f>3073890-2008395</f>
        <v>1065495</v>
      </c>
      <c r="M61" s="50"/>
      <c r="N61" s="27">
        <v>0</v>
      </c>
      <c r="O61" s="19"/>
      <c r="P61" s="27">
        <v>0</v>
      </c>
      <c r="Q61" s="19"/>
      <c r="R61" s="27">
        <v>0</v>
      </c>
      <c r="S61" s="19"/>
    </row>
    <row r="62" spans="3:19" x14ac:dyDescent="0.2">
      <c r="C62" s="2" t="s">
        <v>27</v>
      </c>
      <c r="D62" s="27">
        <v>160363</v>
      </c>
      <c r="E62" s="19"/>
      <c r="F62" s="27">
        <v>378</v>
      </c>
      <c r="G62" s="19"/>
      <c r="H62" s="27">
        <v>-65835</v>
      </c>
      <c r="I62" s="19"/>
      <c r="J62" s="27">
        <v>1906630</v>
      </c>
      <c r="K62" s="19"/>
      <c r="L62" s="49">
        <f>1935+90</f>
        <v>2025</v>
      </c>
      <c r="M62" s="50"/>
      <c r="N62" s="27">
        <v>11356</v>
      </c>
      <c r="O62" s="19"/>
      <c r="P62" s="27">
        <v>29221</v>
      </c>
      <c r="Q62" s="19"/>
      <c r="R62" s="27">
        <v>29315</v>
      </c>
      <c r="S62" s="19"/>
    </row>
    <row r="63" spans="3:19" x14ac:dyDescent="0.2">
      <c r="C63" s="2" t="s">
        <v>28</v>
      </c>
      <c r="D63" s="27">
        <v>43462</v>
      </c>
      <c r="E63" s="19"/>
      <c r="F63" s="27">
        <v>-24687</v>
      </c>
      <c r="G63" s="19"/>
      <c r="H63" s="27">
        <v>48980</v>
      </c>
      <c r="I63" s="19"/>
      <c r="J63" s="27">
        <v>107307</v>
      </c>
      <c r="K63" s="19"/>
      <c r="L63" s="49">
        <f>90916+20</f>
        <v>90936</v>
      </c>
      <c r="M63" s="50"/>
      <c r="N63" s="27">
        <v>5781</v>
      </c>
      <c r="O63" s="19"/>
      <c r="P63" s="27">
        <v>7552</v>
      </c>
      <c r="Q63" s="19"/>
      <c r="R63" s="27">
        <v>8985</v>
      </c>
      <c r="S63" s="19"/>
    </row>
    <row r="64" spans="3:19" x14ac:dyDescent="0.2">
      <c r="C64" s="2" t="s">
        <v>29</v>
      </c>
      <c r="D64" s="27">
        <v>113</v>
      </c>
      <c r="E64" s="19"/>
      <c r="F64" s="27">
        <v>-113</v>
      </c>
      <c r="G64" s="19"/>
      <c r="H64" s="27">
        <v>0</v>
      </c>
      <c r="I64" s="19"/>
      <c r="J64" s="27">
        <v>2</v>
      </c>
      <c r="K64" s="19"/>
      <c r="L64" s="27">
        <v>-400</v>
      </c>
      <c r="M64" s="19"/>
      <c r="N64" s="27">
        <v>0</v>
      </c>
      <c r="O64" s="19"/>
      <c r="P64" s="27">
        <v>0</v>
      </c>
      <c r="Q64" s="19"/>
      <c r="R64" s="27">
        <v>0</v>
      </c>
      <c r="S64" s="19"/>
    </row>
    <row r="65" spans="1:19" x14ac:dyDescent="0.2">
      <c r="C65" s="2" t="s">
        <v>30</v>
      </c>
      <c r="D65" s="27">
        <v>0</v>
      </c>
      <c r="E65" s="19"/>
      <c r="F65" s="27">
        <v>-130671</v>
      </c>
      <c r="G65" s="19"/>
      <c r="H65" s="27">
        <v>-148034</v>
      </c>
      <c r="I65" s="19"/>
      <c r="J65" s="27">
        <v>-56337</v>
      </c>
      <c r="K65" s="19"/>
      <c r="L65" s="27">
        <f>-49541+22888</f>
        <v>-26653</v>
      </c>
      <c r="M65" s="19"/>
      <c r="N65" s="27">
        <v>-74961</v>
      </c>
      <c r="O65" s="19"/>
      <c r="P65" s="27">
        <v>-51825</v>
      </c>
      <c r="Q65" s="19"/>
      <c r="R65" s="27">
        <v>-51825</v>
      </c>
      <c r="S65" s="19"/>
    </row>
    <row r="66" spans="1:19" x14ac:dyDescent="0.2">
      <c r="C66" s="2" t="s">
        <v>54</v>
      </c>
      <c r="D66" s="27">
        <v>5137651</v>
      </c>
      <c r="E66" s="19"/>
      <c r="F66" s="27">
        <v>5309642</v>
      </c>
      <c r="G66" s="19"/>
      <c r="H66" s="27">
        <v>5644353</v>
      </c>
      <c r="I66" s="19"/>
      <c r="J66" s="27">
        <v>89797932</v>
      </c>
      <c r="K66" s="19"/>
      <c r="L66" s="27">
        <f>2868007-17491</f>
        <v>2850516</v>
      </c>
      <c r="M66" s="19"/>
      <c r="N66" s="27">
        <v>1794000</v>
      </c>
      <c r="O66" s="19"/>
      <c r="P66" s="27">
        <v>1105000</v>
      </c>
      <c r="Q66" s="19"/>
      <c r="R66" s="27">
        <v>1069000</v>
      </c>
      <c r="S66" s="19"/>
    </row>
    <row r="67" spans="1:19" x14ac:dyDescent="0.2">
      <c r="C67" s="2" t="s">
        <v>32</v>
      </c>
      <c r="D67" s="27">
        <v>-711</v>
      </c>
      <c r="E67" s="19"/>
      <c r="F67" s="27">
        <v>-898</v>
      </c>
      <c r="G67" s="19"/>
      <c r="H67" s="27">
        <v>0</v>
      </c>
      <c r="I67" s="19"/>
      <c r="J67" s="27">
        <v>0</v>
      </c>
      <c r="K67" s="19"/>
      <c r="L67" s="27">
        <v>0</v>
      </c>
      <c r="M67" s="19"/>
      <c r="N67" s="27">
        <v>0</v>
      </c>
      <c r="O67" s="19"/>
      <c r="P67" s="27">
        <v>0</v>
      </c>
      <c r="Q67" s="19"/>
      <c r="R67" s="27">
        <v>0</v>
      </c>
      <c r="S67" s="19"/>
    </row>
    <row r="68" spans="1:19" x14ac:dyDescent="0.2">
      <c r="C68" s="2" t="s">
        <v>22</v>
      </c>
      <c r="D68" s="27">
        <v>415257</v>
      </c>
      <c r="E68" s="19"/>
      <c r="F68" s="27">
        <v>316071</v>
      </c>
      <c r="G68" s="19"/>
      <c r="H68" s="27">
        <v>239776</v>
      </c>
      <c r="I68" s="19"/>
      <c r="J68" s="27">
        <v>254256</v>
      </c>
      <c r="K68" s="19"/>
      <c r="L68" s="27">
        <f>249511-18000</f>
        <v>231511</v>
      </c>
      <c r="M68" s="19"/>
      <c r="N68" s="27">
        <v>277000</v>
      </c>
      <c r="O68" s="19"/>
      <c r="P68" s="27">
        <v>217000</v>
      </c>
      <c r="Q68" s="19"/>
      <c r="R68" s="27">
        <v>212000</v>
      </c>
      <c r="S68" s="19"/>
    </row>
    <row r="69" spans="1:19" x14ac:dyDescent="0.2">
      <c r="C69" s="2" t="s">
        <v>22</v>
      </c>
      <c r="D69" s="27">
        <v>0</v>
      </c>
      <c r="E69" s="19"/>
      <c r="F69" s="27">
        <v>77341</v>
      </c>
      <c r="G69" s="19"/>
      <c r="H69" s="27">
        <v>0</v>
      </c>
      <c r="I69" s="19"/>
      <c r="J69" s="27">
        <v>0</v>
      </c>
      <c r="K69" s="19"/>
      <c r="L69" s="27">
        <v>0</v>
      </c>
      <c r="M69" s="19"/>
      <c r="N69" s="27">
        <v>0</v>
      </c>
      <c r="O69" s="19"/>
      <c r="P69" s="27">
        <v>0</v>
      </c>
      <c r="Q69" s="19"/>
      <c r="R69" s="27">
        <v>0</v>
      </c>
      <c r="S69" s="19"/>
    </row>
    <row r="70" spans="1:19" ht="13.5" thickBot="1" x14ac:dyDescent="0.25">
      <c r="A70" s="28" t="s">
        <v>12</v>
      </c>
      <c r="B70" s="19"/>
      <c r="C70" s="19"/>
      <c r="D70" s="19"/>
      <c r="E70" s="19"/>
      <c r="F70" s="19"/>
      <c r="G70" s="19"/>
      <c r="H70" s="19"/>
      <c r="I70" s="19"/>
      <c r="J70" s="19"/>
      <c r="K70" s="19"/>
      <c r="L70" s="19"/>
      <c r="M70" s="19"/>
      <c r="N70" s="19"/>
      <c r="O70" s="19"/>
      <c r="P70" s="19"/>
      <c r="Q70" s="19"/>
      <c r="R70" s="19"/>
      <c r="S70" s="19"/>
    </row>
    <row r="71" spans="1:19" ht="13.5" thickBot="1" x14ac:dyDescent="0.25">
      <c r="C71" s="1" t="s">
        <v>55</v>
      </c>
      <c r="D71" s="34">
        <v>5964182</v>
      </c>
      <c r="E71" s="35"/>
      <c r="F71" s="34">
        <v>5107315</v>
      </c>
      <c r="G71" s="35"/>
      <c r="H71" s="34">
        <v>8672448</v>
      </c>
      <c r="I71" s="35"/>
      <c r="J71" s="34">
        <v>101956236</v>
      </c>
      <c r="K71" s="35"/>
      <c r="L71" s="36">
        <f>SUM(L49:M70)</f>
        <v>3523215</v>
      </c>
      <c r="M71" s="35"/>
      <c r="N71" s="34">
        <v>2855274</v>
      </c>
      <c r="O71" s="35"/>
      <c r="P71" s="34">
        <v>2166525</v>
      </c>
      <c r="Q71" s="35"/>
      <c r="R71" s="34">
        <v>2248019</v>
      </c>
      <c r="S71" s="35"/>
    </row>
    <row r="72" spans="1:19" x14ac:dyDescent="0.2">
      <c r="A72" s="32" t="s">
        <v>37</v>
      </c>
      <c r="B72" s="19"/>
      <c r="C72" s="19"/>
      <c r="D72" s="23"/>
      <c r="E72" s="23"/>
      <c r="F72" s="23"/>
      <c r="G72" s="23"/>
      <c r="H72" s="23"/>
      <c r="I72" s="23"/>
      <c r="J72" s="23"/>
      <c r="K72" s="23"/>
      <c r="L72" s="23"/>
      <c r="M72" s="23"/>
      <c r="N72" s="23"/>
      <c r="O72" s="23"/>
      <c r="P72" s="23"/>
      <c r="Q72" s="23"/>
      <c r="R72" s="23"/>
      <c r="S72" s="23"/>
    </row>
    <row r="73" spans="1:19" x14ac:dyDescent="0.2">
      <c r="C73" s="2" t="s">
        <v>56</v>
      </c>
      <c r="D73" s="27">
        <v>0</v>
      </c>
      <c r="E73" s="19"/>
      <c r="F73" s="27">
        <v>0</v>
      </c>
      <c r="G73" s="19"/>
      <c r="H73" s="27">
        <v>0</v>
      </c>
      <c r="I73" s="19"/>
      <c r="J73" s="27">
        <v>0</v>
      </c>
      <c r="K73" s="19"/>
      <c r="L73" s="27">
        <v>0</v>
      </c>
      <c r="M73" s="19"/>
      <c r="N73" s="27">
        <v>834</v>
      </c>
      <c r="O73" s="19"/>
      <c r="P73" s="27">
        <v>902</v>
      </c>
      <c r="Q73" s="19"/>
      <c r="R73" s="27">
        <v>903</v>
      </c>
      <c r="S73" s="19"/>
    </row>
    <row r="74" spans="1:19" x14ac:dyDescent="0.2">
      <c r="C74" s="2" t="s">
        <v>57</v>
      </c>
      <c r="D74" s="27">
        <v>6612</v>
      </c>
      <c r="E74" s="19"/>
      <c r="F74" s="27">
        <v>127354</v>
      </c>
      <c r="G74" s="19"/>
      <c r="H74" s="27">
        <v>19776</v>
      </c>
      <c r="I74" s="19"/>
      <c r="J74" s="27">
        <v>23450</v>
      </c>
      <c r="K74" s="19"/>
      <c r="L74" s="27">
        <v>36169</v>
      </c>
      <c r="M74" s="19"/>
      <c r="N74" s="27">
        <v>1700</v>
      </c>
      <c r="O74" s="19"/>
      <c r="P74" s="27">
        <v>1</v>
      </c>
      <c r="Q74" s="19"/>
      <c r="R74" s="27">
        <v>-2</v>
      </c>
      <c r="S74" s="19"/>
    </row>
    <row r="75" spans="1:19" x14ac:dyDescent="0.2">
      <c r="C75" s="2" t="s">
        <v>58</v>
      </c>
      <c r="D75" s="27">
        <v>-711</v>
      </c>
      <c r="E75" s="19"/>
      <c r="F75" s="27">
        <v>-10578</v>
      </c>
      <c r="G75" s="19"/>
      <c r="H75" s="27">
        <v>-152</v>
      </c>
      <c r="I75" s="19"/>
      <c r="J75" s="27">
        <v>0</v>
      </c>
      <c r="K75" s="19"/>
      <c r="L75" s="27">
        <v>0</v>
      </c>
      <c r="M75" s="19"/>
      <c r="N75" s="27">
        <v>-12414</v>
      </c>
      <c r="O75" s="19"/>
      <c r="P75" s="27">
        <v>152</v>
      </c>
      <c r="Q75" s="19"/>
      <c r="R75" s="27">
        <v>152</v>
      </c>
      <c r="S75" s="19"/>
    </row>
    <row r="76" spans="1:19" x14ac:dyDescent="0.2">
      <c r="C76" s="2" t="s">
        <v>59</v>
      </c>
      <c r="D76" s="27">
        <v>513246</v>
      </c>
      <c r="E76" s="19"/>
      <c r="F76" s="27">
        <v>448509</v>
      </c>
      <c r="G76" s="19"/>
      <c r="H76" s="27">
        <v>392622</v>
      </c>
      <c r="I76" s="19"/>
      <c r="J76" s="27">
        <v>327826</v>
      </c>
      <c r="K76" s="19"/>
      <c r="L76" s="27">
        <v>385511</v>
      </c>
      <c r="M76" s="19"/>
      <c r="N76" s="27">
        <v>523940</v>
      </c>
      <c r="O76" s="19"/>
      <c r="P76" s="27">
        <v>492922</v>
      </c>
      <c r="Q76" s="19"/>
      <c r="R76" s="27">
        <v>499737</v>
      </c>
      <c r="S76" s="19"/>
    </row>
    <row r="77" spans="1:19" x14ac:dyDescent="0.2">
      <c r="C77" s="2" t="s">
        <v>60</v>
      </c>
      <c r="D77" s="27">
        <v>0</v>
      </c>
      <c r="E77" s="19"/>
      <c r="F77" s="27">
        <v>52367</v>
      </c>
      <c r="G77" s="19"/>
      <c r="H77" s="27">
        <v>158943</v>
      </c>
      <c r="I77" s="19"/>
      <c r="J77" s="27">
        <v>372420</v>
      </c>
      <c r="K77" s="19"/>
      <c r="L77" s="27">
        <v>0</v>
      </c>
      <c r="M77" s="19"/>
      <c r="N77" s="27">
        <v>780000</v>
      </c>
      <c r="O77" s="19"/>
      <c r="P77" s="27">
        <v>900000</v>
      </c>
      <c r="Q77" s="19"/>
      <c r="R77" s="27">
        <v>1010000</v>
      </c>
      <c r="S77" s="19"/>
    </row>
    <row r="78" spans="1:19" x14ac:dyDescent="0.2">
      <c r="C78" s="2" t="s">
        <v>61</v>
      </c>
      <c r="D78" s="27">
        <v>24</v>
      </c>
      <c r="E78" s="19"/>
      <c r="F78" s="27">
        <v>0</v>
      </c>
      <c r="G78" s="19"/>
      <c r="H78" s="27">
        <v>0</v>
      </c>
      <c r="I78" s="19"/>
      <c r="J78" s="27">
        <v>0</v>
      </c>
      <c r="K78" s="19"/>
      <c r="L78" s="29" t="s">
        <v>35</v>
      </c>
      <c r="M78" s="19"/>
      <c r="N78" s="27">
        <v>0</v>
      </c>
      <c r="O78" s="19"/>
      <c r="P78" s="27">
        <v>0</v>
      </c>
      <c r="Q78" s="19"/>
      <c r="R78" s="27">
        <v>0</v>
      </c>
      <c r="S78" s="19"/>
    </row>
    <row r="79" spans="1:19" x14ac:dyDescent="0.2">
      <c r="C79" s="2" t="s">
        <v>62</v>
      </c>
      <c r="D79" s="27">
        <v>0</v>
      </c>
      <c r="E79" s="19"/>
      <c r="F79" s="27">
        <v>0</v>
      </c>
      <c r="G79" s="19"/>
      <c r="H79" s="27">
        <v>-139</v>
      </c>
      <c r="I79" s="19"/>
      <c r="J79" s="27">
        <v>-81</v>
      </c>
      <c r="K79" s="19"/>
      <c r="L79" s="27">
        <v>-718</v>
      </c>
      <c r="M79" s="19"/>
      <c r="N79" s="27">
        <v>0</v>
      </c>
      <c r="O79" s="19"/>
      <c r="P79" s="27">
        <v>0</v>
      </c>
      <c r="Q79" s="19"/>
      <c r="R79" s="27">
        <v>0</v>
      </c>
      <c r="S79" s="19"/>
    </row>
    <row r="80" spans="1:19" x14ac:dyDescent="0.2">
      <c r="C80" s="2" t="s">
        <v>63</v>
      </c>
      <c r="D80" s="27">
        <v>293077</v>
      </c>
      <c r="E80" s="19"/>
      <c r="F80" s="27">
        <v>53750</v>
      </c>
      <c r="G80" s="19"/>
      <c r="H80" s="27">
        <v>2653848</v>
      </c>
      <c r="I80" s="19"/>
      <c r="J80" s="27">
        <v>10126954</v>
      </c>
      <c r="K80" s="19"/>
      <c r="L80" s="27">
        <v>59846</v>
      </c>
      <c r="M80" s="19"/>
      <c r="N80" s="27">
        <v>148121</v>
      </c>
      <c r="O80" s="19"/>
      <c r="P80" s="27">
        <v>52833</v>
      </c>
      <c r="Q80" s="19"/>
      <c r="R80" s="27">
        <v>37625</v>
      </c>
      <c r="S80" s="19"/>
    </row>
    <row r="81" spans="1:19" x14ac:dyDescent="0.2">
      <c r="C81" s="2" t="s">
        <v>64</v>
      </c>
      <c r="D81" s="27">
        <v>5743710</v>
      </c>
      <c r="E81" s="19"/>
      <c r="F81" s="27">
        <v>5400115</v>
      </c>
      <c r="G81" s="19"/>
      <c r="H81" s="27">
        <v>6022459</v>
      </c>
      <c r="I81" s="19"/>
      <c r="J81" s="27">
        <v>91967474</v>
      </c>
      <c r="K81" s="19"/>
      <c r="L81" s="27">
        <v>2984414</v>
      </c>
      <c r="M81" s="19"/>
      <c r="N81" s="27">
        <v>1909642</v>
      </c>
      <c r="O81" s="19"/>
      <c r="P81" s="27">
        <v>1263026</v>
      </c>
      <c r="Q81" s="19"/>
      <c r="R81" s="27">
        <v>1229353</v>
      </c>
      <c r="S81" s="19"/>
    </row>
    <row r="82" spans="1:19" x14ac:dyDescent="0.2">
      <c r="C82" s="2" t="s">
        <v>65</v>
      </c>
      <c r="D82" s="27">
        <v>-451125</v>
      </c>
      <c r="E82" s="19"/>
      <c r="F82" s="27">
        <v>-448607</v>
      </c>
      <c r="G82" s="19"/>
      <c r="H82" s="27">
        <v>-407513</v>
      </c>
      <c r="I82" s="19"/>
      <c r="J82" s="27">
        <v>-692733</v>
      </c>
      <c r="K82" s="19"/>
      <c r="L82" s="27">
        <v>-351474</v>
      </c>
      <c r="M82" s="19"/>
      <c r="N82" s="27">
        <v>-343857</v>
      </c>
      <c r="O82" s="19"/>
      <c r="P82" s="27">
        <v>-314688</v>
      </c>
      <c r="Q82" s="19"/>
      <c r="R82" s="27">
        <v>-294386</v>
      </c>
      <c r="S82" s="19"/>
    </row>
    <row r="83" spans="1:19" x14ac:dyDescent="0.2">
      <c r="C83" s="2" t="s">
        <v>66</v>
      </c>
      <c r="D83" s="27">
        <v>25762</v>
      </c>
      <c r="E83" s="19"/>
      <c r="F83" s="27">
        <v>12337</v>
      </c>
      <c r="G83" s="19"/>
      <c r="H83" s="27">
        <v>29627</v>
      </c>
      <c r="I83" s="19"/>
      <c r="J83" s="27">
        <v>19199</v>
      </c>
      <c r="K83" s="19"/>
      <c r="L83" s="27">
        <v>20375</v>
      </c>
      <c r="M83" s="19"/>
      <c r="N83" s="27">
        <v>0</v>
      </c>
      <c r="O83" s="19"/>
      <c r="P83" s="27">
        <v>0</v>
      </c>
      <c r="Q83" s="19"/>
      <c r="R83" s="27">
        <v>-1</v>
      </c>
      <c r="S83" s="19"/>
    </row>
    <row r="84" spans="1:19" x14ac:dyDescent="0.2">
      <c r="C84" s="2" t="s">
        <v>67</v>
      </c>
      <c r="D84" s="27">
        <v>40890</v>
      </c>
      <c r="E84" s="19"/>
      <c r="F84" s="27">
        <v>1464</v>
      </c>
      <c r="G84" s="19"/>
      <c r="H84" s="27">
        <v>43398</v>
      </c>
      <c r="I84" s="19"/>
      <c r="J84" s="27">
        <v>37423</v>
      </c>
      <c r="K84" s="19"/>
      <c r="L84" s="27">
        <v>38095</v>
      </c>
      <c r="M84" s="19"/>
      <c r="N84" s="27">
        <v>80</v>
      </c>
      <c r="O84" s="19"/>
      <c r="P84" s="27">
        <v>80</v>
      </c>
      <c r="Q84" s="19"/>
      <c r="R84" s="27">
        <v>80</v>
      </c>
      <c r="S84" s="19"/>
    </row>
    <row r="85" spans="1:19" x14ac:dyDescent="0.2">
      <c r="C85" s="2" t="s">
        <v>68</v>
      </c>
      <c r="D85" s="27">
        <v>-15991</v>
      </c>
      <c r="E85" s="19"/>
      <c r="F85" s="27">
        <v>-27758</v>
      </c>
      <c r="G85" s="19"/>
      <c r="H85" s="27">
        <v>0</v>
      </c>
      <c r="I85" s="19"/>
      <c r="J85" s="27">
        <v>0</v>
      </c>
      <c r="K85" s="19"/>
      <c r="L85" s="29" t="s">
        <v>35</v>
      </c>
      <c r="M85" s="19"/>
      <c r="N85" s="27">
        <v>0</v>
      </c>
      <c r="O85" s="19"/>
      <c r="P85" s="27">
        <v>0</v>
      </c>
      <c r="Q85" s="19"/>
      <c r="R85" s="27">
        <v>0</v>
      </c>
      <c r="S85" s="19"/>
    </row>
    <row r="86" spans="1:19" x14ac:dyDescent="0.2">
      <c r="C86" s="2" t="s">
        <v>69</v>
      </c>
      <c r="D86" s="27">
        <v>-191312</v>
      </c>
      <c r="E86" s="19"/>
      <c r="F86" s="27">
        <v>-501638</v>
      </c>
      <c r="G86" s="19"/>
      <c r="H86" s="27">
        <v>-240421</v>
      </c>
      <c r="I86" s="19"/>
      <c r="J86" s="27">
        <v>-225696</v>
      </c>
      <c r="K86" s="19"/>
      <c r="L86" s="27">
        <v>350997</v>
      </c>
      <c r="M86" s="19"/>
      <c r="N86" s="27">
        <v>-152772</v>
      </c>
      <c r="O86" s="19"/>
      <c r="P86" s="27">
        <v>-228703</v>
      </c>
      <c r="Q86" s="19"/>
      <c r="R86" s="27">
        <v>-235442</v>
      </c>
      <c r="S86" s="19"/>
    </row>
    <row r="87" spans="1:19" ht="13.5" thickBot="1" x14ac:dyDescent="0.25">
      <c r="A87" s="28" t="s">
        <v>12</v>
      </c>
      <c r="B87" s="19"/>
      <c r="C87" s="19"/>
      <c r="D87" s="19"/>
      <c r="E87" s="19"/>
      <c r="F87" s="19"/>
      <c r="G87" s="19"/>
      <c r="H87" s="19"/>
      <c r="I87" s="19"/>
      <c r="J87" s="19"/>
      <c r="K87" s="19"/>
      <c r="L87" s="19"/>
      <c r="M87" s="19"/>
      <c r="N87" s="19"/>
      <c r="O87" s="19"/>
      <c r="P87" s="19"/>
      <c r="Q87" s="19"/>
      <c r="R87" s="19"/>
      <c r="S87" s="19"/>
    </row>
    <row r="88" spans="1:19" ht="14.25" thickTop="1" thickBot="1" x14ac:dyDescent="0.25">
      <c r="C88" s="1" t="s">
        <v>70</v>
      </c>
      <c r="D88" s="37">
        <v>8661478</v>
      </c>
      <c r="E88" s="38"/>
      <c r="F88" s="37">
        <v>7524370</v>
      </c>
      <c r="G88" s="38"/>
      <c r="H88" s="37">
        <v>11122669</v>
      </c>
      <c r="I88" s="38"/>
      <c r="J88" s="37">
        <v>104455473</v>
      </c>
      <c r="K88" s="38"/>
      <c r="L88" s="37">
        <f>L30+L71</f>
        <v>5495549</v>
      </c>
      <c r="M88" s="38"/>
      <c r="N88" s="37">
        <v>4837990</v>
      </c>
      <c r="O88" s="38"/>
      <c r="P88" s="37">
        <v>4185635</v>
      </c>
      <c r="Q88" s="38"/>
      <c r="R88" s="37">
        <v>4069538</v>
      </c>
      <c r="S88" s="38"/>
    </row>
    <row r="89" spans="1:19" ht="13.5" thickTop="1" x14ac:dyDescent="0.2">
      <c r="A89" s="32" t="s">
        <v>37</v>
      </c>
      <c r="B89" s="19"/>
      <c r="C89" s="19"/>
      <c r="D89" s="39"/>
      <c r="E89" s="39"/>
      <c r="F89" s="39"/>
      <c r="G89" s="39"/>
      <c r="H89" s="39"/>
      <c r="I89" s="39"/>
      <c r="J89" s="39"/>
      <c r="K89" s="39"/>
      <c r="L89" s="39"/>
      <c r="M89" s="39"/>
      <c r="N89" s="39"/>
      <c r="O89" s="39"/>
      <c r="P89" s="39"/>
      <c r="Q89" s="39"/>
      <c r="R89" s="39"/>
      <c r="S89" s="39"/>
    </row>
    <row r="90" spans="1:19" x14ac:dyDescent="0.2">
      <c r="C90" s="2" t="s">
        <v>71</v>
      </c>
      <c r="D90" s="27">
        <v>597563</v>
      </c>
      <c r="E90" s="19"/>
      <c r="F90" s="27">
        <v>358451</v>
      </c>
      <c r="G90" s="19"/>
      <c r="H90" s="27">
        <v>2947457</v>
      </c>
      <c r="I90" s="19"/>
      <c r="J90" s="27">
        <v>10395932</v>
      </c>
      <c r="K90" s="19"/>
      <c r="L90" s="27">
        <f>L42+L80</f>
        <v>415243</v>
      </c>
      <c r="M90" s="19"/>
      <c r="N90" s="27">
        <v>428040</v>
      </c>
      <c r="O90" s="19"/>
      <c r="P90" s="27">
        <v>332136</v>
      </c>
      <c r="Q90" s="19"/>
      <c r="R90" s="27">
        <v>321294</v>
      </c>
      <c r="S90" s="19"/>
    </row>
    <row r="91" spans="1:19" x14ac:dyDescent="0.2">
      <c r="A91" s="28" t="s">
        <v>12</v>
      </c>
      <c r="B91" s="19"/>
      <c r="C91" s="19"/>
      <c r="D91" s="19"/>
      <c r="E91" s="19"/>
      <c r="F91" s="19"/>
      <c r="G91" s="19"/>
      <c r="H91" s="19"/>
      <c r="I91" s="19"/>
      <c r="J91" s="19"/>
      <c r="K91" s="19"/>
      <c r="L91" s="19"/>
      <c r="M91" s="19"/>
      <c r="N91" s="19"/>
      <c r="O91" s="19"/>
      <c r="P91" s="19"/>
      <c r="Q91" s="19"/>
      <c r="R91" s="19"/>
      <c r="S91" s="19"/>
    </row>
    <row r="92" spans="1:19" x14ac:dyDescent="0.2">
      <c r="A92" s="33" t="s">
        <v>72</v>
      </c>
      <c r="B92" s="19"/>
      <c r="C92" s="19"/>
      <c r="D92" s="19"/>
      <c r="E92" s="19"/>
      <c r="F92" s="19"/>
      <c r="G92" s="19"/>
      <c r="H92" s="19"/>
      <c r="I92" s="19"/>
      <c r="J92" s="19"/>
      <c r="K92" s="19"/>
      <c r="L92" s="19"/>
      <c r="M92" s="19"/>
      <c r="N92" s="19"/>
      <c r="O92" s="19"/>
      <c r="P92" s="19"/>
      <c r="Q92" s="19"/>
      <c r="R92" s="19"/>
      <c r="S92" s="19"/>
    </row>
    <row r="93" spans="1:19" x14ac:dyDescent="0.2">
      <c r="A93" s="28" t="s">
        <v>12</v>
      </c>
      <c r="B93" s="19"/>
      <c r="C93" s="19"/>
      <c r="D93" s="19"/>
      <c r="E93" s="19"/>
      <c r="F93" s="19"/>
      <c r="G93" s="19"/>
      <c r="H93" s="19"/>
      <c r="I93" s="19"/>
      <c r="J93" s="19"/>
      <c r="K93" s="19"/>
      <c r="L93" s="19"/>
      <c r="M93" s="19"/>
      <c r="N93" s="19"/>
      <c r="O93" s="19"/>
      <c r="P93" s="19"/>
      <c r="Q93" s="19"/>
      <c r="R93" s="19"/>
      <c r="S93" s="19"/>
    </row>
    <row r="94" spans="1:19" x14ac:dyDescent="0.2">
      <c r="C94" s="2" t="s">
        <v>13</v>
      </c>
      <c r="D94" s="27">
        <v>-71647</v>
      </c>
      <c r="E94" s="19"/>
      <c r="F94" s="27">
        <v>9744</v>
      </c>
      <c r="G94" s="19"/>
      <c r="H94" s="27">
        <v>-345273</v>
      </c>
      <c r="I94" s="19"/>
      <c r="J94" s="27">
        <v>289783</v>
      </c>
      <c r="K94" s="19"/>
      <c r="L94" s="27">
        <f>371491-3</f>
        <v>371488</v>
      </c>
      <c r="M94" s="19"/>
      <c r="N94" s="27">
        <v>590807</v>
      </c>
      <c r="O94" s="19"/>
      <c r="P94" s="27">
        <v>897069</v>
      </c>
      <c r="Q94" s="19"/>
      <c r="R94" s="27">
        <v>1523028</v>
      </c>
      <c r="S94" s="19"/>
    </row>
    <row r="95" spans="1:19" x14ac:dyDescent="0.2">
      <c r="C95" s="2" t="s">
        <v>14</v>
      </c>
      <c r="D95" s="27">
        <v>189430</v>
      </c>
      <c r="E95" s="19"/>
      <c r="F95" s="27">
        <v>374500</v>
      </c>
      <c r="G95" s="19"/>
      <c r="H95" s="27">
        <v>190635</v>
      </c>
      <c r="I95" s="19"/>
      <c r="J95" s="27">
        <v>319887</v>
      </c>
      <c r="K95" s="19"/>
      <c r="L95" s="27">
        <v>308221</v>
      </c>
      <c r="M95" s="19"/>
      <c r="N95" s="27">
        <v>479094</v>
      </c>
      <c r="O95" s="19"/>
      <c r="P95" s="27">
        <v>562100</v>
      </c>
      <c r="Q95" s="19"/>
      <c r="R95" s="27">
        <v>642100</v>
      </c>
      <c r="S95" s="19"/>
    </row>
    <row r="96" spans="1:19" x14ac:dyDescent="0.2">
      <c r="C96" s="2" t="s">
        <v>15</v>
      </c>
      <c r="D96" s="27">
        <v>9500</v>
      </c>
      <c r="E96" s="19"/>
      <c r="F96" s="27">
        <v>446</v>
      </c>
      <c r="G96" s="19"/>
      <c r="H96" s="27">
        <v>47</v>
      </c>
      <c r="I96" s="19"/>
      <c r="J96" s="27">
        <v>-12700</v>
      </c>
      <c r="K96" s="19"/>
      <c r="L96" s="27">
        <v>376</v>
      </c>
      <c r="M96" s="19"/>
      <c r="N96" s="27">
        <v>1310</v>
      </c>
      <c r="O96" s="19"/>
      <c r="P96" s="27">
        <v>1010</v>
      </c>
      <c r="Q96" s="19"/>
      <c r="R96" s="27">
        <v>1095</v>
      </c>
      <c r="S96" s="19"/>
    </row>
    <row r="97" spans="3:19" x14ac:dyDescent="0.2">
      <c r="C97" s="2" t="s">
        <v>16</v>
      </c>
      <c r="D97" s="27">
        <v>86404</v>
      </c>
      <c r="E97" s="19"/>
      <c r="F97" s="27">
        <v>81312</v>
      </c>
      <c r="G97" s="19"/>
      <c r="H97" s="27">
        <v>137266</v>
      </c>
      <c r="I97" s="19"/>
      <c r="J97" s="27">
        <v>131102</v>
      </c>
      <c r="K97" s="19"/>
      <c r="L97" s="27">
        <f>17911+24290</f>
        <v>42201</v>
      </c>
      <c r="M97" s="19"/>
      <c r="N97" s="27">
        <v>56759</v>
      </c>
      <c r="O97" s="19"/>
      <c r="P97" s="27">
        <v>42080</v>
      </c>
      <c r="Q97" s="19"/>
      <c r="R97" s="27">
        <v>57509</v>
      </c>
      <c r="S97" s="19"/>
    </row>
    <row r="98" spans="3:19" x14ac:dyDescent="0.2">
      <c r="C98" s="2" t="s">
        <v>17</v>
      </c>
      <c r="D98" s="27">
        <v>0</v>
      </c>
      <c r="E98" s="19"/>
      <c r="F98" s="27">
        <v>0</v>
      </c>
      <c r="G98" s="19"/>
      <c r="H98" s="27">
        <v>1158</v>
      </c>
      <c r="I98" s="19"/>
      <c r="J98" s="27">
        <v>5071</v>
      </c>
      <c r="K98" s="19"/>
      <c r="L98" s="27">
        <f>-547-1</f>
        <v>-548</v>
      </c>
      <c r="M98" s="19"/>
      <c r="N98" s="27">
        <v>300</v>
      </c>
      <c r="O98" s="19"/>
      <c r="P98" s="27">
        <v>0</v>
      </c>
      <c r="Q98" s="19"/>
      <c r="R98" s="27">
        <v>0</v>
      </c>
      <c r="S98" s="19"/>
    </row>
    <row r="99" spans="3:19" x14ac:dyDescent="0.2">
      <c r="C99" s="2" t="s">
        <v>18</v>
      </c>
      <c r="D99" s="27">
        <v>30146</v>
      </c>
      <c r="E99" s="19"/>
      <c r="F99" s="27">
        <v>48575</v>
      </c>
      <c r="G99" s="19"/>
      <c r="H99" s="27">
        <v>47620</v>
      </c>
      <c r="I99" s="19"/>
      <c r="J99" s="27">
        <v>54871</v>
      </c>
      <c r="K99" s="19"/>
      <c r="L99" s="27">
        <f>39569-4694</f>
        <v>34875</v>
      </c>
      <c r="M99" s="19"/>
      <c r="N99" s="27">
        <v>102145</v>
      </c>
      <c r="O99" s="19"/>
      <c r="P99" s="27">
        <v>218080</v>
      </c>
      <c r="Q99" s="19"/>
      <c r="R99" s="27">
        <v>245981</v>
      </c>
      <c r="S99" s="19"/>
    </row>
    <row r="100" spans="3:19" x14ac:dyDescent="0.2">
      <c r="C100" s="2" t="s">
        <v>19</v>
      </c>
      <c r="D100" s="27">
        <v>6815</v>
      </c>
      <c r="E100" s="19"/>
      <c r="F100" s="27">
        <v>6883</v>
      </c>
      <c r="G100" s="19"/>
      <c r="H100" s="27">
        <v>7103</v>
      </c>
      <c r="I100" s="19"/>
      <c r="J100" s="27">
        <v>5017</v>
      </c>
      <c r="K100" s="19"/>
      <c r="L100" s="27">
        <v>7747</v>
      </c>
      <c r="M100" s="19"/>
      <c r="N100" s="27">
        <v>0</v>
      </c>
      <c r="O100" s="19"/>
      <c r="P100" s="27">
        <v>0</v>
      </c>
      <c r="Q100" s="19"/>
      <c r="R100" s="27">
        <v>0</v>
      </c>
      <c r="S100" s="19"/>
    </row>
    <row r="101" spans="3:19" x14ac:dyDescent="0.2">
      <c r="C101" s="2" t="s">
        <v>20</v>
      </c>
      <c r="D101" s="27">
        <v>328823</v>
      </c>
      <c r="E101" s="19"/>
      <c r="F101" s="27">
        <v>474623</v>
      </c>
      <c r="G101" s="19"/>
      <c r="H101" s="27">
        <v>597152</v>
      </c>
      <c r="I101" s="19"/>
      <c r="J101" s="27">
        <v>518629</v>
      </c>
      <c r="K101" s="19"/>
      <c r="L101" s="27">
        <f>2596649+10</f>
        <v>2596659</v>
      </c>
      <c r="M101" s="19"/>
      <c r="N101" s="27">
        <v>2712496</v>
      </c>
      <c r="O101" s="19"/>
      <c r="P101" s="27">
        <v>2369309</v>
      </c>
      <c r="Q101" s="19"/>
      <c r="R101" s="27">
        <v>2168395</v>
      </c>
      <c r="S101" s="19"/>
    </row>
    <row r="102" spans="3:19" x14ac:dyDescent="0.2">
      <c r="C102" s="2" t="s">
        <v>21</v>
      </c>
      <c r="D102" s="27">
        <v>54126</v>
      </c>
      <c r="E102" s="19"/>
      <c r="F102" s="27">
        <v>26178</v>
      </c>
      <c r="G102" s="19"/>
      <c r="H102" s="27">
        <v>11027</v>
      </c>
      <c r="I102" s="19"/>
      <c r="J102" s="27">
        <v>11929</v>
      </c>
      <c r="K102" s="19"/>
      <c r="L102" s="27">
        <f>10180+1</f>
        <v>10181</v>
      </c>
      <c r="M102" s="19"/>
      <c r="N102" s="27">
        <v>277185</v>
      </c>
      <c r="O102" s="19"/>
      <c r="P102" s="27">
        <v>17285</v>
      </c>
      <c r="Q102" s="19"/>
      <c r="R102" s="27">
        <v>-21244</v>
      </c>
      <c r="S102" s="19"/>
    </row>
    <row r="103" spans="3:19" x14ac:dyDescent="0.2">
      <c r="C103" s="2" t="s">
        <v>22</v>
      </c>
      <c r="D103" s="27">
        <v>178322</v>
      </c>
      <c r="E103" s="19"/>
      <c r="F103" s="27">
        <v>121200</v>
      </c>
      <c r="G103" s="19"/>
      <c r="H103" s="27">
        <v>106569</v>
      </c>
      <c r="I103" s="19"/>
      <c r="J103" s="27">
        <v>227462</v>
      </c>
      <c r="K103" s="19"/>
      <c r="L103" s="27">
        <v>50497</v>
      </c>
      <c r="M103" s="19"/>
      <c r="N103" s="27">
        <v>110827</v>
      </c>
      <c r="O103" s="19"/>
      <c r="P103" s="27">
        <v>53160</v>
      </c>
      <c r="Q103" s="19"/>
      <c r="R103" s="27">
        <v>64419</v>
      </c>
      <c r="S103" s="19"/>
    </row>
    <row r="104" spans="3:19" x14ac:dyDescent="0.2">
      <c r="C104" s="2" t="s">
        <v>23</v>
      </c>
      <c r="D104" s="27">
        <v>394562</v>
      </c>
      <c r="E104" s="19"/>
      <c r="F104" s="27">
        <v>609293</v>
      </c>
      <c r="G104" s="19"/>
      <c r="H104" s="27">
        <v>642389</v>
      </c>
      <c r="I104" s="19"/>
      <c r="J104" s="27">
        <v>728903</v>
      </c>
      <c r="K104" s="19"/>
      <c r="L104" s="27">
        <f>800000+5+3980</f>
        <v>803985</v>
      </c>
      <c r="M104" s="19"/>
      <c r="N104" s="27">
        <v>863837</v>
      </c>
      <c r="O104" s="19"/>
      <c r="P104" s="27">
        <v>800500</v>
      </c>
      <c r="Q104" s="19"/>
      <c r="R104" s="27">
        <v>698000</v>
      </c>
      <c r="S104" s="19"/>
    </row>
    <row r="105" spans="3:19" x14ac:dyDescent="0.2">
      <c r="C105" s="2" t="s">
        <v>24</v>
      </c>
      <c r="D105" s="27">
        <v>879</v>
      </c>
      <c r="E105" s="19"/>
      <c r="F105" s="27">
        <v>1543</v>
      </c>
      <c r="G105" s="19"/>
      <c r="H105" s="27">
        <v>1559</v>
      </c>
      <c r="I105" s="19"/>
      <c r="J105" s="27">
        <v>940</v>
      </c>
      <c r="K105" s="19"/>
      <c r="L105" s="27">
        <f>1027-1</f>
        <v>1026</v>
      </c>
      <c r="M105" s="19"/>
      <c r="N105" s="27">
        <v>0</v>
      </c>
      <c r="O105" s="19"/>
      <c r="P105" s="27">
        <v>0</v>
      </c>
      <c r="Q105" s="19"/>
      <c r="R105" s="27">
        <v>0</v>
      </c>
      <c r="S105" s="19"/>
    </row>
    <row r="106" spans="3:19" x14ac:dyDescent="0.2">
      <c r="C106" s="2" t="s">
        <v>25</v>
      </c>
      <c r="D106" s="27">
        <v>0</v>
      </c>
      <c r="E106" s="19"/>
      <c r="F106" s="27">
        <v>0</v>
      </c>
      <c r="G106" s="19"/>
      <c r="H106" s="27">
        <v>2207</v>
      </c>
      <c r="I106" s="19"/>
      <c r="J106" s="27">
        <v>975</v>
      </c>
      <c r="K106" s="19"/>
      <c r="L106" s="27">
        <v>1005</v>
      </c>
      <c r="M106" s="19"/>
      <c r="N106" s="27">
        <v>-510</v>
      </c>
      <c r="O106" s="19"/>
      <c r="P106" s="27">
        <v>-510</v>
      </c>
      <c r="Q106" s="19"/>
      <c r="R106" s="27">
        <v>-510</v>
      </c>
      <c r="S106" s="19"/>
    </row>
    <row r="107" spans="3:19" x14ac:dyDescent="0.2">
      <c r="C107" s="2" t="s">
        <v>26</v>
      </c>
      <c r="D107" s="27">
        <v>2</v>
      </c>
      <c r="E107" s="19"/>
      <c r="F107" s="27">
        <v>0</v>
      </c>
      <c r="G107" s="19"/>
      <c r="H107" s="27">
        <v>4004</v>
      </c>
      <c r="I107" s="19"/>
      <c r="J107" s="27">
        <v>959</v>
      </c>
      <c r="K107" s="19"/>
      <c r="L107" s="27">
        <f>600+1</f>
        <v>601</v>
      </c>
      <c r="M107" s="19"/>
      <c r="N107" s="27">
        <v>-500</v>
      </c>
      <c r="O107" s="19"/>
      <c r="P107" s="27">
        <v>10</v>
      </c>
      <c r="Q107" s="19"/>
      <c r="R107" s="27">
        <v>875</v>
      </c>
      <c r="S107" s="19"/>
    </row>
    <row r="108" spans="3:19" x14ac:dyDescent="0.2">
      <c r="C108" s="2" t="s">
        <v>27</v>
      </c>
      <c r="D108" s="27">
        <v>3443</v>
      </c>
      <c r="E108" s="19"/>
      <c r="F108" s="27">
        <v>3497</v>
      </c>
      <c r="G108" s="19"/>
      <c r="H108" s="27">
        <v>5895</v>
      </c>
      <c r="I108" s="19"/>
      <c r="J108" s="27">
        <v>12243</v>
      </c>
      <c r="K108" s="19"/>
      <c r="L108" s="27">
        <f>8774+4</f>
        <v>8778</v>
      </c>
      <c r="M108" s="19"/>
      <c r="N108" s="27">
        <v>17260</v>
      </c>
      <c r="O108" s="19"/>
      <c r="P108" s="27">
        <v>17250</v>
      </c>
      <c r="Q108" s="19"/>
      <c r="R108" s="27">
        <v>16985</v>
      </c>
      <c r="S108" s="19"/>
    </row>
    <row r="109" spans="3:19" x14ac:dyDescent="0.2">
      <c r="C109" s="2" t="s">
        <v>28</v>
      </c>
      <c r="D109" s="27">
        <v>4786495</v>
      </c>
      <c r="E109" s="19"/>
      <c r="F109" s="27">
        <v>5443945</v>
      </c>
      <c r="G109" s="19"/>
      <c r="H109" s="27">
        <v>5490888</v>
      </c>
      <c r="I109" s="19"/>
      <c r="J109" s="27">
        <v>5531882</v>
      </c>
      <c r="K109" s="19"/>
      <c r="L109" s="27">
        <f>3449975+3729</f>
        <v>3453704</v>
      </c>
      <c r="M109" s="19"/>
      <c r="N109" s="27">
        <v>3277431</v>
      </c>
      <c r="O109" s="19"/>
      <c r="P109" s="27">
        <v>3553492</v>
      </c>
      <c r="Q109" s="19"/>
      <c r="R109" s="27">
        <v>3745012</v>
      </c>
      <c r="S109" s="19"/>
    </row>
    <row r="110" spans="3:19" x14ac:dyDescent="0.2">
      <c r="C110" s="2" t="s">
        <v>29</v>
      </c>
      <c r="D110" s="27">
        <v>1600</v>
      </c>
      <c r="E110" s="19"/>
      <c r="F110" s="27">
        <v>7257</v>
      </c>
      <c r="G110" s="19"/>
      <c r="H110" s="27">
        <v>773</v>
      </c>
      <c r="I110" s="19"/>
      <c r="J110" s="27">
        <v>641</v>
      </c>
      <c r="K110" s="19"/>
      <c r="L110" s="27">
        <v>480</v>
      </c>
      <c r="M110" s="19"/>
      <c r="N110" s="27">
        <v>1500</v>
      </c>
      <c r="O110" s="19"/>
      <c r="P110" s="27">
        <v>0</v>
      </c>
      <c r="Q110" s="19"/>
      <c r="R110" s="27">
        <v>0</v>
      </c>
      <c r="S110" s="19"/>
    </row>
    <row r="111" spans="3:19" x14ac:dyDescent="0.2">
      <c r="C111" s="2" t="s">
        <v>30</v>
      </c>
      <c r="D111" s="27">
        <v>120113</v>
      </c>
      <c r="E111" s="19"/>
      <c r="F111" s="27">
        <v>603759</v>
      </c>
      <c r="G111" s="19"/>
      <c r="H111" s="27">
        <v>616035</v>
      </c>
      <c r="I111" s="19"/>
      <c r="J111" s="27">
        <v>595189</v>
      </c>
      <c r="K111" s="19"/>
      <c r="L111" s="27">
        <f>1172663+2</f>
        <v>1172665</v>
      </c>
      <c r="M111" s="19"/>
      <c r="N111" s="27">
        <v>408000</v>
      </c>
      <c r="O111" s="19"/>
      <c r="P111" s="27">
        <v>163090</v>
      </c>
      <c r="Q111" s="19"/>
      <c r="R111" s="27">
        <v>402729</v>
      </c>
      <c r="S111" s="19"/>
    </row>
    <row r="112" spans="3:19" x14ac:dyDescent="0.2">
      <c r="C112" s="2" t="s">
        <v>31</v>
      </c>
      <c r="D112" s="27">
        <v>1776295</v>
      </c>
      <c r="E112" s="19"/>
      <c r="F112" s="27">
        <v>1697841</v>
      </c>
      <c r="G112" s="19"/>
      <c r="H112" s="27">
        <v>1845932</v>
      </c>
      <c r="I112" s="19"/>
      <c r="J112" s="27">
        <v>1827695</v>
      </c>
      <c r="K112" s="19"/>
      <c r="L112" s="27">
        <f>1971000-305</f>
        <v>1970695</v>
      </c>
      <c r="M112" s="19"/>
      <c r="N112" s="27">
        <v>1998000</v>
      </c>
      <c r="O112" s="19"/>
      <c r="P112" s="27">
        <v>1901000</v>
      </c>
      <c r="Q112" s="19"/>
      <c r="R112" s="27">
        <v>1877000</v>
      </c>
      <c r="S112" s="19"/>
    </row>
    <row r="113" spans="1:19" x14ac:dyDescent="0.2">
      <c r="C113" s="2" t="s">
        <v>32</v>
      </c>
      <c r="D113" s="27">
        <v>-54866</v>
      </c>
      <c r="E113" s="19"/>
      <c r="F113" s="27">
        <v>-337</v>
      </c>
      <c r="G113" s="19"/>
      <c r="H113" s="27">
        <v>-2916</v>
      </c>
      <c r="I113" s="19"/>
      <c r="J113" s="27">
        <v>-51639</v>
      </c>
      <c r="K113" s="19"/>
      <c r="L113" s="27">
        <v>0</v>
      </c>
      <c r="M113" s="19"/>
      <c r="N113" s="27">
        <v>0</v>
      </c>
      <c r="O113" s="19"/>
      <c r="P113" s="27">
        <v>0</v>
      </c>
      <c r="Q113" s="19"/>
      <c r="R113" s="27">
        <v>-176000</v>
      </c>
      <c r="S113" s="19"/>
    </row>
    <row r="114" spans="1:19" ht="13.5" thickBot="1" x14ac:dyDescent="0.25">
      <c r="A114" s="28" t="s">
        <v>12</v>
      </c>
      <c r="B114" s="19"/>
      <c r="C114" s="19"/>
      <c r="D114" s="19"/>
      <c r="E114" s="19"/>
      <c r="F114" s="19"/>
      <c r="G114" s="19"/>
      <c r="H114" s="19"/>
      <c r="I114" s="19"/>
      <c r="J114" s="19"/>
      <c r="K114" s="19"/>
      <c r="L114" s="19"/>
      <c r="M114" s="19"/>
      <c r="N114" s="19"/>
      <c r="O114" s="19"/>
      <c r="P114" s="19"/>
      <c r="Q114" s="19"/>
      <c r="R114" s="19"/>
      <c r="S114" s="19"/>
    </row>
    <row r="115" spans="1:19" ht="13.5" thickBot="1" x14ac:dyDescent="0.25">
      <c r="C115" s="1" t="s">
        <v>73</v>
      </c>
      <c r="D115" s="31">
        <v>7840442</v>
      </c>
      <c r="E115" s="23"/>
      <c r="F115" s="31">
        <v>9510259</v>
      </c>
      <c r="G115" s="23"/>
      <c r="H115" s="31">
        <v>9360070</v>
      </c>
      <c r="I115" s="23"/>
      <c r="J115" s="31">
        <v>10198839</v>
      </c>
      <c r="K115" s="23"/>
      <c r="L115" s="36">
        <f>SUM(L94:M114)</f>
        <v>10834636</v>
      </c>
      <c r="M115" s="35"/>
      <c r="N115" s="31">
        <v>10895941</v>
      </c>
      <c r="O115" s="23"/>
      <c r="P115" s="31">
        <v>10594925</v>
      </c>
      <c r="Q115" s="23"/>
      <c r="R115" s="31">
        <v>11245374</v>
      </c>
      <c r="S115" s="23"/>
    </row>
    <row r="116" spans="1:19" x14ac:dyDescent="0.2">
      <c r="A116" s="32" t="s">
        <v>37</v>
      </c>
      <c r="B116" s="19"/>
      <c r="C116" s="19"/>
      <c r="D116" s="23"/>
      <c r="E116" s="23"/>
      <c r="F116" s="23"/>
      <c r="G116" s="23"/>
      <c r="H116" s="23"/>
      <c r="I116" s="23"/>
      <c r="J116" s="23"/>
      <c r="K116" s="23"/>
      <c r="L116" s="23"/>
      <c r="M116" s="23"/>
      <c r="N116" s="23"/>
      <c r="O116" s="23"/>
      <c r="P116" s="23"/>
      <c r="Q116" s="23"/>
      <c r="R116" s="23"/>
      <c r="S116" s="23"/>
    </row>
    <row r="117" spans="1:19" x14ac:dyDescent="0.2">
      <c r="C117" s="2" t="s">
        <v>74</v>
      </c>
      <c r="D117" s="27">
        <v>486510</v>
      </c>
      <c r="E117" s="19"/>
      <c r="F117" s="27">
        <v>481265</v>
      </c>
      <c r="G117" s="19"/>
      <c r="H117" s="27">
        <v>499390</v>
      </c>
      <c r="I117" s="19"/>
      <c r="J117" s="27">
        <v>480109</v>
      </c>
      <c r="K117" s="19"/>
      <c r="L117" s="27">
        <v>477642</v>
      </c>
      <c r="M117" s="19"/>
      <c r="N117" s="27">
        <v>401488</v>
      </c>
      <c r="O117" s="19"/>
      <c r="P117" s="27">
        <v>300294</v>
      </c>
      <c r="Q117" s="19"/>
      <c r="R117" s="27">
        <v>299994</v>
      </c>
      <c r="S117" s="19"/>
    </row>
    <row r="118" spans="1:19" x14ac:dyDescent="0.2">
      <c r="C118" s="2" t="s">
        <v>75</v>
      </c>
      <c r="D118" s="27">
        <v>482611</v>
      </c>
      <c r="E118" s="19"/>
      <c r="F118" s="27">
        <v>598356</v>
      </c>
      <c r="G118" s="19"/>
      <c r="H118" s="27">
        <v>604949</v>
      </c>
      <c r="I118" s="19"/>
      <c r="J118" s="27">
        <v>648188</v>
      </c>
      <c r="K118" s="19"/>
      <c r="L118" s="27">
        <v>400763</v>
      </c>
      <c r="M118" s="19"/>
      <c r="N118" s="27">
        <v>277614</v>
      </c>
      <c r="O118" s="19"/>
      <c r="P118" s="27">
        <v>277154</v>
      </c>
      <c r="Q118" s="19"/>
      <c r="R118" s="27">
        <v>277234</v>
      </c>
      <c r="S118" s="19"/>
    </row>
    <row r="119" spans="1:19" x14ac:dyDescent="0.2">
      <c r="C119" s="2" t="s">
        <v>76</v>
      </c>
      <c r="D119" s="27">
        <v>-275173</v>
      </c>
      <c r="E119" s="19"/>
      <c r="F119" s="27">
        <v>-107129</v>
      </c>
      <c r="G119" s="19"/>
      <c r="H119" s="27">
        <v>-122637</v>
      </c>
      <c r="I119" s="19"/>
      <c r="J119" s="27">
        <v>-131102</v>
      </c>
      <c r="K119" s="19"/>
      <c r="L119" s="27">
        <v>-257467</v>
      </c>
      <c r="M119" s="19"/>
      <c r="N119" s="27">
        <v>-245487</v>
      </c>
      <c r="O119" s="19"/>
      <c r="P119" s="27">
        <v>-247493</v>
      </c>
      <c r="Q119" s="19"/>
      <c r="R119" s="27">
        <v>-248899</v>
      </c>
      <c r="S119" s="19"/>
    </row>
    <row r="120" spans="1:19" x14ac:dyDescent="0.2">
      <c r="C120" s="2" t="s">
        <v>77</v>
      </c>
      <c r="D120" s="27">
        <v>4223838</v>
      </c>
      <c r="E120" s="19"/>
      <c r="F120" s="27">
        <v>4248076</v>
      </c>
      <c r="G120" s="19"/>
      <c r="H120" s="27">
        <v>4465923</v>
      </c>
      <c r="I120" s="19"/>
      <c r="J120" s="27">
        <v>4666325</v>
      </c>
      <c r="K120" s="19"/>
      <c r="L120" s="27">
        <v>4800848</v>
      </c>
      <c r="M120" s="19"/>
      <c r="N120" s="27">
        <v>3132212</v>
      </c>
      <c r="O120" s="19"/>
      <c r="P120" s="27">
        <v>3514732</v>
      </c>
      <c r="Q120" s="19"/>
      <c r="R120" s="27">
        <v>4148141</v>
      </c>
      <c r="S120" s="19"/>
    </row>
    <row r="121" spans="1:19" x14ac:dyDescent="0.2">
      <c r="C121" s="2" t="s">
        <v>78</v>
      </c>
      <c r="D121" s="27">
        <v>333655</v>
      </c>
      <c r="E121" s="19"/>
      <c r="F121" s="27">
        <v>321542</v>
      </c>
      <c r="G121" s="19"/>
      <c r="H121" s="27">
        <v>317714</v>
      </c>
      <c r="I121" s="19"/>
      <c r="J121" s="27">
        <v>302460</v>
      </c>
      <c r="K121" s="19"/>
      <c r="L121" s="27">
        <v>317400</v>
      </c>
      <c r="M121" s="19"/>
      <c r="N121" s="27">
        <v>481240</v>
      </c>
      <c r="O121" s="19"/>
      <c r="P121" s="27">
        <v>574064</v>
      </c>
      <c r="Q121" s="19"/>
      <c r="R121" s="27">
        <v>676819</v>
      </c>
      <c r="S121" s="19"/>
    </row>
    <row r="122" spans="1:19" x14ac:dyDescent="0.2">
      <c r="C122" s="2" t="s">
        <v>79</v>
      </c>
      <c r="D122" s="29" t="s">
        <v>35</v>
      </c>
      <c r="E122" s="19"/>
      <c r="F122" s="29" t="s">
        <v>35</v>
      </c>
      <c r="G122" s="19"/>
      <c r="H122" s="29" t="s">
        <v>35</v>
      </c>
      <c r="I122" s="19"/>
      <c r="J122" s="29" t="s">
        <v>35</v>
      </c>
      <c r="K122" s="19"/>
      <c r="L122" s="27">
        <v>0</v>
      </c>
      <c r="M122" s="19"/>
      <c r="N122" s="27">
        <v>59722</v>
      </c>
      <c r="O122" s="19"/>
      <c r="P122" s="27">
        <v>61214</v>
      </c>
      <c r="Q122" s="19"/>
      <c r="R122" s="27">
        <v>47893</v>
      </c>
      <c r="S122" s="19"/>
    </row>
    <row r="123" spans="1:19" x14ac:dyDescent="0.2">
      <c r="C123" s="2" t="s">
        <v>80</v>
      </c>
      <c r="D123" s="27">
        <v>0</v>
      </c>
      <c r="E123" s="19"/>
      <c r="F123" s="27">
        <v>-452</v>
      </c>
      <c r="G123" s="19"/>
      <c r="H123" s="27">
        <v>-1238</v>
      </c>
      <c r="I123" s="19"/>
      <c r="J123" s="27">
        <v>-2655</v>
      </c>
      <c r="K123" s="19"/>
      <c r="L123" s="27">
        <v>224350</v>
      </c>
      <c r="M123" s="19"/>
      <c r="N123" s="27">
        <v>154882</v>
      </c>
      <c r="O123" s="19"/>
      <c r="P123" s="27">
        <v>157825</v>
      </c>
      <c r="Q123" s="19"/>
      <c r="R123" s="27">
        <v>161141</v>
      </c>
      <c r="S123" s="19"/>
    </row>
    <row r="124" spans="1:19" x14ac:dyDescent="0.2">
      <c r="C124" s="2" t="s">
        <v>81</v>
      </c>
      <c r="D124" s="27">
        <v>49075</v>
      </c>
      <c r="E124" s="19"/>
      <c r="F124" s="27">
        <v>77095</v>
      </c>
      <c r="G124" s="19"/>
      <c r="H124" s="27">
        <v>21570</v>
      </c>
      <c r="I124" s="19"/>
      <c r="J124" s="27">
        <v>54528</v>
      </c>
      <c r="K124" s="19"/>
      <c r="L124" s="27">
        <v>280</v>
      </c>
      <c r="M124" s="19"/>
      <c r="N124" s="27">
        <v>55500</v>
      </c>
      <c r="O124" s="19"/>
      <c r="P124" s="27">
        <v>42000</v>
      </c>
      <c r="Q124" s="19"/>
      <c r="R124" s="27">
        <v>57500</v>
      </c>
      <c r="S124" s="19"/>
    </row>
    <row r="125" spans="1:19" x14ac:dyDescent="0.2">
      <c r="C125" s="2" t="s">
        <v>82</v>
      </c>
      <c r="D125" s="27">
        <v>487920</v>
      </c>
      <c r="E125" s="19"/>
      <c r="F125" s="27">
        <v>1247048</v>
      </c>
      <c r="G125" s="19"/>
      <c r="H125" s="27">
        <v>968596</v>
      </c>
      <c r="I125" s="19"/>
      <c r="J125" s="27">
        <v>999113</v>
      </c>
      <c r="K125" s="19"/>
      <c r="L125" s="27">
        <v>420695</v>
      </c>
      <c r="M125" s="19"/>
      <c r="N125" s="27">
        <v>1034527</v>
      </c>
      <c r="O125" s="19"/>
      <c r="P125" s="27">
        <v>914968</v>
      </c>
      <c r="Q125" s="19"/>
      <c r="R125" s="27">
        <v>796641</v>
      </c>
      <c r="S125" s="19"/>
    </row>
    <row r="126" spans="1:19" x14ac:dyDescent="0.2">
      <c r="C126" s="2" t="s">
        <v>83</v>
      </c>
      <c r="D126" s="27">
        <v>57986</v>
      </c>
      <c r="E126" s="19"/>
      <c r="F126" s="27">
        <v>93124</v>
      </c>
      <c r="G126" s="19"/>
      <c r="H126" s="27">
        <v>131354</v>
      </c>
      <c r="I126" s="19"/>
      <c r="J126" s="27">
        <v>155115</v>
      </c>
      <c r="K126" s="19"/>
      <c r="L126" s="27">
        <v>237003</v>
      </c>
      <c r="M126" s="19"/>
      <c r="N126" s="27">
        <v>240224</v>
      </c>
      <c r="O126" s="19"/>
      <c r="P126" s="27">
        <v>249316</v>
      </c>
      <c r="Q126" s="19"/>
      <c r="R126" s="27">
        <v>270055</v>
      </c>
      <c r="S126" s="19"/>
    </row>
    <row r="127" spans="1:19" x14ac:dyDescent="0.2">
      <c r="C127" s="2" t="s">
        <v>84</v>
      </c>
      <c r="D127" s="27">
        <v>210070</v>
      </c>
      <c r="E127" s="19"/>
      <c r="F127" s="27">
        <v>362976</v>
      </c>
      <c r="G127" s="19"/>
      <c r="H127" s="27">
        <v>203769</v>
      </c>
      <c r="I127" s="19"/>
      <c r="J127" s="27">
        <v>425981</v>
      </c>
      <c r="K127" s="19"/>
      <c r="L127" s="27">
        <v>525994</v>
      </c>
      <c r="M127" s="19"/>
      <c r="N127" s="27">
        <v>511085</v>
      </c>
      <c r="O127" s="19"/>
      <c r="P127" s="27">
        <v>470058</v>
      </c>
      <c r="Q127" s="19"/>
      <c r="R127" s="27">
        <v>466750</v>
      </c>
      <c r="S127" s="19"/>
    </row>
    <row r="128" spans="1:19" x14ac:dyDescent="0.2">
      <c r="C128" s="2" t="s">
        <v>85</v>
      </c>
      <c r="D128" s="27">
        <v>-1229</v>
      </c>
      <c r="E128" s="19"/>
      <c r="F128" s="27">
        <v>118832</v>
      </c>
      <c r="G128" s="19"/>
      <c r="H128" s="27">
        <v>90278</v>
      </c>
      <c r="I128" s="19"/>
      <c r="J128" s="27">
        <v>170203</v>
      </c>
      <c r="K128" s="19"/>
      <c r="L128" s="27">
        <v>191538</v>
      </c>
      <c r="M128" s="19"/>
      <c r="N128" s="27">
        <v>79070</v>
      </c>
      <c r="O128" s="19"/>
      <c r="P128" s="27">
        <v>38010</v>
      </c>
      <c r="Q128" s="19"/>
      <c r="R128" s="27">
        <v>50290</v>
      </c>
      <c r="S128" s="19"/>
    </row>
    <row r="129" spans="1:19" x14ac:dyDescent="0.2">
      <c r="C129" s="2" t="s">
        <v>86</v>
      </c>
      <c r="D129" s="27">
        <v>2046889</v>
      </c>
      <c r="E129" s="19"/>
      <c r="F129" s="27">
        <v>1958591</v>
      </c>
      <c r="G129" s="19"/>
      <c r="H129" s="27">
        <v>2071328</v>
      </c>
      <c r="I129" s="19"/>
      <c r="J129" s="27">
        <v>2059177</v>
      </c>
      <c r="K129" s="19"/>
      <c r="L129" s="27">
        <v>2241911</v>
      </c>
      <c r="M129" s="19"/>
      <c r="N129" s="27">
        <v>2284773</v>
      </c>
      <c r="O129" s="19"/>
      <c r="P129" s="27">
        <v>2176534</v>
      </c>
      <c r="Q129" s="19"/>
      <c r="R129" s="27">
        <v>2106868</v>
      </c>
      <c r="S129" s="19"/>
    </row>
    <row r="130" spans="1:19" x14ac:dyDescent="0.2">
      <c r="C130" s="2" t="s">
        <v>87</v>
      </c>
      <c r="D130" s="27">
        <v>-67184</v>
      </c>
      <c r="E130" s="19"/>
      <c r="F130" s="27">
        <v>-84335</v>
      </c>
      <c r="G130" s="19"/>
      <c r="H130" s="27">
        <v>-37628</v>
      </c>
      <c r="I130" s="19"/>
      <c r="J130" s="27">
        <v>-92106</v>
      </c>
      <c r="K130" s="19"/>
      <c r="L130" s="27">
        <v>-65427</v>
      </c>
      <c r="M130" s="19"/>
      <c r="N130" s="27">
        <v>-9193</v>
      </c>
      <c r="O130" s="19"/>
      <c r="P130" s="27">
        <v>-8910</v>
      </c>
      <c r="Q130" s="19"/>
      <c r="R130" s="27">
        <v>-181504</v>
      </c>
      <c r="S130" s="19"/>
    </row>
    <row r="131" spans="1:19" x14ac:dyDescent="0.2">
      <c r="C131" s="2" t="s">
        <v>88</v>
      </c>
      <c r="D131" s="27">
        <v>140708</v>
      </c>
      <c r="E131" s="19"/>
      <c r="F131" s="27">
        <v>322515</v>
      </c>
      <c r="G131" s="19"/>
      <c r="H131" s="27">
        <v>519050</v>
      </c>
      <c r="I131" s="19"/>
      <c r="J131" s="27">
        <v>630964</v>
      </c>
      <c r="K131" s="19"/>
      <c r="L131" s="27">
        <v>1111541</v>
      </c>
      <c r="M131" s="19"/>
      <c r="N131" s="27">
        <v>491441</v>
      </c>
      <c r="O131" s="19"/>
      <c r="P131" s="27">
        <v>14280</v>
      </c>
      <c r="Q131" s="19"/>
      <c r="R131" s="27">
        <v>191170</v>
      </c>
      <c r="S131" s="19"/>
    </row>
    <row r="132" spans="1:19" x14ac:dyDescent="0.2">
      <c r="C132" s="2" t="s">
        <v>89</v>
      </c>
      <c r="D132" s="27">
        <v>-335234</v>
      </c>
      <c r="E132" s="19"/>
      <c r="F132" s="27">
        <v>-127245</v>
      </c>
      <c r="G132" s="19"/>
      <c r="H132" s="27">
        <v>-372348</v>
      </c>
      <c r="I132" s="19"/>
      <c r="J132" s="27">
        <v>-167461</v>
      </c>
      <c r="K132" s="19"/>
      <c r="L132" s="27">
        <v>207565</v>
      </c>
      <c r="M132" s="19"/>
      <c r="N132" s="27">
        <v>1946843</v>
      </c>
      <c r="O132" s="19"/>
      <c r="P132" s="27">
        <v>2060879</v>
      </c>
      <c r="Q132" s="19"/>
      <c r="R132" s="27">
        <v>2125281</v>
      </c>
      <c r="S132" s="19"/>
    </row>
    <row r="133" spans="1:19" x14ac:dyDescent="0.2">
      <c r="A133" s="28" t="s">
        <v>12</v>
      </c>
      <c r="B133" s="19"/>
      <c r="C133" s="19"/>
      <c r="D133" s="19"/>
      <c r="E133" s="19"/>
      <c r="F133" s="19"/>
      <c r="G133" s="19"/>
      <c r="H133" s="19"/>
      <c r="I133" s="19"/>
      <c r="J133" s="19"/>
      <c r="K133" s="19"/>
      <c r="L133" s="19"/>
      <c r="M133" s="19"/>
      <c r="N133" s="19"/>
      <c r="O133" s="19"/>
      <c r="P133" s="19"/>
      <c r="Q133" s="19"/>
      <c r="R133" s="19"/>
      <c r="S133" s="19"/>
    </row>
    <row r="134" spans="1:19" x14ac:dyDescent="0.2">
      <c r="A134" s="33" t="s">
        <v>90</v>
      </c>
      <c r="B134" s="19"/>
      <c r="C134" s="19"/>
      <c r="D134" s="19"/>
      <c r="E134" s="19"/>
      <c r="F134" s="19"/>
      <c r="G134" s="19"/>
      <c r="H134" s="19"/>
      <c r="I134" s="19"/>
      <c r="J134" s="19"/>
      <c r="K134" s="19"/>
      <c r="L134" s="19"/>
      <c r="M134" s="19"/>
      <c r="N134" s="19"/>
      <c r="O134" s="19"/>
      <c r="P134" s="19"/>
      <c r="Q134" s="19"/>
      <c r="R134" s="19"/>
      <c r="S134" s="19"/>
    </row>
    <row r="135" spans="1:19" x14ac:dyDescent="0.2">
      <c r="A135" s="28" t="s">
        <v>12</v>
      </c>
      <c r="B135" s="19"/>
      <c r="C135" s="19"/>
      <c r="D135" s="19"/>
      <c r="E135" s="19"/>
      <c r="F135" s="19"/>
      <c r="G135" s="19"/>
      <c r="H135" s="19"/>
      <c r="I135" s="19"/>
      <c r="J135" s="19"/>
      <c r="K135" s="19"/>
      <c r="L135" s="19"/>
      <c r="M135" s="19"/>
      <c r="N135" s="19"/>
      <c r="O135" s="19"/>
      <c r="P135" s="19"/>
      <c r="Q135" s="19"/>
      <c r="R135" s="19"/>
      <c r="S135" s="19"/>
    </row>
    <row r="136" spans="1:19" x14ac:dyDescent="0.2">
      <c r="C136" s="2" t="s">
        <v>13</v>
      </c>
      <c r="D136" s="27">
        <v>0</v>
      </c>
      <c r="E136" s="19"/>
      <c r="F136" s="27">
        <v>0</v>
      </c>
      <c r="G136" s="19"/>
      <c r="H136" s="27">
        <v>-35000</v>
      </c>
      <c r="I136" s="19"/>
      <c r="J136" s="27">
        <v>0</v>
      </c>
      <c r="K136" s="19"/>
      <c r="L136" s="27">
        <v>0</v>
      </c>
      <c r="M136" s="19"/>
      <c r="N136" s="27">
        <v>0</v>
      </c>
      <c r="O136" s="19"/>
      <c r="P136" s="27">
        <v>0</v>
      </c>
      <c r="Q136" s="19"/>
      <c r="R136" s="27">
        <v>0</v>
      </c>
      <c r="S136" s="19"/>
    </row>
    <row r="137" spans="1:19" x14ac:dyDescent="0.2">
      <c r="C137" s="2" t="s">
        <v>14</v>
      </c>
      <c r="D137" s="27">
        <v>0</v>
      </c>
      <c r="E137" s="19"/>
      <c r="F137" s="27">
        <v>-19723</v>
      </c>
      <c r="G137" s="19"/>
      <c r="H137" s="27">
        <v>17413</v>
      </c>
      <c r="I137" s="19"/>
      <c r="J137" s="27">
        <v>2310</v>
      </c>
      <c r="K137" s="19"/>
      <c r="L137" s="27">
        <v>0</v>
      </c>
      <c r="M137" s="19"/>
      <c r="N137" s="27">
        <v>0</v>
      </c>
      <c r="O137" s="19"/>
      <c r="P137" s="27">
        <v>0</v>
      </c>
      <c r="Q137" s="19"/>
      <c r="R137" s="27">
        <v>0</v>
      </c>
      <c r="S137" s="19"/>
    </row>
    <row r="138" spans="1:19" x14ac:dyDescent="0.2">
      <c r="C138" s="2" t="s">
        <v>19</v>
      </c>
      <c r="D138" s="27">
        <v>-33189</v>
      </c>
      <c r="E138" s="19"/>
      <c r="F138" s="27">
        <v>-490707</v>
      </c>
      <c r="G138" s="19"/>
      <c r="H138" s="27">
        <v>-620294</v>
      </c>
      <c r="I138" s="19"/>
      <c r="J138" s="27">
        <v>61891</v>
      </c>
      <c r="K138" s="19"/>
      <c r="L138" s="27">
        <v>-38273</v>
      </c>
      <c r="M138" s="19"/>
      <c r="N138" s="27">
        <v>-39689</v>
      </c>
      <c r="O138" s="19"/>
      <c r="P138" s="27">
        <v>-44757</v>
      </c>
      <c r="Q138" s="19"/>
      <c r="R138" s="27">
        <f>-45742-1</f>
        <v>-45743</v>
      </c>
      <c r="S138" s="19"/>
    </row>
    <row r="139" spans="1:19" x14ac:dyDescent="0.2">
      <c r="C139" s="2" t="s">
        <v>20</v>
      </c>
      <c r="D139" s="27">
        <v>0</v>
      </c>
      <c r="E139" s="19"/>
      <c r="F139" s="27">
        <v>0</v>
      </c>
      <c r="G139" s="19"/>
      <c r="H139" s="27">
        <v>0</v>
      </c>
      <c r="I139" s="19"/>
      <c r="J139" s="27">
        <v>0</v>
      </c>
      <c r="K139" s="19"/>
      <c r="L139" s="27">
        <v>834</v>
      </c>
      <c r="M139" s="19"/>
      <c r="N139" s="27">
        <v>0</v>
      </c>
      <c r="O139" s="19"/>
      <c r="P139" s="27">
        <v>0</v>
      </c>
      <c r="Q139" s="19"/>
      <c r="R139" s="27">
        <v>0</v>
      </c>
      <c r="S139" s="19"/>
    </row>
    <row r="140" spans="1:19" x14ac:dyDescent="0.2">
      <c r="C140" s="2" t="s">
        <v>22</v>
      </c>
      <c r="D140" s="27">
        <v>-61368</v>
      </c>
      <c r="E140" s="19"/>
      <c r="F140" s="27">
        <v>-763521</v>
      </c>
      <c r="G140" s="19"/>
      <c r="H140" s="27">
        <v>291559</v>
      </c>
      <c r="I140" s="19"/>
      <c r="J140" s="27">
        <v>210202</v>
      </c>
      <c r="K140" s="19"/>
      <c r="L140" s="27">
        <v>129181</v>
      </c>
      <c r="M140" s="19"/>
      <c r="N140" s="27">
        <v>0</v>
      </c>
      <c r="O140" s="19"/>
      <c r="P140" s="27">
        <v>0</v>
      </c>
      <c r="Q140" s="19"/>
      <c r="R140" s="27">
        <v>0</v>
      </c>
      <c r="S140" s="19"/>
    </row>
    <row r="141" spans="1:19" x14ac:dyDescent="0.2">
      <c r="C141" s="2" t="s">
        <v>53</v>
      </c>
      <c r="D141" s="27">
        <v>12731</v>
      </c>
      <c r="E141" s="19"/>
      <c r="F141" s="27">
        <v>13770</v>
      </c>
      <c r="G141" s="19"/>
      <c r="H141" s="27">
        <v>1697</v>
      </c>
      <c r="I141" s="19"/>
      <c r="J141" s="27">
        <v>-22</v>
      </c>
      <c r="K141" s="19"/>
      <c r="L141" s="27">
        <v>0</v>
      </c>
      <c r="M141" s="19"/>
      <c r="N141" s="27">
        <v>0</v>
      </c>
      <c r="O141" s="19"/>
      <c r="P141" s="27">
        <v>0</v>
      </c>
      <c r="Q141" s="19"/>
      <c r="R141" s="27">
        <v>0</v>
      </c>
      <c r="S141" s="19"/>
    </row>
    <row r="142" spans="1:19" x14ac:dyDescent="0.2">
      <c r="C142" s="2" t="s">
        <v>23</v>
      </c>
      <c r="D142" s="27">
        <v>0</v>
      </c>
      <c r="E142" s="19"/>
      <c r="F142" s="27">
        <v>0</v>
      </c>
      <c r="G142" s="19"/>
      <c r="H142" s="27">
        <v>7159</v>
      </c>
      <c r="I142" s="19"/>
      <c r="J142" s="27">
        <v>17299</v>
      </c>
      <c r="K142" s="19"/>
      <c r="L142" s="27">
        <f>84962-1</f>
        <v>84961</v>
      </c>
      <c r="M142" s="19"/>
      <c r="N142" s="27">
        <v>40000</v>
      </c>
      <c r="O142" s="19"/>
      <c r="P142" s="27">
        <v>40000</v>
      </c>
      <c r="Q142" s="19"/>
      <c r="R142" s="27">
        <v>40000</v>
      </c>
      <c r="S142" s="19"/>
    </row>
    <row r="143" spans="1:19" x14ac:dyDescent="0.2">
      <c r="C143" s="2" t="s">
        <v>28</v>
      </c>
      <c r="D143" s="27">
        <v>-57492</v>
      </c>
      <c r="E143" s="19"/>
      <c r="F143" s="27">
        <v>-1108</v>
      </c>
      <c r="G143" s="19"/>
      <c r="H143" s="27">
        <v>-71497</v>
      </c>
      <c r="I143" s="19"/>
      <c r="J143" s="27">
        <v>-55972</v>
      </c>
      <c r="K143" s="19"/>
      <c r="L143" s="27">
        <v>-61276</v>
      </c>
      <c r="M143" s="19"/>
      <c r="N143" s="27">
        <v>0</v>
      </c>
      <c r="O143" s="19"/>
      <c r="P143" s="27">
        <v>0</v>
      </c>
      <c r="Q143" s="19"/>
      <c r="R143" s="27">
        <v>0</v>
      </c>
      <c r="S143" s="19"/>
    </row>
    <row r="144" spans="1:19" x14ac:dyDescent="0.2">
      <c r="C144" s="2" t="s">
        <v>30</v>
      </c>
      <c r="D144" s="27">
        <v>0</v>
      </c>
      <c r="E144" s="19"/>
      <c r="F144" s="27">
        <v>-1063420</v>
      </c>
      <c r="G144" s="19"/>
      <c r="H144" s="27">
        <v>-1206678</v>
      </c>
      <c r="I144" s="19"/>
      <c r="J144" s="27">
        <v>-430678</v>
      </c>
      <c r="K144" s="19"/>
      <c r="L144" s="27">
        <f>-136988+7054</f>
        <v>-129934</v>
      </c>
      <c r="M144" s="19"/>
      <c r="N144" s="27">
        <v>-166530</v>
      </c>
      <c r="O144" s="19"/>
      <c r="P144" s="27">
        <v>-109240</v>
      </c>
      <c r="Q144" s="19"/>
      <c r="R144" s="27">
        <v>-77070</v>
      </c>
      <c r="S144" s="19"/>
    </row>
    <row r="145" spans="1:19" x14ac:dyDescent="0.2">
      <c r="C145" s="2" t="s">
        <v>22</v>
      </c>
      <c r="D145" s="27">
        <v>0</v>
      </c>
      <c r="E145" s="19"/>
      <c r="F145" s="27">
        <v>-1979829</v>
      </c>
      <c r="G145" s="19"/>
      <c r="H145" s="27">
        <v>0</v>
      </c>
      <c r="I145" s="19"/>
      <c r="J145" s="27">
        <v>0</v>
      </c>
      <c r="K145" s="19"/>
      <c r="L145" s="27">
        <v>0</v>
      </c>
      <c r="M145" s="19"/>
      <c r="N145" s="27">
        <v>0</v>
      </c>
      <c r="O145" s="19"/>
      <c r="P145" s="27">
        <v>0</v>
      </c>
      <c r="Q145" s="19"/>
      <c r="R145" s="27">
        <v>0</v>
      </c>
      <c r="S145" s="19"/>
    </row>
    <row r="146" spans="1:19" x14ac:dyDescent="0.2">
      <c r="C146" s="2" t="s">
        <v>30</v>
      </c>
      <c r="D146" s="27">
        <v>0</v>
      </c>
      <c r="E146" s="19"/>
      <c r="F146" s="27">
        <v>0</v>
      </c>
      <c r="G146" s="19"/>
      <c r="H146" s="27">
        <v>0</v>
      </c>
      <c r="I146" s="19"/>
      <c r="J146" s="27">
        <v>-1434995</v>
      </c>
      <c r="K146" s="19"/>
      <c r="L146" s="27">
        <v>0</v>
      </c>
      <c r="M146" s="19"/>
      <c r="N146" s="27">
        <v>0</v>
      </c>
      <c r="O146" s="19"/>
      <c r="P146" s="27">
        <v>0</v>
      </c>
      <c r="Q146" s="19"/>
      <c r="R146" s="27">
        <v>0</v>
      </c>
      <c r="S146" s="19"/>
    </row>
    <row r="147" spans="1:19" ht="13.5" thickBot="1" x14ac:dyDescent="0.25">
      <c r="A147" s="28" t="s">
        <v>12</v>
      </c>
      <c r="B147" s="19"/>
      <c r="C147" s="19"/>
      <c r="D147" s="19"/>
      <c r="E147" s="19"/>
      <c r="F147" s="19"/>
      <c r="G147" s="19"/>
      <c r="H147" s="19"/>
      <c r="I147" s="19"/>
      <c r="J147" s="19"/>
      <c r="K147" s="19"/>
      <c r="L147" s="19"/>
      <c r="M147" s="19"/>
      <c r="N147" s="19"/>
      <c r="O147" s="19"/>
      <c r="P147" s="19"/>
      <c r="Q147" s="19"/>
      <c r="R147" s="19"/>
      <c r="S147" s="19"/>
    </row>
    <row r="148" spans="1:19" ht="13.5" thickBot="1" x14ac:dyDescent="0.25">
      <c r="C148" s="1" t="s">
        <v>91</v>
      </c>
      <c r="D148" s="31">
        <v>-139318</v>
      </c>
      <c r="E148" s="23"/>
      <c r="F148" s="31">
        <v>-4304538</v>
      </c>
      <c r="G148" s="23"/>
      <c r="H148" s="31">
        <v>-1615641</v>
      </c>
      <c r="I148" s="23"/>
      <c r="J148" s="31">
        <v>-1629965</v>
      </c>
      <c r="K148" s="23"/>
      <c r="L148" s="34">
        <f>SUM(L136:M147)</f>
        <v>-14507</v>
      </c>
      <c r="M148" s="35"/>
      <c r="N148" s="31">
        <v>-166219</v>
      </c>
      <c r="O148" s="23"/>
      <c r="P148" s="31">
        <v>-113997</v>
      </c>
      <c r="Q148" s="23"/>
      <c r="R148" s="31">
        <v>-82813</v>
      </c>
      <c r="S148" s="23"/>
    </row>
    <row r="149" spans="1:19" x14ac:dyDescent="0.2">
      <c r="A149" s="32" t="s">
        <v>92</v>
      </c>
      <c r="B149" s="19"/>
      <c r="C149" s="19"/>
      <c r="D149" s="23"/>
      <c r="E149" s="23"/>
      <c r="F149" s="23"/>
      <c r="G149" s="23"/>
      <c r="H149" s="23"/>
      <c r="I149" s="23"/>
      <c r="J149" s="23"/>
      <c r="K149" s="23"/>
      <c r="L149" s="23"/>
      <c r="M149" s="23"/>
      <c r="N149" s="23"/>
      <c r="O149" s="23"/>
      <c r="P149" s="23"/>
      <c r="Q149" s="23"/>
      <c r="R149" s="23"/>
      <c r="S149" s="23"/>
    </row>
    <row r="150" spans="1:19" x14ac:dyDescent="0.2">
      <c r="C150" s="2" t="s">
        <v>93</v>
      </c>
      <c r="D150" s="27">
        <v>0</v>
      </c>
      <c r="E150" s="19"/>
      <c r="F150" s="27">
        <v>0</v>
      </c>
      <c r="G150" s="19"/>
      <c r="H150" s="27">
        <v>-25110</v>
      </c>
      <c r="I150" s="19"/>
      <c r="J150" s="27">
        <v>-16992</v>
      </c>
      <c r="K150" s="19"/>
      <c r="L150" s="27">
        <v>-18461</v>
      </c>
      <c r="M150" s="19"/>
      <c r="N150" s="27">
        <v>0</v>
      </c>
      <c r="O150" s="19"/>
      <c r="P150" s="27">
        <v>0</v>
      </c>
      <c r="Q150" s="19"/>
      <c r="R150" s="27">
        <v>0</v>
      </c>
      <c r="S150" s="19"/>
    </row>
    <row r="151" spans="1:19" x14ac:dyDescent="0.2">
      <c r="C151" s="2" t="s">
        <v>94</v>
      </c>
      <c r="D151" s="29" t="s">
        <v>35</v>
      </c>
      <c r="E151" s="19"/>
      <c r="F151" s="29" t="s">
        <v>35</v>
      </c>
      <c r="G151" s="19"/>
      <c r="H151" s="29" t="s">
        <v>35</v>
      </c>
      <c r="I151" s="19"/>
      <c r="J151" s="29" t="s">
        <v>35</v>
      </c>
      <c r="K151" s="19"/>
      <c r="L151" s="27">
        <v>834</v>
      </c>
      <c r="M151" s="19"/>
      <c r="N151" s="29" t="s">
        <v>35</v>
      </c>
      <c r="O151" s="19"/>
      <c r="P151" s="29" t="s">
        <v>35</v>
      </c>
      <c r="Q151" s="19"/>
      <c r="R151" s="29" t="s">
        <v>35</v>
      </c>
      <c r="S151" s="19"/>
    </row>
    <row r="152" spans="1:19" x14ac:dyDescent="0.2">
      <c r="C152" s="2" t="s">
        <v>95</v>
      </c>
      <c r="D152" s="27">
        <v>12731</v>
      </c>
      <c r="E152" s="19"/>
      <c r="F152" s="27">
        <v>13770</v>
      </c>
      <c r="G152" s="19"/>
      <c r="H152" s="27">
        <v>1697</v>
      </c>
      <c r="I152" s="19"/>
      <c r="J152" s="27">
        <v>-22</v>
      </c>
      <c r="K152" s="19"/>
      <c r="L152" s="29" t="s">
        <v>35</v>
      </c>
      <c r="M152" s="19"/>
      <c r="N152" s="27">
        <v>0</v>
      </c>
      <c r="O152" s="19"/>
      <c r="P152" s="27">
        <v>0</v>
      </c>
      <c r="Q152" s="19"/>
      <c r="R152" s="27">
        <v>0</v>
      </c>
      <c r="S152" s="19"/>
    </row>
    <row r="153" spans="1:19" x14ac:dyDescent="0.2">
      <c r="C153" s="2" t="s">
        <v>96</v>
      </c>
      <c r="D153" s="27">
        <v>-403</v>
      </c>
      <c r="E153" s="19"/>
      <c r="F153" s="27">
        <v>-1003821</v>
      </c>
      <c r="G153" s="19"/>
      <c r="H153" s="27">
        <v>-500441</v>
      </c>
      <c r="I153" s="19"/>
      <c r="J153" s="27">
        <v>-12798</v>
      </c>
      <c r="K153" s="19"/>
      <c r="L153" s="27">
        <v>-4819</v>
      </c>
      <c r="M153" s="19"/>
      <c r="N153" s="27">
        <v>0</v>
      </c>
      <c r="O153" s="19"/>
      <c r="P153" s="27">
        <v>0</v>
      </c>
      <c r="Q153" s="19"/>
      <c r="R153" s="27">
        <v>0</v>
      </c>
      <c r="S153" s="19"/>
    </row>
    <row r="154" spans="1:19" x14ac:dyDescent="0.2">
      <c r="C154" s="2" t="s">
        <v>97</v>
      </c>
      <c r="D154" s="27">
        <v>0</v>
      </c>
      <c r="E154" s="19"/>
      <c r="F154" s="27">
        <v>-19723</v>
      </c>
      <c r="G154" s="19"/>
      <c r="H154" s="27">
        <v>17413</v>
      </c>
      <c r="I154" s="19"/>
      <c r="J154" s="27">
        <v>2310</v>
      </c>
      <c r="K154" s="19"/>
      <c r="L154" s="29" t="s">
        <v>35</v>
      </c>
      <c r="M154" s="19"/>
      <c r="N154" s="27">
        <v>0</v>
      </c>
      <c r="O154" s="19"/>
      <c r="P154" s="27">
        <v>0</v>
      </c>
      <c r="Q154" s="19"/>
      <c r="R154" s="27">
        <v>0</v>
      </c>
      <c r="S154" s="19"/>
    </row>
    <row r="155" spans="1:19" x14ac:dyDescent="0.2">
      <c r="C155" s="2" t="s">
        <v>98</v>
      </c>
      <c r="D155" s="27">
        <v>-157373</v>
      </c>
      <c r="E155" s="19"/>
      <c r="F155" s="27">
        <v>-763521</v>
      </c>
      <c r="G155" s="19"/>
      <c r="H155" s="27">
        <v>292000</v>
      </c>
      <c r="I155" s="19"/>
      <c r="J155" s="27">
        <v>53248</v>
      </c>
      <c r="K155" s="19"/>
      <c r="L155" s="27">
        <v>134000</v>
      </c>
      <c r="M155" s="19"/>
      <c r="N155" s="27">
        <v>0</v>
      </c>
      <c r="O155" s="19"/>
      <c r="P155" s="27">
        <v>0</v>
      </c>
      <c r="Q155" s="19"/>
      <c r="R155" s="27">
        <v>0</v>
      </c>
      <c r="S155" s="19"/>
    </row>
    <row r="156" spans="1:19" x14ac:dyDescent="0.2">
      <c r="C156" s="2" t="s">
        <v>99</v>
      </c>
      <c r="D156" s="27">
        <v>4768</v>
      </c>
      <c r="E156" s="19"/>
      <c r="F156" s="27">
        <v>3334</v>
      </c>
      <c r="G156" s="19"/>
      <c r="H156" s="27">
        <v>79</v>
      </c>
      <c r="I156" s="19"/>
      <c r="J156" s="27">
        <v>350</v>
      </c>
      <c r="K156" s="19"/>
      <c r="L156" s="27">
        <v>54157</v>
      </c>
      <c r="M156" s="19"/>
      <c r="N156" s="27">
        <v>0</v>
      </c>
      <c r="O156" s="19"/>
      <c r="P156" s="27">
        <v>0</v>
      </c>
      <c r="Q156" s="19"/>
      <c r="R156" s="27">
        <v>0</v>
      </c>
      <c r="S156" s="19"/>
    </row>
    <row r="157" spans="1:19" x14ac:dyDescent="0.2">
      <c r="C157" s="2" t="s">
        <v>100</v>
      </c>
      <c r="D157" s="27">
        <v>0</v>
      </c>
      <c r="E157" s="19"/>
      <c r="F157" s="27">
        <v>-111446</v>
      </c>
      <c r="G157" s="19"/>
      <c r="H157" s="27">
        <v>-264404</v>
      </c>
      <c r="I157" s="19"/>
      <c r="J157" s="27">
        <v>-32150</v>
      </c>
      <c r="K157" s="19"/>
      <c r="L157" s="27">
        <v>15</v>
      </c>
      <c r="M157" s="19"/>
      <c r="N157" s="27">
        <v>0</v>
      </c>
      <c r="O157" s="19"/>
      <c r="P157" s="27">
        <v>0</v>
      </c>
      <c r="Q157" s="19"/>
      <c r="R157" s="27">
        <v>0</v>
      </c>
      <c r="S157" s="19"/>
    </row>
    <row r="158" spans="1:19" x14ac:dyDescent="0.2">
      <c r="C158" s="2" t="s">
        <v>101</v>
      </c>
      <c r="D158" s="27">
        <v>-5763</v>
      </c>
      <c r="E158" s="19"/>
      <c r="F158" s="27">
        <v>-2218695</v>
      </c>
      <c r="G158" s="19"/>
      <c r="H158" s="27">
        <v>-1070518</v>
      </c>
      <c r="I158" s="19"/>
      <c r="J158" s="27">
        <v>-1753009</v>
      </c>
      <c r="K158" s="19"/>
      <c r="L158" s="27">
        <v>-141780</v>
      </c>
      <c r="M158" s="19"/>
      <c r="N158" s="27">
        <v>-177530</v>
      </c>
      <c r="O158" s="19"/>
      <c r="P158" s="27">
        <v>-120240</v>
      </c>
      <c r="Q158" s="19"/>
      <c r="R158" s="27">
        <v>-88070</v>
      </c>
      <c r="S158" s="19"/>
    </row>
    <row r="159" spans="1:19" x14ac:dyDescent="0.2">
      <c r="C159" s="2" t="s">
        <v>102</v>
      </c>
      <c r="D159" s="27">
        <v>6722</v>
      </c>
      <c r="E159" s="19"/>
      <c r="F159" s="27">
        <v>-204436</v>
      </c>
      <c r="G159" s="19"/>
      <c r="H159" s="27">
        <v>-66357</v>
      </c>
      <c r="I159" s="19"/>
      <c r="J159" s="27">
        <v>129098</v>
      </c>
      <c r="K159" s="19"/>
      <c r="L159" s="27">
        <v>-38453</v>
      </c>
      <c r="M159" s="19"/>
      <c r="N159" s="27">
        <v>11311</v>
      </c>
      <c r="O159" s="19"/>
      <c r="P159" s="27">
        <v>6243</v>
      </c>
      <c r="Q159" s="19"/>
      <c r="R159" s="27">
        <v>5257</v>
      </c>
      <c r="S159" s="19"/>
    </row>
    <row r="160" spans="1:19" ht="13.5" thickBot="1" x14ac:dyDescent="0.25">
      <c r="A160" s="28" t="s">
        <v>12</v>
      </c>
      <c r="B160" s="19"/>
      <c r="C160" s="19"/>
      <c r="D160" s="19"/>
      <c r="E160" s="19"/>
      <c r="F160" s="19"/>
      <c r="G160" s="19"/>
      <c r="H160" s="19"/>
      <c r="I160" s="19"/>
      <c r="J160" s="19"/>
      <c r="K160" s="19"/>
      <c r="L160" s="19"/>
      <c r="M160" s="19"/>
      <c r="N160" s="19"/>
      <c r="O160" s="19"/>
      <c r="P160" s="19"/>
      <c r="Q160" s="19"/>
      <c r="R160" s="19"/>
      <c r="S160" s="19"/>
    </row>
    <row r="161" spans="1:21" ht="14.25" thickTop="1" thickBot="1" x14ac:dyDescent="0.25">
      <c r="C161" s="1" t="s">
        <v>103</v>
      </c>
      <c r="D161" s="37">
        <v>7701124</v>
      </c>
      <c r="E161" s="38"/>
      <c r="F161" s="37">
        <v>5205721</v>
      </c>
      <c r="G161" s="38"/>
      <c r="H161" s="37">
        <v>7744429</v>
      </c>
      <c r="I161" s="38"/>
      <c r="J161" s="37">
        <v>8568874</v>
      </c>
      <c r="K161" s="38"/>
      <c r="L161" s="40">
        <f>L115+L148</f>
        <v>10820129</v>
      </c>
      <c r="M161" s="38"/>
      <c r="N161" s="37">
        <v>10729722</v>
      </c>
      <c r="O161" s="38"/>
      <c r="P161" s="37">
        <v>10480928</v>
      </c>
      <c r="Q161" s="38"/>
      <c r="R161" s="37">
        <v>11162561</v>
      </c>
      <c r="S161" s="38"/>
    </row>
    <row r="162" spans="1:21" ht="14.25" thickTop="1" thickBot="1" x14ac:dyDescent="0.25">
      <c r="A162" s="28" t="s">
        <v>12</v>
      </c>
      <c r="B162" s="19"/>
      <c r="C162" s="19"/>
      <c r="D162" s="39"/>
      <c r="E162" s="39"/>
      <c r="F162" s="39"/>
      <c r="G162" s="39"/>
      <c r="H162" s="39"/>
      <c r="I162" s="39"/>
      <c r="J162" s="39"/>
      <c r="K162" s="39"/>
      <c r="L162" s="39"/>
      <c r="M162" s="39"/>
      <c r="N162" s="39"/>
      <c r="O162" s="39"/>
      <c r="P162" s="39"/>
      <c r="Q162" s="39"/>
      <c r="R162" s="39"/>
      <c r="S162" s="39"/>
    </row>
    <row r="163" spans="1:21" ht="13.5" thickBot="1" x14ac:dyDescent="0.25">
      <c r="A163" s="4"/>
      <c r="B163" s="4"/>
      <c r="C163" s="5" t="s">
        <v>104</v>
      </c>
      <c r="D163" s="41">
        <v>15765039</v>
      </c>
      <c r="E163" s="23"/>
      <c r="F163" s="41">
        <v>12371640</v>
      </c>
      <c r="G163" s="23"/>
      <c r="H163" s="41">
        <v>15919641</v>
      </c>
      <c r="I163" s="23"/>
      <c r="J163" s="41">
        <v>102628415</v>
      </c>
      <c r="K163" s="23"/>
      <c r="L163" s="41">
        <f>L88+L161-L90</f>
        <v>15900435</v>
      </c>
      <c r="M163" s="23"/>
      <c r="N163" s="41">
        <v>15139672</v>
      </c>
      <c r="O163" s="23"/>
      <c r="P163" s="41">
        <v>14334427</v>
      </c>
      <c r="Q163" s="23"/>
      <c r="R163" s="41">
        <v>14910805</v>
      </c>
      <c r="S163" s="23"/>
    </row>
    <row r="164" spans="1:21" x14ac:dyDescent="0.2">
      <c r="A164" s="42" t="s">
        <v>92</v>
      </c>
      <c r="B164" s="39"/>
      <c r="C164" s="39"/>
      <c r="D164" s="39"/>
      <c r="E164" s="39"/>
      <c r="F164" s="39"/>
      <c r="G164" s="39"/>
      <c r="H164" s="39"/>
      <c r="I164" s="39"/>
      <c r="J164" s="39"/>
      <c r="K164" s="39"/>
      <c r="L164" s="39"/>
      <c r="M164" s="39"/>
      <c r="N164" s="39"/>
      <c r="O164" s="39"/>
      <c r="P164" s="39"/>
      <c r="Q164" s="39"/>
      <c r="R164" s="39"/>
      <c r="S164" s="39"/>
    </row>
    <row r="165" spans="1:21" x14ac:dyDescent="0.2">
      <c r="C165" s="2" t="s">
        <v>105</v>
      </c>
      <c r="D165" s="27">
        <v>10233252</v>
      </c>
      <c r="E165" s="19"/>
      <c r="F165" s="27">
        <v>11622613</v>
      </c>
      <c r="G165" s="19"/>
      <c r="H165" s="27">
        <v>11516682</v>
      </c>
      <c r="I165" s="19"/>
      <c r="J165" s="27">
        <v>12429098</v>
      </c>
      <c r="K165" s="19"/>
      <c r="L165" s="27">
        <f>L30+L115-L42</f>
        <v>12451573</v>
      </c>
      <c r="M165" s="19"/>
      <c r="N165" s="27">
        <v>12598738</v>
      </c>
      <c r="O165" s="19"/>
      <c r="P165" s="27">
        <v>12334732</v>
      </c>
      <c r="Q165" s="19"/>
      <c r="R165" s="27">
        <v>12783224</v>
      </c>
      <c r="S165" s="19"/>
    </row>
    <row r="166" spans="1:21" x14ac:dyDescent="0.2">
      <c r="C166" s="2" t="s">
        <v>106</v>
      </c>
      <c r="D166" s="27">
        <v>5531787</v>
      </c>
      <c r="E166" s="19"/>
      <c r="F166" s="27">
        <v>749027</v>
      </c>
      <c r="G166" s="19"/>
      <c r="H166" s="27">
        <v>4402959</v>
      </c>
      <c r="I166" s="19"/>
      <c r="J166" s="27">
        <v>90199317</v>
      </c>
      <c r="K166" s="19"/>
      <c r="L166" s="27">
        <f>L71+L148-L80</f>
        <v>3448862</v>
      </c>
      <c r="M166" s="19"/>
      <c r="N166" s="27">
        <v>2540934</v>
      </c>
      <c r="O166" s="19"/>
      <c r="P166" s="27">
        <v>1999695</v>
      </c>
      <c r="Q166" s="19"/>
      <c r="R166" s="27">
        <v>2127581</v>
      </c>
      <c r="S166" s="19"/>
    </row>
    <row r="168" spans="1:21" x14ac:dyDescent="0.2">
      <c r="A168" s="43" t="s">
        <v>107</v>
      </c>
      <c r="B168" s="19"/>
      <c r="C168" s="19"/>
      <c r="D168" s="19"/>
      <c r="E168" s="19"/>
      <c r="F168" s="19"/>
      <c r="G168" s="19"/>
      <c r="H168" s="19"/>
      <c r="I168" s="19"/>
      <c r="J168" s="19"/>
      <c r="K168" s="19"/>
      <c r="L168" s="19"/>
      <c r="M168" s="19"/>
      <c r="N168" s="19"/>
      <c r="O168" s="19"/>
      <c r="P168" s="19"/>
      <c r="Q168" s="19"/>
      <c r="R168" s="19"/>
      <c r="S168" s="19"/>
      <c r="T168" s="19"/>
      <c r="U168" s="19"/>
    </row>
    <row r="169" spans="1:21" x14ac:dyDescent="0.2">
      <c r="A169" s="44" t="s">
        <v>108</v>
      </c>
      <c r="B169" s="19"/>
      <c r="C169" s="19"/>
      <c r="D169" s="19"/>
      <c r="E169" s="19"/>
      <c r="F169" s="19"/>
      <c r="G169" s="19"/>
      <c r="H169" s="19"/>
      <c r="I169" s="19"/>
      <c r="J169" s="19"/>
      <c r="K169" s="19"/>
      <c r="L169" s="19"/>
      <c r="M169" s="19"/>
      <c r="N169" s="19"/>
      <c r="O169" s="19"/>
      <c r="P169" s="19"/>
      <c r="Q169" s="19"/>
      <c r="R169" s="19"/>
      <c r="S169" s="19"/>
      <c r="T169" s="19"/>
      <c r="U169" s="19"/>
    </row>
    <row r="170" spans="1:21" ht="12.75" customHeight="1" x14ac:dyDescent="0.2">
      <c r="A170" s="19"/>
      <c r="B170" s="19"/>
      <c r="C170" s="19"/>
      <c r="D170" s="19"/>
      <c r="E170" s="19"/>
      <c r="F170" s="19"/>
      <c r="G170" s="19"/>
      <c r="H170" s="19"/>
      <c r="I170" s="19"/>
      <c r="J170" s="19"/>
      <c r="K170" s="19"/>
      <c r="L170" s="19"/>
      <c r="M170" s="19"/>
      <c r="N170" s="19"/>
      <c r="O170" s="19"/>
      <c r="P170" s="19"/>
      <c r="Q170" s="19"/>
      <c r="R170" s="19"/>
      <c r="S170" s="19"/>
      <c r="T170" s="19"/>
      <c r="U170" s="19"/>
    </row>
    <row r="171" spans="1:21" x14ac:dyDescent="0.2">
      <c r="A171" s="44" t="s">
        <v>109</v>
      </c>
      <c r="B171" s="19"/>
      <c r="C171" s="19"/>
      <c r="D171" s="19"/>
      <c r="E171" s="19"/>
      <c r="F171" s="19"/>
      <c r="G171" s="19"/>
      <c r="H171" s="19"/>
      <c r="I171" s="19"/>
      <c r="J171" s="19"/>
      <c r="K171" s="19"/>
      <c r="L171" s="19"/>
      <c r="M171" s="19"/>
      <c r="N171" s="19"/>
      <c r="O171" s="19"/>
      <c r="P171" s="19"/>
      <c r="Q171" s="19"/>
      <c r="R171" s="19"/>
      <c r="S171" s="19"/>
      <c r="T171" s="19"/>
      <c r="U171" s="19"/>
    </row>
    <row r="172" spans="1:21" ht="12.75" customHeight="1" x14ac:dyDescent="0.2">
      <c r="A172" s="19"/>
      <c r="B172" s="19"/>
      <c r="C172" s="19"/>
      <c r="D172" s="19"/>
      <c r="E172" s="19"/>
      <c r="F172" s="19"/>
      <c r="G172" s="19"/>
      <c r="H172" s="19"/>
      <c r="I172" s="19"/>
      <c r="J172" s="19"/>
      <c r="K172" s="19"/>
      <c r="L172" s="19"/>
      <c r="M172" s="19"/>
      <c r="N172" s="19"/>
      <c r="O172" s="19"/>
      <c r="P172" s="19"/>
      <c r="Q172" s="19"/>
      <c r="R172" s="19"/>
      <c r="S172" s="19"/>
      <c r="T172" s="19"/>
      <c r="U172" s="19"/>
    </row>
    <row r="173" spans="1:21" ht="12.75" customHeight="1" x14ac:dyDescent="0.2">
      <c r="A173" s="19"/>
      <c r="B173" s="19"/>
      <c r="C173" s="19"/>
      <c r="D173" s="19"/>
      <c r="E173" s="19"/>
      <c r="F173" s="19"/>
      <c r="G173" s="19"/>
      <c r="H173" s="19"/>
      <c r="I173" s="19"/>
      <c r="J173" s="19"/>
      <c r="K173" s="19"/>
      <c r="L173" s="19"/>
      <c r="M173" s="19"/>
      <c r="N173" s="19"/>
      <c r="O173" s="19"/>
      <c r="P173" s="19"/>
      <c r="Q173" s="19"/>
      <c r="R173" s="19"/>
      <c r="S173" s="19"/>
      <c r="T173" s="19"/>
      <c r="U173" s="19"/>
    </row>
    <row r="174" spans="1:21" ht="12.75" customHeight="1" x14ac:dyDescent="0.2">
      <c r="A174" s="19"/>
      <c r="B174" s="19"/>
      <c r="C174" s="19"/>
      <c r="D174" s="19"/>
      <c r="E174" s="19"/>
      <c r="F174" s="19"/>
      <c r="G174" s="19"/>
      <c r="H174" s="19"/>
      <c r="I174" s="19"/>
      <c r="J174" s="19"/>
      <c r="K174" s="19"/>
      <c r="L174" s="19"/>
      <c r="M174" s="19"/>
      <c r="N174" s="19"/>
      <c r="O174" s="19"/>
      <c r="P174" s="19"/>
      <c r="Q174" s="19"/>
      <c r="R174" s="19"/>
      <c r="S174" s="19"/>
      <c r="T174" s="19"/>
      <c r="U174" s="19"/>
    </row>
    <row r="176" spans="1:21" s="6" customFormat="1" ht="12.75" customHeight="1" x14ac:dyDescent="0.25">
      <c r="A176" s="14" t="s">
        <v>139</v>
      </c>
    </row>
    <row r="177" spans="1:19" s="6" customFormat="1" ht="12.75" customHeight="1" x14ac:dyDescent="0.2"/>
    <row r="178" spans="1:19" s="6" customFormat="1" ht="34.9" customHeight="1" x14ac:dyDescent="0.2">
      <c r="A178" s="45" t="s">
        <v>144</v>
      </c>
      <c r="B178" s="45"/>
      <c r="C178" s="45"/>
      <c r="D178" s="45"/>
      <c r="E178" s="45"/>
      <c r="F178" s="45"/>
      <c r="G178" s="45"/>
      <c r="H178" s="45"/>
      <c r="I178" s="45"/>
      <c r="J178" s="45"/>
      <c r="K178" s="45"/>
      <c r="L178" s="45"/>
      <c r="M178" s="45"/>
      <c r="N178" s="45"/>
      <c r="O178" s="45"/>
      <c r="P178" s="45"/>
      <c r="Q178" s="45"/>
      <c r="R178" s="46"/>
      <c r="S178" s="46"/>
    </row>
    <row r="179" spans="1:19" s="6" customFormat="1" ht="47.45" customHeight="1" x14ac:dyDescent="0.2">
      <c r="A179" s="45" t="s">
        <v>140</v>
      </c>
      <c r="B179" s="45"/>
      <c r="C179" s="45"/>
      <c r="D179" s="45"/>
      <c r="E179" s="45"/>
      <c r="F179" s="45"/>
      <c r="G179" s="45"/>
      <c r="H179" s="45"/>
      <c r="I179" s="45"/>
      <c r="J179" s="45"/>
      <c r="K179" s="45"/>
      <c r="L179" s="45"/>
      <c r="M179" s="45"/>
      <c r="N179" s="45"/>
      <c r="O179" s="45"/>
      <c r="P179" s="45"/>
      <c r="Q179" s="45"/>
      <c r="R179" s="46"/>
      <c r="S179" s="46"/>
    </row>
    <row r="180" spans="1:19" s="6" customFormat="1" ht="35.450000000000003" customHeight="1" x14ac:dyDescent="0.2">
      <c r="A180" s="45" t="s">
        <v>143</v>
      </c>
      <c r="B180" s="45"/>
      <c r="C180" s="45"/>
      <c r="D180" s="45"/>
      <c r="E180" s="45"/>
      <c r="F180" s="45"/>
      <c r="G180" s="45"/>
      <c r="H180" s="45"/>
      <c r="I180" s="45"/>
      <c r="J180" s="45"/>
      <c r="K180" s="45"/>
      <c r="L180" s="45"/>
      <c r="M180" s="45"/>
      <c r="N180" s="45"/>
      <c r="O180" s="45"/>
      <c r="P180" s="45"/>
      <c r="Q180" s="45"/>
      <c r="R180" s="46"/>
      <c r="S180" s="46"/>
    </row>
    <row r="181" spans="1:19" s="6" customFormat="1" ht="39" customHeight="1" x14ac:dyDescent="0.2">
      <c r="A181" s="45" t="s">
        <v>145</v>
      </c>
      <c r="B181" s="45"/>
      <c r="C181" s="45"/>
      <c r="D181" s="45"/>
      <c r="E181" s="45"/>
      <c r="F181" s="45"/>
      <c r="G181" s="45"/>
      <c r="H181" s="45"/>
      <c r="I181" s="45"/>
      <c r="J181" s="45"/>
      <c r="K181" s="45"/>
      <c r="L181" s="45"/>
      <c r="M181" s="45"/>
      <c r="N181" s="45"/>
      <c r="O181" s="45"/>
      <c r="P181" s="45"/>
      <c r="Q181" s="45"/>
      <c r="R181" s="46"/>
      <c r="S181" s="46"/>
    </row>
  </sheetData>
  <mergeCells count="1339">
    <mergeCell ref="A178:S178"/>
    <mergeCell ref="A179:S179"/>
    <mergeCell ref="A180:S180"/>
    <mergeCell ref="A181:S181"/>
    <mergeCell ref="A1:U1"/>
    <mergeCell ref="A2:U2"/>
    <mergeCell ref="D4:E4"/>
    <mergeCell ref="F4:G4"/>
    <mergeCell ref="H4:I4"/>
    <mergeCell ref="J4:K4"/>
    <mergeCell ref="L4:M4"/>
    <mergeCell ref="N4:O4"/>
    <mergeCell ref="P4:Q4"/>
    <mergeCell ref="R4:S4"/>
    <mergeCell ref="D5:E5"/>
    <mergeCell ref="F5:G5"/>
    <mergeCell ref="H5:I5"/>
    <mergeCell ref="J5:K5"/>
    <mergeCell ref="L5:M5"/>
    <mergeCell ref="N5:O5"/>
    <mergeCell ref="P5:Q5"/>
    <mergeCell ref="R5:S5"/>
    <mergeCell ref="A3:S3"/>
    <mergeCell ref="A6:C6"/>
    <mergeCell ref="D6:E6"/>
    <mergeCell ref="F6:G6"/>
    <mergeCell ref="H6:I6"/>
    <mergeCell ref="J6:K6"/>
    <mergeCell ref="L6:M6"/>
    <mergeCell ref="N6:O6"/>
    <mergeCell ref="P6:Q6"/>
    <mergeCell ref="R6:S6"/>
    <mergeCell ref="A7:C7"/>
    <mergeCell ref="D7:E7"/>
    <mergeCell ref="F7:G7"/>
    <mergeCell ref="H7:I7"/>
    <mergeCell ref="J7:K7"/>
    <mergeCell ref="L7:M7"/>
    <mergeCell ref="N7:O7"/>
    <mergeCell ref="P7:Q7"/>
    <mergeCell ref="R7:S7"/>
    <mergeCell ref="D8:E8"/>
    <mergeCell ref="F8:G8"/>
    <mergeCell ref="H8:I8"/>
    <mergeCell ref="J8:K8"/>
    <mergeCell ref="L8:M8"/>
    <mergeCell ref="N8:O8"/>
    <mergeCell ref="P8:Q8"/>
    <mergeCell ref="R8:S8"/>
    <mergeCell ref="D9:E9"/>
    <mergeCell ref="F9:G9"/>
    <mergeCell ref="H9:I9"/>
    <mergeCell ref="J9:K9"/>
    <mergeCell ref="L9:M9"/>
    <mergeCell ref="N9:O9"/>
    <mergeCell ref="P9:Q9"/>
    <mergeCell ref="R9:S9"/>
    <mergeCell ref="D10:E10"/>
    <mergeCell ref="F10:G10"/>
    <mergeCell ref="H10:I10"/>
    <mergeCell ref="J10:K10"/>
    <mergeCell ref="L10:M10"/>
    <mergeCell ref="N10:O10"/>
    <mergeCell ref="P10:Q10"/>
    <mergeCell ref="R10:S10"/>
    <mergeCell ref="D11:E11"/>
    <mergeCell ref="F11:G11"/>
    <mergeCell ref="H11:I11"/>
    <mergeCell ref="J11:K11"/>
    <mergeCell ref="L11:M11"/>
    <mergeCell ref="N11:O11"/>
    <mergeCell ref="P11:Q11"/>
    <mergeCell ref="R11:S11"/>
    <mergeCell ref="D12:E12"/>
    <mergeCell ref="F12:G12"/>
    <mergeCell ref="H12:I12"/>
    <mergeCell ref="J12:K12"/>
    <mergeCell ref="L12:M12"/>
    <mergeCell ref="N12:O12"/>
    <mergeCell ref="P12:Q12"/>
    <mergeCell ref="R12:S12"/>
    <mergeCell ref="D13:E13"/>
    <mergeCell ref="F13:G13"/>
    <mergeCell ref="H13:I13"/>
    <mergeCell ref="J13:K13"/>
    <mergeCell ref="L13:M13"/>
    <mergeCell ref="N13:O13"/>
    <mergeCell ref="P13:Q13"/>
    <mergeCell ref="R13:S13"/>
    <mergeCell ref="D14:E14"/>
    <mergeCell ref="F14:G14"/>
    <mergeCell ref="H14:I14"/>
    <mergeCell ref="J14:K14"/>
    <mergeCell ref="L14:M14"/>
    <mergeCell ref="N14:O14"/>
    <mergeCell ref="P14:Q14"/>
    <mergeCell ref="R14:S14"/>
    <mergeCell ref="D15:E15"/>
    <mergeCell ref="F15:G15"/>
    <mergeCell ref="H15:I15"/>
    <mergeCell ref="J15:K15"/>
    <mergeCell ref="L15:M15"/>
    <mergeCell ref="N15:O15"/>
    <mergeCell ref="P15:Q15"/>
    <mergeCell ref="R15:S15"/>
    <mergeCell ref="D16:E16"/>
    <mergeCell ref="F16:G16"/>
    <mergeCell ref="H16:I16"/>
    <mergeCell ref="J16:K16"/>
    <mergeCell ref="L16:M16"/>
    <mergeCell ref="N16:O16"/>
    <mergeCell ref="P16:Q16"/>
    <mergeCell ref="R16:S16"/>
    <mergeCell ref="D17:E17"/>
    <mergeCell ref="F17:G17"/>
    <mergeCell ref="H17:I17"/>
    <mergeCell ref="J17:K17"/>
    <mergeCell ref="L17:M17"/>
    <mergeCell ref="N17:O17"/>
    <mergeCell ref="P17:Q17"/>
    <mergeCell ref="R17:S17"/>
    <mergeCell ref="D18:E18"/>
    <mergeCell ref="F18:G18"/>
    <mergeCell ref="H18:I18"/>
    <mergeCell ref="J18:K18"/>
    <mergeCell ref="L18:M18"/>
    <mergeCell ref="N18:O18"/>
    <mergeCell ref="P18:Q18"/>
    <mergeCell ref="R18:S18"/>
    <mergeCell ref="D19:E19"/>
    <mergeCell ref="F19:G19"/>
    <mergeCell ref="H19:I19"/>
    <mergeCell ref="J19:K19"/>
    <mergeCell ref="L19:M19"/>
    <mergeCell ref="N19:O19"/>
    <mergeCell ref="P19:Q19"/>
    <mergeCell ref="R19:S19"/>
    <mergeCell ref="D20:E20"/>
    <mergeCell ref="F20:G20"/>
    <mergeCell ref="H20:I20"/>
    <mergeCell ref="J20:K20"/>
    <mergeCell ref="L20:M20"/>
    <mergeCell ref="N20:O20"/>
    <mergeCell ref="P20:Q20"/>
    <mergeCell ref="R20:S20"/>
    <mergeCell ref="D21:E21"/>
    <mergeCell ref="F21:G21"/>
    <mergeCell ref="H21:I21"/>
    <mergeCell ref="J21:K21"/>
    <mergeCell ref="L21:M21"/>
    <mergeCell ref="N21:O21"/>
    <mergeCell ref="P21:Q21"/>
    <mergeCell ref="R21:S21"/>
    <mergeCell ref="D22:E22"/>
    <mergeCell ref="F22:G22"/>
    <mergeCell ref="H22:I22"/>
    <mergeCell ref="J22:K22"/>
    <mergeCell ref="L22:M22"/>
    <mergeCell ref="N22:O22"/>
    <mergeCell ref="P22:Q22"/>
    <mergeCell ref="R22:S22"/>
    <mergeCell ref="D23:E23"/>
    <mergeCell ref="F23:G23"/>
    <mergeCell ref="H23:I23"/>
    <mergeCell ref="J23:K23"/>
    <mergeCell ref="L23:M23"/>
    <mergeCell ref="N23:O23"/>
    <mergeCell ref="P23:Q23"/>
    <mergeCell ref="R23:S23"/>
    <mergeCell ref="D24:E24"/>
    <mergeCell ref="F24:G24"/>
    <mergeCell ref="H24:I24"/>
    <mergeCell ref="J24:K24"/>
    <mergeCell ref="L24:M24"/>
    <mergeCell ref="N24:O24"/>
    <mergeCell ref="P24:Q24"/>
    <mergeCell ref="R24:S24"/>
    <mergeCell ref="D25:E25"/>
    <mergeCell ref="F25:G25"/>
    <mergeCell ref="H25:I25"/>
    <mergeCell ref="J25:K25"/>
    <mergeCell ref="L25:M25"/>
    <mergeCell ref="N25:O25"/>
    <mergeCell ref="P25:Q25"/>
    <mergeCell ref="R25:S25"/>
    <mergeCell ref="D26:E26"/>
    <mergeCell ref="F26:G26"/>
    <mergeCell ref="H26:I26"/>
    <mergeCell ref="J26:K26"/>
    <mergeCell ref="L26:M26"/>
    <mergeCell ref="N26:O26"/>
    <mergeCell ref="P26:Q26"/>
    <mergeCell ref="R26:S26"/>
    <mergeCell ref="D27:E27"/>
    <mergeCell ref="F27:G27"/>
    <mergeCell ref="H27:I27"/>
    <mergeCell ref="J27:K27"/>
    <mergeCell ref="L27:M27"/>
    <mergeCell ref="N27:O27"/>
    <mergeCell ref="P27:Q27"/>
    <mergeCell ref="R27:S27"/>
    <mergeCell ref="D28:E28"/>
    <mergeCell ref="F28:G28"/>
    <mergeCell ref="H28:I28"/>
    <mergeCell ref="J28:K28"/>
    <mergeCell ref="L28:M28"/>
    <mergeCell ref="N28:O28"/>
    <mergeCell ref="P28:Q28"/>
    <mergeCell ref="R28:S28"/>
    <mergeCell ref="A29:C29"/>
    <mergeCell ref="D29:E29"/>
    <mergeCell ref="F29:G29"/>
    <mergeCell ref="H29:I29"/>
    <mergeCell ref="J29:K29"/>
    <mergeCell ref="L29:M29"/>
    <mergeCell ref="N29:O29"/>
    <mergeCell ref="P29:Q29"/>
    <mergeCell ref="R29:S29"/>
    <mergeCell ref="D30:E30"/>
    <mergeCell ref="F30:G30"/>
    <mergeCell ref="H30:I30"/>
    <mergeCell ref="J30:K30"/>
    <mergeCell ref="L30:M30"/>
    <mergeCell ref="N30:O30"/>
    <mergeCell ref="P30:Q30"/>
    <mergeCell ref="R30:S30"/>
    <mergeCell ref="A31:C31"/>
    <mergeCell ref="D31:E31"/>
    <mergeCell ref="F31:G31"/>
    <mergeCell ref="H31:I31"/>
    <mergeCell ref="J31:K31"/>
    <mergeCell ref="L31:M31"/>
    <mergeCell ref="N31:O31"/>
    <mergeCell ref="P31:Q31"/>
    <mergeCell ref="R31:S31"/>
    <mergeCell ref="D32:E32"/>
    <mergeCell ref="F32:G32"/>
    <mergeCell ref="H32:I32"/>
    <mergeCell ref="J32:K32"/>
    <mergeCell ref="L32:M32"/>
    <mergeCell ref="N32:O32"/>
    <mergeCell ref="P32:Q32"/>
    <mergeCell ref="R32:S32"/>
    <mergeCell ref="D33:E33"/>
    <mergeCell ref="F33:G33"/>
    <mergeCell ref="H33:I33"/>
    <mergeCell ref="J33:K33"/>
    <mergeCell ref="L33:M33"/>
    <mergeCell ref="N33:O33"/>
    <mergeCell ref="P33:Q33"/>
    <mergeCell ref="R33:S33"/>
    <mergeCell ref="D34:E34"/>
    <mergeCell ref="F34:G34"/>
    <mergeCell ref="H34:I34"/>
    <mergeCell ref="J34:K34"/>
    <mergeCell ref="L34:M34"/>
    <mergeCell ref="N34:O34"/>
    <mergeCell ref="P34:Q34"/>
    <mergeCell ref="R34:S34"/>
    <mergeCell ref="D35:E35"/>
    <mergeCell ref="F35:G35"/>
    <mergeCell ref="H35:I35"/>
    <mergeCell ref="J35:K35"/>
    <mergeCell ref="L35:M35"/>
    <mergeCell ref="N35:O35"/>
    <mergeCell ref="P35:Q35"/>
    <mergeCell ref="R35:S35"/>
    <mergeCell ref="D36:E36"/>
    <mergeCell ref="F36:G36"/>
    <mergeCell ref="H36:I36"/>
    <mergeCell ref="J36:K36"/>
    <mergeCell ref="L36:M36"/>
    <mergeCell ref="N36:O36"/>
    <mergeCell ref="P36:Q36"/>
    <mergeCell ref="R36:S36"/>
    <mergeCell ref="D37:E37"/>
    <mergeCell ref="F37:G37"/>
    <mergeCell ref="H37:I37"/>
    <mergeCell ref="J37:K37"/>
    <mergeCell ref="L37:M37"/>
    <mergeCell ref="N37:O37"/>
    <mergeCell ref="P37:Q37"/>
    <mergeCell ref="R37:S37"/>
    <mergeCell ref="D38:E38"/>
    <mergeCell ref="F38:G38"/>
    <mergeCell ref="H38:I38"/>
    <mergeCell ref="J38:K38"/>
    <mergeCell ref="L38:M38"/>
    <mergeCell ref="N38:O38"/>
    <mergeCell ref="P38:Q38"/>
    <mergeCell ref="R38:S38"/>
    <mergeCell ref="D39:E39"/>
    <mergeCell ref="F39:G39"/>
    <mergeCell ref="H39:I39"/>
    <mergeCell ref="J39:K39"/>
    <mergeCell ref="L39:M39"/>
    <mergeCell ref="N39:O39"/>
    <mergeCell ref="P39:Q39"/>
    <mergeCell ref="R39:S39"/>
    <mergeCell ref="D40:E40"/>
    <mergeCell ref="F40:G40"/>
    <mergeCell ref="H40:I40"/>
    <mergeCell ref="J40:K40"/>
    <mergeCell ref="L40:M40"/>
    <mergeCell ref="N40:O40"/>
    <mergeCell ref="P40:Q40"/>
    <mergeCell ref="R40:S40"/>
    <mergeCell ref="D41:E41"/>
    <mergeCell ref="F41:G41"/>
    <mergeCell ref="H41:I41"/>
    <mergeCell ref="J41:K41"/>
    <mergeCell ref="L41:M41"/>
    <mergeCell ref="N41:O41"/>
    <mergeCell ref="P41:Q41"/>
    <mergeCell ref="R41:S41"/>
    <mergeCell ref="D42:E42"/>
    <mergeCell ref="F42:G42"/>
    <mergeCell ref="H42:I42"/>
    <mergeCell ref="J42:K42"/>
    <mergeCell ref="L42:M42"/>
    <mergeCell ref="N42:O42"/>
    <mergeCell ref="P42:Q42"/>
    <mergeCell ref="R42:S42"/>
    <mergeCell ref="D43:E43"/>
    <mergeCell ref="F43:G43"/>
    <mergeCell ref="H43:I43"/>
    <mergeCell ref="J43:K43"/>
    <mergeCell ref="L43:M43"/>
    <mergeCell ref="N43:O43"/>
    <mergeCell ref="P43:Q43"/>
    <mergeCell ref="R43:S43"/>
    <mergeCell ref="D44:E44"/>
    <mergeCell ref="F44:G44"/>
    <mergeCell ref="H44:I44"/>
    <mergeCell ref="J44:K44"/>
    <mergeCell ref="L44:M44"/>
    <mergeCell ref="N44:O44"/>
    <mergeCell ref="P44:Q44"/>
    <mergeCell ref="R44:S44"/>
    <mergeCell ref="D45:E45"/>
    <mergeCell ref="F45:G45"/>
    <mergeCell ref="H45:I45"/>
    <mergeCell ref="J45:K45"/>
    <mergeCell ref="L45:M45"/>
    <mergeCell ref="N45:O45"/>
    <mergeCell ref="P45:Q45"/>
    <mergeCell ref="R45:S45"/>
    <mergeCell ref="A46:C46"/>
    <mergeCell ref="D46:E46"/>
    <mergeCell ref="F46:G46"/>
    <mergeCell ref="H46:I46"/>
    <mergeCell ref="J46:K46"/>
    <mergeCell ref="L46:M46"/>
    <mergeCell ref="N46:O46"/>
    <mergeCell ref="P46:Q46"/>
    <mergeCell ref="R46:S46"/>
    <mergeCell ref="A47:C47"/>
    <mergeCell ref="D47:E47"/>
    <mergeCell ref="F47:G47"/>
    <mergeCell ref="H47:I47"/>
    <mergeCell ref="J47:K47"/>
    <mergeCell ref="L47:M47"/>
    <mergeCell ref="N47:O47"/>
    <mergeCell ref="P47:Q47"/>
    <mergeCell ref="R47:S47"/>
    <mergeCell ref="A48:C48"/>
    <mergeCell ref="D48:E48"/>
    <mergeCell ref="F48:G48"/>
    <mergeCell ref="H48:I48"/>
    <mergeCell ref="J48:K48"/>
    <mergeCell ref="L48:M48"/>
    <mergeCell ref="N48:O48"/>
    <mergeCell ref="P48:Q48"/>
    <mergeCell ref="R48:S48"/>
    <mergeCell ref="D49:E49"/>
    <mergeCell ref="F49:G49"/>
    <mergeCell ref="H49:I49"/>
    <mergeCell ref="J49:K49"/>
    <mergeCell ref="L49:M49"/>
    <mergeCell ref="N49:O49"/>
    <mergeCell ref="P49:Q49"/>
    <mergeCell ref="R49:S49"/>
    <mergeCell ref="D50:E50"/>
    <mergeCell ref="F50:G50"/>
    <mergeCell ref="H50:I50"/>
    <mergeCell ref="J50:K50"/>
    <mergeCell ref="L50:M50"/>
    <mergeCell ref="N50:O50"/>
    <mergeCell ref="P50:Q50"/>
    <mergeCell ref="R50:S50"/>
    <mergeCell ref="D51:E51"/>
    <mergeCell ref="F51:G51"/>
    <mergeCell ref="H51:I51"/>
    <mergeCell ref="J51:K51"/>
    <mergeCell ref="L51:M51"/>
    <mergeCell ref="N51:O51"/>
    <mergeCell ref="P51:Q51"/>
    <mergeCell ref="R51:S51"/>
    <mergeCell ref="D52:E52"/>
    <mergeCell ref="F52:G52"/>
    <mergeCell ref="H52:I52"/>
    <mergeCell ref="J52:K52"/>
    <mergeCell ref="L52:M52"/>
    <mergeCell ref="N52:O52"/>
    <mergeCell ref="P52:Q52"/>
    <mergeCell ref="R52:S52"/>
    <mergeCell ref="D53:E53"/>
    <mergeCell ref="F53:G53"/>
    <mergeCell ref="H53:I53"/>
    <mergeCell ref="J53:K53"/>
    <mergeCell ref="L53:M53"/>
    <mergeCell ref="N53:O53"/>
    <mergeCell ref="P53:Q53"/>
    <mergeCell ref="R53:S53"/>
    <mergeCell ref="D54:E54"/>
    <mergeCell ref="F54:G54"/>
    <mergeCell ref="H54:I54"/>
    <mergeCell ref="J54:K54"/>
    <mergeCell ref="L54:M54"/>
    <mergeCell ref="N54:O54"/>
    <mergeCell ref="P54:Q54"/>
    <mergeCell ref="R54:S54"/>
    <mergeCell ref="D55:E55"/>
    <mergeCell ref="F55:G55"/>
    <mergeCell ref="H55:I55"/>
    <mergeCell ref="J55:K55"/>
    <mergeCell ref="L55:M55"/>
    <mergeCell ref="N55:O55"/>
    <mergeCell ref="P55:Q55"/>
    <mergeCell ref="R55:S55"/>
    <mergeCell ref="D56:E56"/>
    <mergeCell ref="F56:G56"/>
    <mergeCell ref="H56:I56"/>
    <mergeCell ref="J56:K56"/>
    <mergeCell ref="L56:M56"/>
    <mergeCell ref="N56:O56"/>
    <mergeCell ref="P56:Q56"/>
    <mergeCell ref="R56:S56"/>
    <mergeCell ref="D57:E57"/>
    <mergeCell ref="F57:G57"/>
    <mergeCell ref="H57:I57"/>
    <mergeCell ref="J57:K57"/>
    <mergeCell ref="L57:M57"/>
    <mergeCell ref="N57:O57"/>
    <mergeCell ref="P57:Q57"/>
    <mergeCell ref="R57:S57"/>
    <mergeCell ref="D58:E58"/>
    <mergeCell ref="F58:G58"/>
    <mergeCell ref="H58:I58"/>
    <mergeCell ref="J58:K58"/>
    <mergeCell ref="L58:M58"/>
    <mergeCell ref="N58:O58"/>
    <mergeCell ref="P58:Q58"/>
    <mergeCell ref="R58:S58"/>
    <mergeCell ref="D59:E59"/>
    <mergeCell ref="F59:G59"/>
    <mergeCell ref="H59:I59"/>
    <mergeCell ref="J59:K59"/>
    <mergeCell ref="L59:M59"/>
    <mergeCell ref="N59:O59"/>
    <mergeCell ref="P59:Q59"/>
    <mergeCell ref="R59:S59"/>
    <mergeCell ref="D60:E60"/>
    <mergeCell ref="F60:G60"/>
    <mergeCell ref="H60:I60"/>
    <mergeCell ref="J60:K60"/>
    <mergeCell ref="L60:M60"/>
    <mergeCell ref="N60:O60"/>
    <mergeCell ref="P60:Q60"/>
    <mergeCell ref="R60:S60"/>
    <mergeCell ref="D61:E61"/>
    <mergeCell ref="F61:G61"/>
    <mergeCell ref="H61:I61"/>
    <mergeCell ref="J61:K61"/>
    <mergeCell ref="L61:M61"/>
    <mergeCell ref="N61:O61"/>
    <mergeCell ref="P61:Q61"/>
    <mergeCell ref="R61:S61"/>
    <mergeCell ref="D62:E62"/>
    <mergeCell ref="F62:G62"/>
    <mergeCell ref="H62:I62"/>
    <mergeCell ref="J62:K62"/>
    <mergeCell ref="L62:M62"/>
    <mergeCell ref="N62:O62"/>
    <mergeCell ref="P62:Q62"/>
    <mergeCell ref="R62:S62"/>
    <mergeCell ref="D63:E63"/>
    <mergeCell ref="F63:G63"/>
    <mergeCell ref="H63:I63"/>
    <mergeCell ref="J63:K63"/>
    <mergeCell ref="L63:M63"/>
    <mergeCell ref="N63:O63"/>
    <mergeCell ref="P63:Q63"/>
    <mergeCell ref="R63:S63"/>
    <mergeCell ref="D64:E64"/>
    <mergeCell ref="F64:G64"/>
    <mergeCell ref="H64:I64"/>
    <mergeCell ref="J64:K64"/>
    <mergeCell ref="L64:M64"/>
    <mergeCell ref="N64:O64"/>
    <mergeCell ref="P64:Q64"/>
    <mergeCell ref="R64:S64"/>
    <mergeCell ref="D65:E65"/>
    <mergeCell ref="F65:G65"/>
    <mergeCell ref="H65:I65"/>
    <mergeCell ref="J65:K65"/>
    <mergeCell ref="L65:M65"/>
    <mergeCell ref="N65:O65"/>
    <mergeCell ref="P65:Q65"/>
    <mergeCell ref="R65:S65"/>
    <mergeCell ref="D66:E66"/>
    <mergeCell ref="F66:G66"/>
    <mergeCell ref="H66:I66"/>
    <mergeCell ref="J66:K66"/>
    <mergeCell ref="L66:M66"/>
    <mergeCell ref="N66:O66"/>
    <mergeCell ref="P66:Q66"/>
    <mergeCell ref="R66:S66"/>
    <mergeCell ref="D67:E67"/>
    <mergeCell ref="F67:G67"/>
    <mergeCell ref="H67:I67"/>
    <mergeCell ref="J67:K67"/>
    <mergeCell ref="L67:M67"/>
    <mergeCell ref="N67:O67"/>
    <mergeCell ref="P67:Q67"/>
    <mergeCell ref="R67:S67"/>
    <mergeCell ref="D68:E68"/>
    <mergeCell ref="F68:G68"/>
    <mergeCell ref="H68:I68"/>
    <mergeCell ref="J68:K68"/>
    <mergeCell ref="L68:M68"/>
    <mergeCell ref="N68:O68"/>
    <mergeCell ref="P68:Q68"/>
    <mergeCell ref="R68:S68"/>
    <mergeCell ref="D69:E69"/>
    <mergeCell ref="F69:G69"/>
    <mergeCell ref="H69:I69"/>
    <mergeCell ref="J69:K69"/>
    <mergeCell ref="L69:M69"/>
    <mergeCell ref="N69:O69"/>
    <mergeCell ref="P69:Q69"/>
    <mergeCell ref="R69:S69"/>
    <mergeCell ref="A70:C70"/>
    <mergeCell ref="D70:E70"/>
    <mergeCell ref="F70:G70"/>
    <mergeCell ref="H70:I70"/>
    <mergeCell ref="J70:K70"/>
    <mergeCell ref="L70:M70"/>
    <mergeCell ref="N70:O70"/>
    <mergeCell ref="P70:Q70"/>
    <mergeCell ref="R70:S70"/>
    <mergeCell ref="D71:E71"/>
    <mergeCell ref="F71:G71"/>
    <mergeCell ref="H71:I71"/>
    <mergeCell ref="J71:K71"/>
    <mergeCell ref="L71:M71"/>
    <mergeCell ref="N71:O71"/>
    <mergeCell ref="P71:Q71"/>
    <mergeCell ref="R71:S71"/>
    <mergeCell ref="A72:C72"/>
    <mergeCell ref="D72:E72"/>
    <mergeCell ref="F72:G72"/>
    <mergeCell ref="H72:I72"/>
    <mergeCell ref="J72:K72"/>
    <mergeCell ref="L72:M72"/>
    <mergeCell ref="N72:O72"/>
    <mergeCell ref="P72:Q72"/>
    <mergeCell ref="R72:S72"/>
    <mergeCell ref="D73:E73"/>
    <mergeCell ref="F73:G73"/>
    <mergeCell ref="H73:I73"/>
    <mergeCell ref="J73:K73"/>
    <mergeCell ref="L73:M73"/>
    <mergeCell ref="N73:O73"/>
    <mergeCell ref="P73:Q73"/>
    <mergeCell ref="R73:S73"/>
    <mergeCell ref="D74:E74"/>
    <mergeCell ref="F74:G74"/>
    <mergeCell ref="H74:I74"/>
    <mergeCell ref="J74:K74"/>
    <mergeCell ref="L74:M74"/>
    <mergeCell ref="N74:O74"/>
    <mergeCell ref="P74:Q74"/>
    <mergeCell ref="R74:S74"/>
    <mergeCell ref="D75:E75"/>
    <mergeCell ref="F75:G75"/>
    <mergeCell ref="H75:I75"/>
    <mergeCell ref="J75:K75"/>
    <mergeCell ref="L75:M75"/>
    <mergeCell ref="N75:O75"/>
    <mergeCell ref="P75:Q75"/>
    <mergeCell ref="R75:S75"/>
    <mergeCell ref="D76:E76"/>
    <mergeCell ref="F76:G76"/>
    <mergeCell ref="H76:I76"/>
    <mergeCell ref="J76:K76"/>
    <mergeCell ref="L76:M76"/>
    <mergeCell ref="N76:O76"/>
    <mergeCell ref="P76:Q76"/>
    <mergeCell ref="R76:S76"/>
    <mergeCell ref="D77:E77"/>
    <mergeCell ref="F77:G77"/>
    <mergeCell ref="H77:I77"/>
    <mergeCell ref="J77:K77"/>
    <mergeCell ref="L77:M77"/>
    <mergeCell ref="N77:O77"/>
    <mergeCell ref="P77:Q77"/>
    <mergeCell ref="R77:S77"/>
    <mergeCell ref="D78:E78"/>
    <mergeCell ref="F78:G78"/>
    <mergeCell ref="H78:I78"/>
    <mergeCell ref="J78:K78"/>
    <mergeCell ref="L78:M78"/>
    <mergeCell ref="N78:O78"/>
    <mergeCell ref="P78:Q78"/>
    <mergeCell ref="R78:S78"/>
    <mergeCell ref="D79:E79"/>
    <mergeCell ref="F79:G79"/>
    <mergeCell ref="H79:I79"/>
    <mergeCell ref="J79:K79"/>
    <mergeCell ref="L79:M79"/>
    <mergeCell ref="N79:O79"/>
    <mergeCell ref="P79:Q79"/>
    <mergeCell ref="R79:S79"/>
    <mergeCell ref="D80:E80"/>
    <mergeCell ref="F80:G80"/>
    <mergeCell ref="H80:I80"/>
    <mergeCell ref="J80:K80"/>
    <mergeCell ref="L80:M80"/>
    <mergeCell ref="N80:O80"/>
    <mergeCell ref="P80:Q80"/>
    <mergeCell ref="R80:S80"/>
    <mergeCell ref="D81:E81"/>
    <mergeCell ref="F81:G81"/>
    <mergeCell ref="H81:I81"/>
    <mergeCell ref="J81:K81"/>
    <mergeCell ref="L81:M81"/>
    <mergeCell ref="N81:O81"/>
    <mergeCell ref="P81:Q81"/>
    <mergeCell ref="R81:S81"/>
    <mergeCell ref="D82:E82"/>
    <mergeCell ref="F82:G82"/>
    <mergeCell ref="H82:I82"/>
    <mergeCell ref="J82:K82"/>
    <mergeCell ref="L82:M82"/>
    <mergeCell ref="N82:O82"/>
    <mergeCell ref="P82:Q82"/>
    <mergeCell ref="R82:S82"/>
    <mergeCell ref="D83:E83"/>
    <mergeCell ref="F83:G83"/>
    <mergeCell ref="H83:I83"/>
    <mergeCell ref="J83:K83"/>
    <mergeCell ref="L83:M83"/>
    <mergeCell ref="N83:O83"/>
    <mergeCell ref="P83:Q83"/>
    <mergeCell ref="R83:S83"/>
    <mergeCell ref="D84:E84"/>
    <mergeCell ref="F84:G84"/>
    <mergeCell ref="H84:I84"/>
    <mergeCell ref="J84:K84"/>
    <mergeCell ref="L84:M84"/>
    <mergeCell ref="N84:O84"/>
    <mergeCell ref="P84:Q84"/>
    <mergeCell ref="R84:S84"/>
    <mergeCell ref="D85:E85"/>
    <mergeCell ref="F85:G85"/>
    <mergeCell ref="H85:I85"/>
    <mergeCell ref="J85:K85"/>
    <mergeCell ref="L85:M85"/>
    <mergeCell ref="N85:O85"/>
    <mergeCell ref="P85:Q85"/>
    <mergeCell ref="R85:S85"/>
    <mergeCell ref="D86:E86"/>
    <mergeCell ref="F86:G86"/>
    <mergeCell ref="H86:I86"/>
    <mergeCell ref="J86:K86"/>
    <mergeCell ref="L86:M86"/>
    <mergeCell ref="N86:O86"/>
    <mergeCell ref="P86:Q86"/>
    <mergeCell ref="R86:S86"/>
    <mergeCell ref="A87:C87"/>
    <mergeCell ref="D87:E87"/>
    <mergeCell ref="F87:G87"/>
    <mergeCell ref="H87:I87"/>
    <mergeCell ref="J87:K87"/>
    <mergeCell ref="L87:M87"/>
    <mergeCell ref="N87:O87"/>
    <mergeCell ref="P87:Q87"/>
    <mergeCell ref="R87:S87"/>
    <mergeCell ref="D88:E88"/>
    <mergeCell ref="F88:G88"/>
    <mergeCell ref="H88:I88"/>
    <mergeCell ref="J88:K88"/>
    <mergeCell ref="L88:M88"/>
    <mergeCell ref="N88:O88"/>
    <mergeCell ref="P88:Q88"/>
    <mergeCell ref="R88:S88"/>
    <mergeCell ref="A89:C89"/>
    <mergeCell ref="D89:E89"/>
    <mergeCell ref="F89:G89"/>
    <mergeCell ref="H89:I89"/>
    <mergeCell ref="J89:K89"/>
    <mergeCell ref="L89:M89"/>
    <mergeCell ref="N89:O89"/>
    <mergeCell ref="P89:Q89"/>
    <mergeCell ref="R89:S89"/>
    <mergeCell ref="D90:E90"/>
    <mergeCell ref="F90:G90"/>
    <mergeCell ref="H90:I90"/>
    <mergeCell ref="J90:K90"/>
    <mergeCell ref="L90:M90"/>
    <mergeCell ref="N90:O90"/>
    <mergeCell ref="P90:Q90"/>
    <mergeCell ref="R90:S90"/>
    <mergeCell ref="A91:C91"/>
    <mergeCell ref="D91:E91"/>
    <mergeCell ref="F91:G91"/>
    <mergeCell ref="H91:I91"/>
    <mergeCell ref="J91:K91"/>
    <mergeCell ref="L91:M91"/>
    <mergeCell ref="N91:O91"/>
    <mergeCell ref="P91:Q91"/>
    <mergeCell ref="R91:S91"/>
    <mergeCell ref="A92:C92"/>
    <mergeCell ref="D92:E92"/>
    <mergeCell ref="F92:G92"/>
    <mergeCell ref="H92:I92"/>
    <mergeCell ref="J92:K92"/>
    <mergeCell ref="L92:M92"/>
    <mergeCell ref="N92:O92"/>
    <mergeCell ref="P92:Q92"/>
    <mergeCell ref="R92:S92"/>
    <mergeCell ref="A93:C93"/>
    <mergeCell ref="D93:E93"/>
    <mergeCell ref="F93:G93"/>
    <mergeCell ref="H93:I93"/>
    <mergeCell ref="J93:K93"/>
    <mergeCell ref="L93:M93"/>
    <mergeCell ref="N93:O93"/>
    <mergeCell ref="P93:Q93"/>
    <mergeCell ref="R93:S93"/>
    <mergeCell ref="D94:E94"/>
    <mergeCell ref="F94:G94"/>
    <mergeCell ref="H94:I94"/>
    <mergeCell ref="J94:K94"/>
    <mergeCell ref="L94:M94"/>
    <mergeCell ref="N94:O94"/>
    <mergeCell ref="P94:Q94"/>
    <mergeCell ref="R94:S94"/>
    <mergeCell ref="D95:E95"/>
    <mergeCell ref="F95:G95"/>
    <mergeCell ref="H95:I95"/>
    <mergeCell ref="J95:K95"/>
    <mergeCell ref="L95:M95"/>
    <mergeCell ref="N95:O95"/>
    <mergeCell ref="P95:Q95"/>
    <mergeCell ref="R95:S95"/>
    <mergeCell ref="D96:E96"/>
    <mergeCell ref="F96:G96"/>
    <mergeCell ref="H96:I96"/>
    <mergeCell ref="J96:K96"/>
    <mergeCell ref="L96:M96"/>
    <mergeCell ref="N96:O96"/>
    <mergeCell ref="P96:Q96"/>
    <mergeCell ref="R96:S96"/>
    <mergeCell ref="D97:E97"/>
    <mergeCell ref="F97:G97"/>
    <mergeCell ref="H97:I97"/>
    <mergeCell ref="J97:K97"/>
    <mergeCell ref="L97:M97"/>
    <mergeCell ref="N97:O97"/>
    <mergeCell ref="P97:Q97"/>
    <mergeCell ref="R97:S97"/>
    <mergeCell ref="D98:E98"/>
    <mergeCell ref="F98:G98"/>
    <mergeCell ref="H98:I98"/>
    <mergeCell ref="J98:K98"/>
    <mergeCell ref="L98:M98"/>
    <mergeCell ref="N98:O98"/>
    <mergeCell ref="P98:Q98"/>
    <mergeCell ref="R98:S98"/>
    <mergeCell ref="D99:E99"/>
    <mergeCell ref="F99:G99"/>
    <mergeCell ref="H99:I99"/>
    <mergeCell ref="J99:K99"/>
    <mergeCell ref="L99:M99"/>
    <mergeCell ref="N99:O99"/>
    <mergeCell ref="P99:Q99"/>
    <mergeCell ref="R99:S99"/>
    <mergeCell ref="D100:E100"/>
    <mergeCell ref="F100:G100"/>
    <mergeCell ref="H100:I100"/>
    <mergeCell ref="J100:K100"/>
    <mergeCell ref="L100:M100"/>
    <mergeCell ref="N100:O100"/>
    <mergeCell ref="P100:Q100"/>
    <mergeCell ref="R100:S100"/>
    <mergeCell ref="D101:E101"/>
    <mergeCell ref="F101:G101"/>
    <mergeCell ref="H101:I101"/>
    <mergeCell ref="J101:K101"/>
    <mergeCell ref="L101:M101"/>
    <mergeCell ref="N101:O101"/>
    <mergeCell ref="P101:Q101"/>
    <mergeCell ref="R101:S101"/>
    <mergeCell ref="D102:E102"/>
    <mergeCell ref="F102:G102"/>
    <mergeCell ref="H102:I102"/>
    <mergeCell ref="J102:K102"/>
    <mergeCell ref="L102:M102"/>
    <mergeCell ref="N102:O102"/>
    <mergeCell ref="P102:Q102"/>
    <mergeCell ref="R102:S102"/>
    <mergeCell ref="D103:E103"/>
    <mergeCell ref="F103:G103"/>
    <mergeCell ref="H103:I103"/>
    <mergeCell ref="J103:K103"/>
    <mergeCell ref="L103:M103"/>
    <mergeCell ref="N103:O103"/>
    <mergeCell ref="P103:Q103"/>
    <mergeCell ref="R103:S103"/>
    <mergeCell ref="D104:E104"/>
    <mergeCell ref="F104:G104"/>
    <mergeCell ref="H104:I104"/>
    <mergeCell ref="J104:K104"/>
    <mergeCell ref="L104:M104"/>
    <mergeCell ref="N104:O104"/>
    <mergeCell ref="P104:Q104"/>
    <mergeCell ref="R104:S104"/>
    <mergeCell ref="D105:E105"/>
    <mergeCell ref="F105:G105"/>
    <mergeCell ref="H105:I105"/>
    <mergeCell ref="J105:K105"/>
    <mergeCell ref="L105:M105"/>
    <mergeCell ref="N105:O105"/>
    <mergeCell ref="P105:Q105"/>
    <mergeCell ref="R105:S105"/>
    <mergeCell ref="D106:E106"/>
    <mergeCell ref="F106:G106"/>
    <mergeCell ref="H106:I106"/>
    <mergeCell ref="J106:K106"/>
    <mergeCell ref="L106:M106"/>
    <mergeCell ref="N106:O106"/>
    <mergeCell ref="P106:Q106"/>
    <mergeCell ref="R106:S106"/>
    <mergeCell ref="D107:E107"/>
    <mergeCell ref="F107:G107"/>
    <mergeCell ref="H107:I107"/>
    <mergeCell ref="J107:K107"/>
    <mergeCell ref="L107:M107"/>
    <mergeCell ref="N107:O107"/>
    <mergeCell ref="P107:Q107"/>
    <mergeCell ref="R107:S107"/>
    <mergeCell ref="D108:E108"/>
    <mergeCell ref="F108:G108"/>
    <mergeCell ref="H108:I108"/>
    <mergeCell ref="J108:K108"/>
    <mergeCell ref="L108:M108"/>
    <mergeCell ref="N108:O108"/>
    <mergeCell ref="P108:Q108"/>
    <mergeCell ref="R108:S108"/>
    <mergeCell ref="D109:E109"/>
    <mergeCell ref="F109:G109"/>
    <mergeCell ref="H109:I109"/>
    <mergeCell ref="J109:K109"/>
    <mergeCell ref="L109:M109"/>
    <mergeCell ref="N109:O109"/>
    <mergeCell ref="P109:Q109"/>
    <mergeCell ref="R109:S109"/>
    <mergeCell ref="D110:E110"/>
    <mergeCell ref="F110:G110"/>
    <mergeCell ref="H110:I110"/>
    <mergeCell ref="J110:K110"/>
    <mergeCell ref="L110:M110"/>
    <mergeCell ref="N110:O110"/>
    <mergeCell ref="P110:Q110"/>
    <mergeCell ref="R110:S110"/>
    <mergeCell ref="D111:E111"/>
    <mergeCell ref="F111:G111"/>
    <mergeCell ref="H111:I111"/>
    <mergeCell ref="J111:K111"/>
    <mergeCell ref="L111:M111"/>
    <mergeCell ref="N111:O111"/>
    <mergeCell ref="P111:Q111"/>
    <mergeCell ref="R111:S111"/>
    <mergeCell ref="D112:E112"/>
    <mergeCell ref="F112:G112"/>
    <mergeCell ref="H112:I112"/>
    <mergeCell ref="J112:K112"/>
    <mergeCell ref="L112:M112"/>
    <mergeCell ref="N112:O112"/>
    <mergeCell ref="P112:Q112"/>
    <mergeCell ref="R112:S112"/>
    <mergeCell ref="D113:E113"/>
    <mergeCell ref="F113:G113"/>
    <mergeCell ref="H113:I113"/>
    <mergeCell ref="J113:K113"/>
    <mergeCell ref="L113:M113"/>
    <mergeCell ref="N113:O113"/>
    <mergeCell ref="P113:Q113"/>
    <mergeCell ref="R113:S113"/>
    <mergeCell ref="A114:C114"/>
    <mergeCell ref="D114:E114"/>
    <mergeCell ref="F114:G114"/>
    <mergeCell ref="H114:I114"/>
    <mergeCell ref="J114:K114"/>
    <mergeCell ref="L114:M114"/>
    <mergeCell ref="N114:O114"/>
    <mergeCell ref="P114:Q114"/>
    <mergeCell ref="R114:S114"/>
    <mergeCell ref="D115:E115"/>
    <mergeCell ref="F115:G115"/>
    <mergeCell ref="H115:I115"/>
    <mergeCell ref="J115:K115"/>
    <mergeCell ref="L115:M115"/>
    <mergeCell ref="N115:O115"/>
    <mergeCell ref="P115:Q115"/>
    <mergeCell ref="R115:S115"/>
    <mergeCell ref="A116:C116"/>
    <mergeCell ref="D116:E116"/>
    <mergeCell ref="F116:G116"/>
    <mergeCell ref="H116:I116"/>
    <mergeCell ref="J116:K116"/>
    <mergeCell ref="L116:M116"/>
    <mergeCell ref="N116:O116"/>
    <mergeCell ref="P116:Q116"/>
    <mergeCell ref="R116:S116"/>
    <mergeCell ref="D117:E117"/>
    <mergeCell ref="F117:G117"/>
    <mergeCell ref="H117:I117"/>
    <mergeCell ref="J117:K117"/>
    <mergeCell ref="L117:M117"/>
    <mergeCell ref="N117:O117"/>
    <mergeCell ref="P117:Q117"/>
    <mergeCell ref="R117:S117"/>
    <mergeCell ref="D118:E118"/>
    <mergeCell ref="F118:G118"/>
    <mergeCell ref="H118:I118"/>
    <mergeCell ref="J118:K118"/>
    <mergeCell ref="L118:M118"/>
    <mergeCell ref="N118:O118"/>
    <mergeCell ref="P118:Q118"/>
    <mergeCell ref="R118:S118"/>
    <mergeCell ref="D119:E119"/>
    <mergeCell ref="F119:G119"/>
    <mergeCell ref="H119:I119"/>
    <mergeCell ref="J119:K119"/>
    <mergeCell ref="L119:M119"/>
    <mergeCell ref="N119:O119"/>
    <mergeCell ref="P119:Q119"/>
    <mergeCell ref="R119:S119"/>
    <mergeCell ref="D120:E120"/>
    <mergeCell ref="F120:G120"/>
    <mergeCell ref="H120:I120"/>
    <mergeCell ref="J120:K120"/>
    <mergeCell ref="L120:M120"/>
    <mergeCell ref="N120:O120"/>
    <mergeCell ref="P120:Q120"/>
    <mergeCell ref="R120:S120"/>
    <mergeCell ref="D121:E121"/>
    <mergeCell ref="F121:G121"/>
    <mergeCell ref="H121:I121"/>
    <mergeCell ref="J121:K121"/>
    <mergeCell ref="L121:M121"/>
    <mergeCell ref="N121:O121"/>
    <mergeCell ref="P121:Q121"/>
    <mergeCell ref="R121:S121"/>
    <mergeCell ref="D122:E122"/>
    <mergeCell ref="F122:G122"/>
    <mergeCell ref="H122:I122"/>
    <mergeCell ref="J122:K122"/>
    <mergeCell ref="L122:M122"/>
    <mergeCell ref="N122:O122"/>
    <mergeCell ref="P122:Q122"/>
    <mergeCell ref="R122:S122"/>
    <mergeCell ref="D123:E123"/>
    <mergeCell ref="F123:G123"/>
    <mergeCell ref="H123:I123"/>
    <mergeCell ref="J123:K123"/>
    <mergeCell ref="L123:M123"/>
    <mergeCell ref="N123:O123"/>
    <mergeCell ref="P123:Q123"/>
    <mergeCell ref="R123:S123"/>
    <mergeCell ref="D124:E124"/>
    <mergeCell ref="F124:G124"/>
    <mergeCell ref="H124:I124"/>
    <mergeCell ref="J124:K124"/>
    <mergeCell ref="L124:M124"/>
    <mergeCell ref="N124:O124"/>
    <mergeCell ref="P124:Q124"/>
    <mergeCell ref="R124:S124"/>
    <mergeCell ref="D125:E125"/>
    <mergeCell ref="F125:G125"/>
    <mergeCell ref="H125:I125"/>
    <mergeCell ref="J125:K125"/>
    <mergeCell ref="L125:M125"/>
    <mergeCell ref="N125:O125"/>
    <mergeCell ref="P125:Q125"/>
    <mergeCell ref="R125:S125"/>
    <mergeCell ref="D126:E126"/>
    <mergeCell ref="F126:G126"/>
    <mergeCell ref="H126:I126"/>
    <mergeCell ref="J126:K126"/>
    <mergeCell ref="L126:M126"/>
    <mergeCell ref="N126:O126"/>
    <mergeCell ref="P126:Q126"/>
    <mergeCell ref="R126:S126"/>
    <mergeCell ref="D127:E127"/>
    <mergeCell ref="F127:G127"/>
    <mergeCell ref="H127:I127"/>
    <mergeCell ref="J127:K127"/>
    <mergeCell ref="L127:M127"/>
    <mergeCell ref="N127:O127"/>
    <mergeCell ref="P127:Q127"/>
    <mergeCell ref="R127:S127"/>
    <mergeCell ref="D128:E128"/>
    <mergeCell ref="F128:G128"/>
    <mergeCell ref="H128:I128"/>
    <mergeCell ref="J128:K128"/>
    <mergeCell ref="L128:M128"/>
    <mergeCell ref="N128:O128"/>
    <mergeCell ref="P128:Q128"/>
    <mergeCell ref="R128:S128"/>
    <mergeCell ref="D129:E129"/>
    <mergeCell ref="F129:G129"/>
    <mergeCell ref="H129:I129"/>
    <mergeCell ref="J129:K129"/>
    <mergeCell ref="L129:M129"/>
    <mergeCell ref="N129:O129"/>
    <mergeCell ref="P129:Q129"/>
    <mergeCell ref="R129:S129"/>
    <mergeCell ref="D130:E130"/>
    <mergeCell ref="F130:G130"/>
    <mergeCell ref="H130:I130"/>
    <mergeCell ref="J130:K130"/>
    <mergeCell ref="L130:M130"/>
    <mergeCell ref="N130:O130"/>
    <mergeCell ref="P130:Q130"/>
    <mergeCell ref="R130:S130"/>
    <mergeCell ref="D131:E131"/>
    <mergeCell ref="F131:G131"/>
    <mergeCell ref="H131:I131"/>
    <mergeCell ref="J131:K131"/>
    <mergeCell ref="L131:M131"/>
    <mergeCell ref="N131:O131"/>
    <mergeCell ref="P131:Q131"/>
    <mergeCell ref="R131:S131"/>
    <mergeCell ref="D132:E132"/>
    <mergeCell ref="F132:G132"/>
    <mergeCell ref="H132:I132"/>
    <mergeCell ref="J132:K132"/>
    <mergeCell ref="L132:M132"/>
    <mergeCell ref="N132:O132"/>
    <mergeCell ref="P132:Q132"/>
    <mergeCell ref="R132:S132"/>
    <mergeCell ref="A133:C133"/>
    <mergeCell ref="D133:E133"/>
    <mergeCell ref="F133:G133"/>
    <mergeCell ref="H133:I133"/>
    <mergeCell ref="J133:K133"/>
    <mergeCell ref="L133:M133"/>
    <mergeCell ref="N133:O133"/>
    <mergeCell ref="P133:Q133"/>
    <mergeCell ref="R133:S133"/>
    <mergeCell ref="A134:C134"/>
    <mergeCell ref="D134:E134"/>
    <mergeCell ref="F134:G134"/>
    <mergeCell ref="H134:I134"/>
    <mergeCell ref="J134:K134"/>
    <mergeCell ref="L134:M134"/>
    <mergeCell ref="N134:O134"/>
    <mergeCell ref="P134:Q134"/>
    <mergeCell ref="R134:S134"/>
    <mergeCell ref="A135:C135"/>
    <mergeCell ref="D135:E135"/>
    <mergeCell ref="F135:G135"/>
    <mergeCell ref="H135:I135"/>
    <mergeCell ref="J135:K135"/>
    <mergeCell ref="L135:M135"/>
    <mergeCell ref="N135:O135"/>
    <mergeCell ref="P135:Q135"/>
    <mergeCell ref="R135:S135"/>
    <mergeCell ref="D136:E136"/>
    <mergeCell ref="F136:G136"/>
    <mergeCell ref="H136:I136"/>
    <mergeCell ref="J136:K136"/>
    <mergeCell ref="L136:M136"/>
    <mergeCell ref="N136:O136"/>
    <mergeCell ref="P136:Q136"/>
    <mergeCell ref="R136:S136"/>
    <mergeCell ref="D137:E137"/>
    <mergeCell ref="F137:G137"/>
    <mergeCell ref="H137:I137"/>
    <mergeCell ref="J137:K137"/>
    <mergeCell ref="L137:M137"/>
    <mergeCell ref="N137:O137"/>
    <mergeCell ref="P137:Q137"/>
    <mergeCell ref="R137:S137"/>
    <mergeCell ref="D138:E138"/>
    <mergeCell ref="F138:G138"/>
    <mergeCell ref="H138:I138"/>
    <mergeCell ref="J138:K138"/>
    <mergeCell ref="L138:M138"/>
    <mergeCell ref="N138:O138"/>
    <mergeCell ref="P138:Q138"/>
    <mergeCell ref="R138:S138"/>
    <mergeCell ref="D139:E139"/>
    <mergeCell ref="F139:G139"/>
    <mergeCell ref="H139:I139"/>
    <mergeCell ref="J139:K139"/>
    <mergeCell ref="L139:M139"/>
    <mergeCell ref="N139:O139"/>
    <mergeCell ref="P139:Q139"/>
    <mergeCell ref="R139:S139"/>
    <mergeCell ref="D140:E140"/>
    <mergeCell ref="F140:G140"/>
    <mergeCell ref="H140:I140"/>
    <mergeCell ref="J140:K140"/>
    <mergeCell ref="L140:M140"/>
    <mergeCell ref="N140:O140"/>
    <mergeCell ref="P140:Q140"/>
    <mergeCell ref="R140:S140"/>
    <mergeCell ref="D141:E141"/>
    <mergeCell ref="F141:G141"/>
    <mergeCell ref="H141:I141"/>
    <mergeCell ref="J141:K141"/>
    <mergeCell ref="L141:M141"/>
    <mergeCell ref="N141:O141"/>
    <mergeCell ref="P141:Q141"/>
    <mergeCell ref="R141:S141"/>
    <mergeCell ref="D142:E142"/>
    <mergeCell ref="F142:G142"/>
    <mergeCell ref="H142:I142"/>
    <mergeCell ref="J142:K142"/>
    <mergeCell ref="L142:M142"/>
    <mergeCell ref="N142:O142"/>
    <mergeCell ref="P142:Q142"/>
    <mergeCell ref="R142:S142"/>
    <mergeCell ref="D143:E143"/>
    <mergeCell ref="F143:G143"/>
    <mergeCell ref="H143:I143"/>
    <mergeCell ref="J143:K143"/>
    <mergeCell ref="L143:M143"/>
    <mergeCell ref="N143:O143"/>
    <mergeCell ref="P143:Q143"/>
    <mergeCell ref="R143:S143"/>
    <mergeCell ref="D144:E144"/>
    <mergeCell ref="F144:G144"/>
    <mergeCell ref="H144:I144"/>
    <mergeCell ref="J144:K144"/>
    <mergeCell ref="L144:M144"/>
    <mergeCell ref="N144:O144"/>
    <mergeCell ref="P144:Q144"/>
    <mergeCell ref="R144:S144"/>
    <mergeCell ref="D145:E145"/>
    <mergeCell ref="F145:G145"/>
    <mergeCell ref="H145:I145"/>
    <mergeCell ref="J145:K145"/>
    <mergeCell ref="L145:M145"/>
    <mergeCell ref="N145:O145"/>
    <mergeCell ref="P145:Q145"/>
    <mergeCell ref="R145:S145"/>
    <mergeCell ref="D146:E146"/>
    <mergeCell ref="F146:G146"/>
    <mergeCell ref="H146:I146"/>
    <mergeCell ref="J146:K146"/>
    <mergeCell ref="L146:M146"/>
    <mergeCell ref="N146:O146"/>
    <mergeCell ref="P146:Q146"/>
    <mergeCell ref="R146:S146"/>
    <mergeCell ref="A147:C147"/>
    <mergeCell ref="D147:E147"/>
    <mergeCell ref="F147:G147"/>
    <mergeCell ref="H147:I147"/>
    <mergeCell ref="J147:K147"/>
    <mergeCell ref="L147:M147"/>
    <mergeCell ref="N147:O147"/>
    <mergeCell ref="P147:Q147"/>
    <mergeCell ref="R147:S147"/>
    <mergeCell ref="D148:E148"/>
    <mergeCell ref="F148:G148"/>
    <mergeCell ref="H148:I148"/>
    <mergeCell ref="J148:K148"/>
    <mergeCell ref="L148:M148"/>
    <mergeCell ref="N148:O148"/>
    <mergeCell ref="P148:Q148"/>
    <mergeCell ref="R148:S148"/>
    <mergeCell ref="A149:C149"/>
    <mergeCell ref="D149:E149"/>
    <mergeCell ref="F149:G149"/>
    <mergeCell ref="H149:I149"/>
    <mergeCell ref="J149:K149"/>
    <mergeCell ref="L149:M149"/>
    <mergeCell ref="N149:O149"/>
    <mergeCell ref="P149:Q149"/>
    <mergeCell ref="R149:S149"/>
    <mergeCell ref="D150:E150"/>
    <mergeCell ref="F150:G150"/>
    <mergeCell ref="H150:I150"/>
    <mergeCell ref="J150:K150"/>
    <mergeCell ref="L150:M150"/>
    <mergeCell ref="N150:O150"/>
    <mergeCell ref="P150:Q150"/>
    <mergeCell ref="R150:S150"/>
    <mergeCell ref="D151:E151"/>
    <mergeCell ref="F151:G151"/>
    <mergeCell ref="H151:I151"/>
    <mergeCell ref="J151:K151"/>
    <mergeCell ref="L151:M151"/>
    <mergeCell ref="N151:O151"/>
    <mergeCell ref="P151:Q151"/>
    <mergeCell ref="R151:S151"/>
    <mergeCell ref="D152:E152"/>
    <mergeCell ref="F152:G152"/>
    <mergeCell ref="H152:I152"/>
    <mergeCell ref="J152:K152"/>
    <mergeCell ref="L152:M152"/>
    <mergeCell ref="N152:O152"/>
    <mergeCell ref="P152:Q152"/>
    <mergeCell ref="R152:S152"/>
    <mergeCell ref="D153:E153"/>
    <mergeCell ref="F153:G153"/>
    <mergeCell ref="H153:I153"/>
    <mergeCell ref="J153:K153"/>
    <mergeCell ref="L153:M153"/>
    <mergeCell ref="N153:O153"/>
    <mergeCell ref="P153:Q153"/>
    <mergeCell ref="R153:S153"/>
    <mergeCell ref="D154:E154"/>
    <mergeCell ref="F154:G154"/>
    <mergeCell ref="H154:I154"/>
    <mergeCell ref="J154:K154"/>
    <mergeCell ref="L154:M154"/>
    <mergeCell ref="N154:O154"/>
    <mergeCell ref="P154:Q154"/>
    <mergeCell ref="R154:S154"/>
    <mergeCell ref="D155:E155"/>
    <mergeCell ref="F155:G155"/>
    <mergeCell ref="H155:I155"/>
    <mergeCell ref="J155:K155"/>
    <mergeCell ref="L155:M155"/>
    <mergeCell ref="N155:O155"/>
    <mergeCell ref="P155:Q155"/>
    <mergeCell ref="R155:S155"/>
    <mergeCell ref="D156:E156"/>
    <mergeCell ref="F156:G156"/>
    <mergeCell ref="H156:I156"/>
    <mergeCell ref="J156:K156"/>
    <mergeCell ref="L156:M156"/>
    <mergeCell ref="N156:O156"/>
    <mergeCell ref="P156:Q156"/>
    <mergeCell ref="R156:S156"/>
    <mergeCell ref="D157:E157"/>
    <mergeCell ref="F157:G157"/>
    <mergeCell ref="H157:I157"/>
    <mergeCell ref="J157:K157"/>
    <mergeCell ref="L157:M157"/>
    <mergeCell ref="N157:O157"/>
    <mergeCell ref="P157:Q157"/>
    <mergeCell ref="R157:S157"/>
    <mergeCell ref="D158:E158"/>
    <mergeCell ref="F158:G158"/>
    <mergeCell ref="H158:I158"/>
    <mergeCell ref="J158:K158"/>
    <mergeCell ref="L158:M158"/>
    <mergeCell ref="N158:O158"/>
    <mergeCell ref="P158:Q158"/>
    <mergeCell ref="R158:S158"/>
    <mergeCell ref="D159:E159"/>
    <mergeCell ref="F159:G159"/>
    <mergeCell ref="H159:I159"/>
    <mergeCell ref="J159:K159"/>
    <mergeCell ref="L159:M159"/>
    <mergeCell ref="N159:O159"/>
    <mergeCell ref="P159:Q159"/>
    <mergeCell ref="R159:S159"/>
    <mergeCell ref="A160:C160"/>
    <mergeCell ref="D160:E160"/>
    <mergeCell ref="F160:G160"/>
    <mergeCell ref="H160:I160"/>
    <mergeCell ref="J160:K160"/>
    <mergeCell ref="L160:M160"/>
    <mergeCell ref="N160:O160"/>
    <mergeCell ref="P160:Q160"/>
    <mergeCell ref="R160:S160"/>
    <mergeCell ref="D161:E161"/>
    <mergeCell ref="F161:G161"/>
    <mergeCell ref="H161:I161"/>
    <mergeCell ref="J161:K161"/>
    <mergeCell ref="L161:M161"/>
    <mergeCell ref="N161:O161"/>
    <mergeCell ref="P161:Q161"/>
    <mergeCell ref="R161:S161"/>
    <mergeCell ref="A162:C162"/>
    <mergeCell ref="D162:E162"/>
    <mergeCell ref="F162:G162"/>
    <mergeCell ref="H162:I162"/>
    <mergeCell ref="J162:K162"/>
    <mergeCell ref="L162:M162"/>
    <mergeCell ref="N162:O162"/>
    <mergeCell ref="P162:Q162"/>
    <mergeCell ref="R162:S162"/>
    <mergeCell ref="D163:E163"/>
    <mergeCell ref="F163:G163"/>
    <mergeCell ref="H163:I163"/>
    <mergeCell ref="J163:K163"/>
    <mergeCell ref="L163:M163"/>
    <mergeCell ref="N163:O163"/>
    <mergeCell ref="P163:Q163"/>
    <mergeCell ref="R163:S163"/>
    <mergeCell ref="A164:C164"/>
    <mergeCell ref="D164:E164"/>
    <mergeCell ref="F164:G164"/>
    <mergeCell ref="H164:I164"/>
    <mergeCell ref="J164:K164"/>
    <mergeCell ref="L164:M164"/>
    <mergeCell ref="N164:O164"/>
    <mergeCell ref="P164:Q164"/>
    <mergeCell ref="R164:S164"/>
    <mergeCell ref="A168:U168"/>
    <mergeCell ref="A169:U170"/>
    <mergeCell ref="A171:U173"/>
    <mergeCell ref="A174:U174"/>
    <mergeCell ref="D165:E165"/>
    <mergeCell ref="F165:G165"/>
    <mergeCell ref="H165:I165"/>
    <mergeCell ref="J165:K165"/>
    <mergeCell ref="L165:M165"/>
    <mergeCell ref="N165:O165"/>
    <mergeCell ref="P165:Q165"/>
    <mergeCell ref="R165:S165"/>
    <mergeCell ref="D166:E166"/>
    <mergeCell ref="F166:G166"/>
    <mergeCell ref="H166:I166"/>
    <mergeCell ref="J166:K166"/>
    <mergeCell ref="L166:M166"/>
    <mergeCell ref="N166:O166"/>
    <mergeCell ref="P166:Q166"/>
    <mergeCell ref="R166:S16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sqref="A1:U1"/>
    </sheetView>
  </sheetViews>
  <sheetFormatPr defaultColWidth="8.85546875" defaultRowHeight="12.75" customHeight="1" x14ac:dyDescent="0.2"/>
  <cols>
    <col min="1" max="2" width="2.140625" style="6" bestFit="1" customWidth="1"/>
    <col min="3" max="3" width="52.42578125" style="6" bestFit="1" customWidth="1"/>
    <col min="4" max="4" width="6.85546875" style="6" customWidth="1"/>
    <col min="5" max="5" width="6.7109375" style="6" customWidth="1"/>
    <col min="6" max="6" width="6.85546875" style="6" customWidth="1"/>
    <col min="7" max="7" width="6.7109375" style="6" customWidth="1"/>
    <col min="8" max="8" width="6.85546875" style="6" customWidth="1"/>
    <col min="9" max="9" width="6.7109375" style="6" customWidth="1"/>
    <col min="10" max="10" width="6.85546875" style="6" customWidth="1"/>
    <col min="11" max="11" width="6.7109375" style="6" customWidth="1"/>
    <col min="12" max="12" width="6.85546875" style="6" bestFit="1" customWidth="1"/>
    <col min="13" max="13" width="6.7109375" style="6" bestFit="1" customWidth="1"/>
    <col min="14" max="14" width="6.85546875" style="6" customWidth="1"/>
    <col min="15" max="19" width="6.7109375" style="6" customWidth="1"/>
    <col min="20" max="21" width="6.7109375" style="6" bestFit="1" customWidth="1"/>
    <col min="22" max="16384" width="8.85546875" style="6"/>
  </cols>
  <sheetData>
    <row r="1" spans="1:21" ht="19.5" customHeight="1" x14ac:dyDescent="0.2">
      <c r="A1" s="18" t="s">
        <v>124</v>
      </c>
      <c r="B1" s="19"/>
      <c r="C1" s="19"/>
      <c r="D1" s="19"/>
      <c r="E1" s="19"/>
      <c r="F1" s="19"/>
      <c r="G1" s="19"/>
      <c r="H1" s="19"/>
      <c r="I1" s="19"/>
      <c r="J1" s="19"/>
      <c r="K1" s="19"/>
      <c r="L1" s="19"/>
      <c r="M1" s="19"/>
      <c r="N1" s="19"/>
      <c r="O1" s="19"/>
      <c r="P1" s="19"/>
      <c r="Q1" s="19"/>
      <c r="R1" s="19"/>
      <c r="S1" s="19"/>
      <c r="T1" s="19"/>
      <c r="U1" s="19"/>
    </row>
    <row r="2" spans="1:21" x14ac:dyDescent="0.2">
      <c r="A2" s="20" t="s">
        <v>138</v>
      </c>
      <c r="B2" s="19"/>
      <c r="C2" s="19"/>
      <c r="D2" s="19"/>
      <c r="E2" s="19"/>
      <c r="F2" s="19"/>
      <c r="G2" s="19"/>
      <c r="H2" s="19"/>
      <c r="I2" s="19"/>
      <c r="J2" s="19"/>
      <c r="K2" s="19"/>
      <c r="L2" s="19"/>
      <c r="M2" s="19"/>
      <c r="N2" s="19"/>
      <c r="O2" s="19"/>
      <c r="P2" s="19"/>
      <c r="Q2" s="19"/>
      <c r="R2" s="19"/>
      <c r="S2" s="19"/>
      <c r="T2" s="19"/>
      <c r="U2" s="19"/>
    </row>
    <row r="3" spans="1:21" ht="13.5" thickBot="1" x14ac:dyDescent="0.25">
      <c r="A3" s="47" t="s">
        <v>0</v>
      </c>
      <c r="B3" s="48"/>
      <c r="C3" s="48"/>
      <c r="D3" s="48"/>
      <c r="E3" s="48"/>
      <c r="F3" s="48"/>
      <c r="G3" s="48"/>
      <c r="H3" s="48"/>
      <c r="I3" s="48"/>
      <c r="J3" s="48"/>
      <c r="K3" s="48"/>
      <c r="L3" s="48"/>
      <c r="M3" s="48"/>
      <c r="N3" s="48"/>
      <c r="O3" s="48"/>
      <c r="P3" s="48"/>
      <c r="Q3" s="48"/>
      <c r="R3" s="48"/>
      <c r="S3" s="48"/>
    </row>
    <row r="4" spans="1:21" x14ac:dyDescent="0.2">
      <c r="D4" s="21" t="s">
        <v>1</v>
      </c>
      <c r="E4" s="19"/>
      <c r="F4" s="21" t="s">
        <v>2</v>
      </c>
      <c r="G4" s="19"/>
      <c r="H4" s="21" t="s">
        <v>3</v>
      </c>
      <c r="I4" s="19"/>
      <c r="J4" s="21" t="s">
        <v>4</v>
      </c>
      <c r="K4" s="19"/>
      <c r="L4" s="21" t="s">
        <v>5</v>
      </c>
      <c r="M4" s="19"/>
      <c r="N4" s="21" t="s">
        <v>6</v>
      </c>
      <c r="O4" s="19"/>
      <c r="P4" s="21" t="s">
        <v>7</v>
      </c>
      <c r="Q4" s="19"/>
      <c r="R4" s="21" t="s">
        <v>8</v>
      </c>
      <c r="S4" s="19"/>
    </row>
    <row r="5" spans="1:21" ht="13.5" thickBot="1" x14ac:dyDescent="0.25">
      <c r="D5" s="51" t="s">
        <v>9</v>
      </c>
      <c r="E5" s="19"/>
      <c r="F5" s="51" t="s">
        <v>9</v>
      </c>
      <c r="G5" s="19"/>
      <c r="H5" s="51" t="s">
        <v>9</v>
      </c>
      <c r="I5" s="19"/>
      <c r="J5" s="51" t="s">
        <v>9</v>
      </c>
      <c r="K5" s="19"/>
      <c r="L5" s="21" t="s">
        <v>9</v>
      </c>
      <c r="M5" s="19"/>
      <c r="N5" s="51" t="s">
        <v>10</v>
      </c>
      <c r="O5" s="19"/>
      <c r="P5" s="51" t="s">
        <v>10</v>
      </c>
      <c r="Q5" s="19"/>
      <c r="R5" s="51" t="s">
        <v>10</v>
      </c>
      <c r="S5" s="19"/>
    </row>
    <row r="6" spans="1:21" x14ac:dyDescent="0.2">
      <c r="A6" s="52" t="s">
        <v>12</v>
      </c>
      <c r="B6" s="39"/>
      <c r="C6" s="39"/>
      <c r="D6" s="39"/>
      <c r="E6" s="39"/>
      <c r="F6" s="39"/>
      <c r="G6" s="39"/>
      <c r="H6" s="39"/>
      <c r="I6" s="39"/>
      <c r="J6" s="39"/>
      <c r="K6" s="39"/>
      <c r="L6" s="39"/>
      <c r="M6" s="39"/>
      <c r="N6" s="39"/>
      <c r="O6" s="39"/>
      <c r="P6" s="39"/>
      <c r="Q6" s="39"/>
      <c r="R6" s="39"/>
      <c r="S6" s="39"/>
    </row>
    <row r="7" spans="1:21" x14ac:dyDescent="0.2">
      <c r="A7" s="53" t="s">
        <v>11</v>
      </c>
      <c r="B7" s="19"/>
      <c r="C7" s="19"/>
      <c r="D7" s="19"/>
      <c r="E7" s="19"/>
      <c r="F7" s="19"/>
      <c r="G7" s="19"/>
      <c r="H7" s="19"/>
      <c r="I7" s="19"/>
      <c r="J7" s="19"/>
      <c r="K7" s="19"/>
      <c r="L7" s="19"/>
      <c r="M7" s="19"/>
      <c r="N7" s="19"/>
      <c r="O7" s="19"/>
      <c r="P7" s="19"/>
      <c r="Q7" s="19"/>
      <c r="R7" s="19"/>
      <c r="S7" s="19"/>
    </row>
    <row r="8" spans="1:21" x14ac:dyDescent="0.2">
      <c r="A8" s="28" t="s">
        <v>12</v>
      </c>
      <c r="B8" s="19"/>
      <c r="C8" s="19"/>
      <c r="D8" s="19"/>
      <c r="E8" s="19"/>
      <c r="F8" s="19"/>
      <c r="G8" s="19"/>
      <c r="H8" s="19"/>
      <c r="I8" s="19"/>
      <c r="J8" s="19"/>
      <c r="K8" s="19"/>
      <c r="L8" s="19"/>
      <c r="M8" s="19"/>
      <c r="N8" s="19"/>
      <c r="O8" s="19"/>
      <c r="P8" s="19"/>
      <c r="Q8" s="19"/>
      <c r="R8" s="19"/>
      <c r="S8" s="19"/>
      <c r="T8" s="16"/>
      <c r="U8" s="16"/>
    </row>
    <row r="9" spans="1:21" x14ac:dyDescent="0.2">
      <c r="C9" s="10" t="s">
        <v>20</v>
      </c>
      <c r="D9" s="27">
        <v>51</v>
      </c>
      <c r="E9" s="19"/>
      <c r="F9" s="27">
        <v>53</v>
      </c>
      <c r="G9" s="19"/>
      <c r="H9" s="27">
        <v>58</v>
      </c>
      <c r="I9" s="19"/>
      <c r="J9" s="27">
        <v>59</v>
      </c>
      <c r="K9" s="19"/>
      <c r="L9" s="27">
        <v>0</v>
      </c>
      <c r="M9" s="19"/>
      <c r="N9" s="27">
        <v>0</v>
      </c>
      <c r="O9" s="19"/>
      <c r="P9" s="27">
        <v>3598</v>
      </c>
      <c r="Q9" s="19"/>
      <c r="R9" s="27">
        <v>3620</v>
      </c>
      <c r="S9" s="19"/>
      <c r="T9" s="16"/>
      <c r="U9" s="17"/>
    </row>
    <row r="10" spans="1:21" x14ac:dyDescent="0.2">
      <c r="C10" s="10" t="s">
        <v>110</v>
      </c>
      <c r="D10" s="27">
        <v>1941</v>
      </c>
      <c r="E10" s="19"/>
      <c r="F10" s="27">
        <v>2662</v>
      </c>
      <c r="G10" s="19"/>
      <c r="H10" s="27">
        <v>1935</v>
      </c>
      <c r="I10" s="19"/>
      <c r="J10" s="27">
        <v>583</v>
      </c>
      <c r="K10" s="19"/>
      <c r="L10" s="27">
        <v>0</v>
      </c>
      <c r="M10" s="19"/>
      <c r="N10" s="27">
        <v>0</v>
      </c>
      <c r="O10" s="19"/>
      <c r="P10" s="27">
        <v>0</v>
      </c>
      <c r="Q10" s="19"/>
      <c r="R10" s="27">
        <v>0</v>
      </c>
      <c r="S10" s="19"/>
      <c r="T10" s="16"/>
      <c r="U10" s="17"/>
    </row>
    <row r="11" spans="1:21" x14ac:dyDescent="0.2">
      <c r="C11" s="10" t="s">
        <v>111</v>
      </c>
      <c r="D11" s="27">
        <v>5175</v>
      </c>
      <c r="E11" s="19"/>
      <c r="F11" s="27">
        <v>2937</v>
      </c>
      <c r="G11" s="19"/>
      <c r="H11" s="27">
        <v>3904</v>
      </c>
      <c r="I11" s="19"/>
      <c r="J11" s="27">
        <v>4703</v>
      </c>
      <c r="K11" s="19"/>
      <c r="L11" s="27">
        <v>5126</v>
      </c>
      <c r="M11" s="19"/>
      <c r="N11" s="27">
        <v>5474</v>
      </c>
      <c r="O11" s="19"/>
      <c r="P11" s="27">
        <v>5484</v>
      </c>
      <c r="Q11" s="19"/>
      <c r="R11" s="27">
        <v>5484</v>
      </c>
      <c r="S11" s="19"/>
      <c r="T11" s="16"/>
      <c r="U11" s="17"/>
    </row>
    <row r="12" spans="1:21" x14ac:dyDescent="0.2">
      <c r="C12" s="10" t="s">
        <v>21</v>
      </c>
      <c r="D12" s="27">
        <v>351444</v>
      </c>
      <c r="E12" s="19"/>
      <c r="F12" s="27">
        <v>335497</v>
      </c>
      <c r="G12" s="19"/>
      <c r="H12" s="27">
        <v>345965</v>
      </c>
      <c r="I12" s="19"/>
      <c r="J12" s="27">
        <v>327944</v>
      </c>
      <c r="K12" s="19"/>
      <c r="L12" s="27">
        <v>288546</v>
      </c>
      <c r="M12" s="19"/>
      <c r="N12" s="27">
        <v>326582</v>
      </c>
      <c r="O12" s="19"/>
      <c r="P12" s="27">
        <v>311573</v>
      </c>
      <c r="Q12" s="19"/>
      <c r="R12" s="27">
        <v>304886</v>
      </c>
      <c r="S12" s="19"/>
      <c r="T12" s="16"/>
      <c r="U12" s="17"/>
    </row>
    <row r="13" spans="1:21" x14ac:dyDescent="0.2">
      <c r="C13" s="10" t="s">
        <v>28</v>
      </c>
      <c r="D13" s="27">
        <v>-813</v>
      </c>
      <c r="E13" s="19"/>
      <c r="F13" s="27">
        <v>-1350</v>
      </c>
      <c r="G13" s="19"/>
      <c r="H13" s="27">
        <v>4740</v>
      </c>
      <c r="I13" s="19"/>
      <c r="J13" s="27">
        <v>3649</v>
      </c>
      <c r="K13" s="19"/>
      <c r="L13" s="27">
        <v>935</v>
      </c>
      <c r="M13" s="19"/>
      <c r="N13" s="27">
        <v>1110</v>
      </c>
      <c r="O13" s="19"/>
      <c r="P13" s="27">
        <v>77885</v>
      </c>
      <c r="Q13" s="19"/>
      <c r="R13" s="27">
        <v>73747</v>
      </c>
      <c r="S13" s="19"/>
      <c r="T13" s="16"/>
      <c r="U13" s="17"/>
    </row>
    <row r="14" spans="1:21" x14ac:dyDescent="0.2">
      <c r="C14" s="10" t="s">
        <v>33</v>
      </c>
      <c r="D14" s="27">
        <v>6331</v>
      </c>
      <c r="E14" s="19"/>
      <c r="F14" s="27">
        <v>2249</v>
      </c>
      <c r="G14" s="19"/>
      <c r="H14" s="27">
        <v>2565</v>
      </c>
      <c r="I14" s="19"/>
      <c r="J14" s="27">
        <v>1036</v>
      </c>
      <c r="K14" s="19"/>
      <c r="L14" s="27">
        <v>51</v>
      </c>
      <c r="M14" s="19"/>
      <c r="N14" s="27">
        <v>3000</v>
      </c>
      <c r="O14" s="19"/>
      <c r="P14" s="27">
        <v>22080</v>
      </c>
      <c r="Q14" s="19"/>
      <c r="R14" s="27">
        <v>21660</v>
      </c>
      <c r="S14" s="19"/>
      <c r="T14" s="16"/>
      <c r="U14" s="17"/>
    </row>
    <row r="15" spans="1:21" x14ac:dyDescent="0.2">
      <c r="C15" s="10" t="s">
        <v>112</v>
      </c>
      <c r="D15" s="27">
        <v>8532</v>
      </c>
      <c r="E15" s="19"/>
      <c r="F15" s="27">
        <v>12206</v>
      </c>
      <c r="G15" s="19"/>
      <c r="H15" s="27">
        <v>10102</v>
      </c>
      <c r="I15" s="19"/>
      <c r="J15" s="27">
        <v>8630</v>
      </c>
      <c r="K15" s="19"/>
      <c r="L15" s="27">
        <v>7362</v>
      </c>
      <c r="M15" s="19"/>
      <c r="N15" s="27">
        <v>8538</v>
      </c>
      <c r="O15" s="19"/>
      <c r="P15" s="27">
        <v>8580</v>
      </c>
      <c r="Q15" s="19"/>
      <c r="R15" s="27">
        <v>8620</v>
      </c>
      <c r="S15" s="19"/>
      <c r="T15" s="16"/>
      <c r="U15" s="17"/>
    </row>
    <row r="16" spans="1:21" x14ac:dyDescent="0.2">
      <c r="C16" s="10" t="s">
        <v>29</v>
      </c>
      <c r="D16" s="27">
        <v>56252</v>
      </c>
      <c r="E16" s="19"/>
      <c r="F16" s="27">
        <v>68597</v>
      </c>
      <c r="G16" s="19"/>
      <c r="H16" s="27">
        <v>59268</v>
      </c>
      <c r="I16" s="19"/>
      <c r="J16" s="27">
        <v>39218</v>
      </c>
      <c r="K16" s="19"/>
      <c r="L16" s="27">
        <v>39818</v>
      </c>
      <c r="M16" s="19"/>
      <c r="N16" s="27">
        <v>9800</v>
      </c>
      <c r="O16" s="19"/>
      <c r="P16" s="27">
        <v>9800</v>
      </c>
      <c r="Q16" s="19"/>
      <c r="R16" s="27">
        <v>9800</v>
      </c>
      <c r="S16" s="19"/>
      <c r="T16" s="16"/>
      <c r="U16" s="17"/>
    </row>
    <row r="17" spans="1:21" x14ac:dyDescent="0.2">
      <c r="C17" s="10" t="s">
        <v>30</v>
      </c>
      <c r="D17" s="27">
        <v>0</v>
      </c>
      <c r="E17" s="19"/>
      <c r="F17" s="27">
        <v>4345</v>
      </c>
      <c r="G17" s="19"/>
      <c r="H17" s="27">
        <v>267</v>
      </c>
      <c r="I17" s="19"/>
      <c r="J17" s="27">
        <v>251</v>
      </c>
      <c r="K17" s="19"/>
      <c r="L17" s="27">
        <v>162</v>
      </c>
      <c r="M17" s="19"/>
      <c r="N17" s="27">
        <v>184</v>
      </c>
      <c r="O17" s="19"/>
      <c r="P17" s="27">
        <v>186</v>
      </c>
      <c r="Q17" s="19"/>
      <c r="R17" s="27">
        <v>187</v>
      </c>
      <c r="S17" s="19"/>
      <c r="T17" s="16"/>
      <c r="U17" s="17"/>
    </row>
    <row r="18" spans="1:21" x14ac:dyDescent="0.2">
      <c r="C18" s="10" t="s">
        <v>117</v>
      </c>
      <c r="D18" s="27">
        <v>0</v>
      </c>
      <c r="E18" s="19"/>
      <c r="F18" s="27">
        <v>0</v>
      </c>
      <c r="G18" s="19"/>
      <c r="H18" s="27">
        <v>0</v>
      </c>
      <c r="I18" s="19"/>
      <c r="J18" s="27">
        <v>5349</v>
      </c>
      <c r="K18" s="19"/>
      <c r="L18" s="27">
        <v>-3801</v>
      </c>
      <c r="M18" s="19"/>
      <c r="N18" s="27">
        <v>0</v>
      </c>
      <c r="O18" s="19"/>
      <c r="P18" s="27">
        <v>0</v>
      </c>
      <c r="Q18" s="19"/>
      <c r="R18" s="27">
        <v>0</v>
      </c>
      <c r="S18" s="19"/>
      <c r="T18" s="16"/>
      <c r="U18" s="17"/>
    </row>
    <row r="19" spans="1:21" x14ac:dyDescent="0.2">
      <c r="C19" s="10" t="s">
        <v>118</v>
      </c>
      <c r="D19" s="27">
        <v>0</v>
      </c>
      <c r="E19" s="19"/>
      <c r="F19" s="27">
        <v>0</v>
      </c>
      <c r="G19" s="19"/>
      <c r="H19" s="27">
        <v>0</v>
      </c>
      <c r="I19" s="19"/>
      <c r="J19" s="27">
        <v>0</v>
      </c>
      <c r="K19" s="19"/>
      <c r="L19" s="27">
        <v>6603</v>
      </c>
      <c r="M19" s="19"/>
      <c r="N19" s="27">
        <v>650</v>
      </c>
      <c r="O19" s="19"/>
      <c r="P19" s="27">
        <v>650</v>
      </c>
      <c r="Q19" s="19"/>
      <c r="R19" s="27">
        <v>650</v>
      </c>
      <c r="S19" s="19"/>
      <c r="T19" s="16"/>
      <c r="U19" s="17"/>
    </row>
    <row r="20" spans="1:21" x14ac:dyDescent="0.2">
      <c r="C20" s="10" t="s">
        <v>31</v>
      </c>
      <c r="D20" s="27">
        <v>38752</v>
      </c>
      <c r="E20" s="19"/>
      <c r="F20" s="27">
        <v>41790</v>
      </c>
      <c r="G20" s="19"/>
      <c r="H20" s="27">
        <v>37110</v>
      </c>
      <c r="I20" s="19"/>
      <c r="J20" s="27">
        <v>34992</v>
      </c>
      <c r="K20" s="19"/>
      <c r="L20" s="27">
        <v>38195</v>
      </c>
      <c r="M20" s="19"/>
      <c r="N20" s="27">
        <v>41000</v>
      </c>
      <c r="O20" s="19"/>
      <c r="P20" s="27">
        <v>44000</v>
      </c>
      <c r="Q20" s="19"/>
      <c r="R20" s="27">
        <v>44000</v>
      </c>
      <c r="S20" s="19"/>
      <c r="T20" s="16"/>
      <c r="U20" s="17"/>
    </row>
    <row r="21" spans="1:21" x14ac:dyDescent="0.2">
      <c r="C21" s="10" t="s">
        <v>121</v>
      </c>
      <c r="D21" s="27">
        <v>5058</v>
      </c>
      <c r="E21" s="19"/>
      <c r="F21" s="27">
        <v>4352</v>
      </c>
      <c r="G21" s="19"/>
      <c r="H21" s="27">
        <v>4328</v>
      </c>
      <c r="I21" s="19"/>
      <c r="J21" s="27">
        <v>4241</v>
      </c>
      <c r="K21" s="19"/>
      <c r="L21" s="27">
        <v>4096</v>
      </c>
      <c r="M21" s="19"/>
      <c r="N21" s="27">
        <v>4350</v>
      </c>
      <c r="O21" s="19"/>
      <c r="P21" s="27">
        <v>4400</v>
      </c>
      <c r="Q21" s="19"/>
      <c r="R21" s="27">
        <v>4400</v>
      </c>
      <c r="S21" s="19"/>
      <c r="T21" s="16"/>
      <c r="U21" s="17"/>
    </row>
    <row r="22" spans="1:21" x14ac:dyDescent="0.2">
      <c r="C22" s="10" t="s">
        <v>122</v>
      </c>
      <c r="D22" s="27">
        <v>-655</v>
      </c>
      <c r="E22" s="19"/>
      <c r="F22" s="27">
        <v>277</v>
      </c>
      <c r="G22" s="19"/>
      <c r="H22" s="27">
        <v>1208</v>
      </c>
      <c r="I22" s="19"/>
      <c r="J22" s="27">
        <v>601</v>
      </c>
      <c r="K22" s="19"/>
      <c r="L22" s="27">
        <v>1405</v>
      </c>
      <c r="M22" s="19"/>
      <c r="N22" s="27">
        <v>0</v>
      </c>
      <c r="O22" s="19"/>
      <c r="P22" s="27">
        <v>0</v>
      </c>
      <c r="Q22" s="19"/>
      <c r="R22" s="27">
        <v>0</v>
      </c>
      <c r="S22" s="19"/>
      <c r="T22" s="16"/>
      <c r="U22" s="17"/>
    </row>
    <row r="23" spans="1:21" x14ac:dyDescent="0.2">
      <c r="C23" s="10" t="s">
        <v>120</v>
      </c>
      <c r="D23" s="27">
        <v>3427</v>
      </c>
      <c r="E23" s="19"/>
      <c r="F23" s="27">
        <v>3710</v>
      </c>
      <c r="G23" s="19"/>
      <c r="H23" s="27">
        <v>4043</v>
      </c>
      <c r="I23" s="19"/>
      <c r="J23" s="27">
        <v>3752</v>
      </c>
      <c r="K23" s="19"/>
      <c r="L23" s="27">
        <v>3535</v>
      </c>
      <c r="M23" s="19"/>
      <c r="N23" s="27">
        <v>3428</v>
      </c>
      <c r="O23" s="19"/>
      <c r="P23" s="27">
        <v>2611</v>
      </c>
      <c r="Q23" s="19"/>
      <c r="R23" s="27">
        <v>2611</v>
      </c>
      <c r="S23" s="19"/>
      <c r="T23" s="16"/>
      <c r="U23" s="17"/>
    </row>
    <row r="24" spans="1:21" x14ac:dyDescent="0.2">
      <c r="C24" s="10" t="s">
        <v>32</v>
      </c>
      <c r="D24" s="27">
        <v>-2321</v>
      </c>
      <c r="E24" s="19"/>
      <c r="F24" s="27">
        <v>-1875</v>
      </c>
      <c r="G24" s="19"/>
      <c r="H24" s="27">
        <v>0</v>
      </c>
      <c r="I24" s="19"/>
      <c r="J24" s="27">
        <v>0</v>
      </c>
      <c r="K24" s="19"/>
      <c r="L24" s="54">
        <v>0</v>
      </c>
      <c r="M24" s="19"/>
      <c r="N24" s="27">
        <v>0</v>
      </c>
      <c r="O24" s="19"/>
      <c r="P24" s="27">
        <v>0</v>
      </c>
      <c r="Q24" s="19"/>
      <c r="R24" s="27">
        <v>0</v>
      </c>
      <c r="S24" s="19"/>
      <c r="T24" s="16"/>
      <c r="U24" s="16"/>
    </row>
    <row r="25" spans="1:21" x14ac:dyDescent="0.2">
      <c r="C25" s="10" t="s">
        <v>34</v>
      </c>
      <c r="D25" s="27">
        <v>0</v>
      </c>
      <c r="E25" s="19"/>
      <c r="F25" s="27">
        <v>-200</v>
      </c>
      <c r="G25" s="19"/>
      <c r="H25" s="27">
        <v>0</v>
      </c>
      <c r="I25" s="19"/>
      <c r="J25" s="27">
        <v>0</v>
      </c>
      <c r="K25" s="19"/>
      <c r="L25" s="54">
        <v>0</v>
      </c>
      <c r="M25" s="19"/>
      <c r="N25" s="27">
        <v>0</v>
      </c>
      <c r="O25" s="19"/>
      <c r="P25" s="27">
        <v>0</v>
      </c>
      <c r="Q25" s="19"/>
      <c r="R25" s="27">
        <v>0</v>
      </c>
      <c r="S25" s="19"/>
    </row>
    <row r="26" spans="1:21" ht="13.5" thickBot="1" x14ac:dyDescent="0.25">
      <c r="A26" s="28" t="s">
        <v>12</v>
      </c>
      <c r="B26" s="19"/>
      <c r="C26" s="19"/>
      <c r="D26" s="30"/>
      <c r="E26" s="19"/>
      <c r="F26" s="30"/>
      <c r="G26" s="19"/>
      <c r="H26" s="30"/>
      <c r="I26" s="19"/>
      <c r="J26" s="30"/>
      <c r="K26" s="19"/>
      <c r="L26" s="30"/>
      <c r="M26" s="19"/>
      <c r="N26" s="30"/>
      <c r="O26" s="19"/>
      <c r="P26" s="30"/>
      <c r="Q26" s="19"/>
      <c r="R26" s="30"/>
      <c r="S26" s="19"/>
    </row>
    <row r="27" spans="1:21" ht="13.5" thickBot="1" x14ac:dyDescent="0.25">
      <c r="A27" s="55" t="s">
        <v>126</v>
      </c>
      <c r="B27" s="39"/>
      <c r="C27" s="39"/>
      <c r="D27" s="34">
        <v>473174</v>
      </c>
      <c r="E27" s="35"/>
      <c r="F27" s="34">
        <v>475250</v>
      </c>
      <c r="G27" s="35"/>
      <c r="H27" s="34">
        <v>475493</v>
      </c>
      <c r="I27" s="35"/>
      <c r="J27" s="34">
        <v>435008</v>
      </c>
      <c r="K27" s="35"/>
      <c r="L27" s="56">
        <f>SUM(L9:M26)</f>
        <v>392033</v>
      </c>
      <c r="M27" s="39"/>
      <c r="N27" s="34">
        <v>404116</v>
      </c>
      <c r="O27" s="35"/>
      <c r="P27" s="34">
        <v>490847</v>
      </c>
      <c r="Q27" s="35"/>
      <c r="R27" s="34">
        <v>479665</v>
      </c>
      <c r="S27" s="35"/>
    </row>
    <row r="28" spans="1:21" x14ac:dyDescent="0.2">
      <c r="A28" s="42" t="s">
        <v>37</v>
      </c>
      <c r="B28" s="39"/>
      <c r="C28" s="39"/>
      <c r="D28" s="19"/>
      <c r="E28" s="19"/>
      <c r="F28" s="19"/>
      <c r="G28" s="19"/>
      <c r="H28" s="19"/>
      <c r="I28" s="19"/>
      <c r="J28" s="19"/>
      <c r="K28" s="19"/>
      <c r="L28" s="39"/>
      <c r="M28" s="39"/>
      <c r="N28" s="19"/>
      <c r="O28" s="19"/>
      <c r="P28" s="19"/>
      <c r="Q28" s="19"/>
      <c r="R28" s="19"/>
      <c r="S28" s="19"/>
    </row>
    <row r="29" spans="1:21" x14ac:dyDescent="0.2">
      <c r="C29" s="10" t="s">
        <v>127</v>
      </c>
      <c r="D29" s="27">
        <v>326077</v>
      </c>
      <c r="E29" s="19"/>
      <c r="F29" s="27">
        <v>349871</v>
      </c>
      <c r="G29" s="19"/>
      <c r="H29" s="27">
        <v>341753</v>
      </c>
      <c r="I29" s="19"/>
      <c r="J29" s="27">
        <v>365590</v>
      </c>
      <c r="K29" s="19"/>
      <c r="L29" s="27">
        <v>329069</v>
      </c>
      <c r="M29" s="19"/>
      <c r="N29" s="27">
        <v>234879</v>
      </c>
      <c r="O29" s="19"/>
      <c r="P29" s="27">
        <v>303019</v>
      </c>
      <c r="Q29" s="19"/>
      <c r="R29" s="27">
        <v>295570</v>
      </c>
      <c r="S29" s="19"/>
    </row>
    <row r="30" spans="1:21" x14ac:dyDescent="0.2">
      <c r="C30" s="10" t="s">
        <v>128</v>
      </c>
      <c r="D30" s="27">
        <v>183826</v>
      </c>
      <c r="E30" s="19"/>
      <c r="F30" s="27">
        <v>191654</v>
      </c>
      <c r="G30" s="19"/>
      <c r="H30" s="27">
        <v>179482</v>
      </c>
      <c r="I30" s="19"/>
      <c r="J30" s="27">
        <v>145800</v>
      </c>
      <c r="K30" s="19"/>
      <c r="L30" s="27">
        <f>162064-1308</f>
        <v>160756</v>
      </c>
      <c r="M30" s="19"/>
      <c r="N30" s="27">
        <v>154218</v>
      </c>
      <c r="O30" s="19"/>
      <c r="P30" s="27">
        <v>182795</v>
      </c>
      <c r="Q30" s="19"/>
      <c r="R30" s="27">
        <v>181367</v>
      </c>
      <c r="S30" s="19"/>
    </row>
    <row r="31" spans="1:21" x14ac:dyDescent="0.2">
      <c r="C31" s="10" t="s">
        <v>129</v>
      </c>
      <c r="D31" s="27">
        <v>-81121</v>
      </c>
      <c r="E31" s="19"/>
      <c r="F31" s="27">
        <v>-115081</v>
      </c>
      <c r="G31" s="19"/>
      <c r="H31" s="27">
        <v>-123790</v>
      </c>
      <c r="I31" s="19"/>
      <c r="J31" s="27">
        <v>-135538</v>
      </c>
      <c r="K31" s="19"/>
      <c r="L31" s="27">
        <v>-39067</v>
      </c>
      <c r="M31" s="19"/>
      <c r="N31" s="27">
        <v>-32906</v>
      </c>
      <c r="O31" s="19"/>
      <c r="P31" s="27">
        <v>-33512</v>
      </c>
      <c r="Q31" s="19"/>
      <c r="R31" s="27">
        <v>-40452</v>
      </c>
      <c r="S31" s="19"/>
    </row>
    <row r="32" spans="1:21" x14ac:dyDescent="0.2">
      <c r="C32" s="10" t="s">
        <v>130</v>
      </c>
      <c r="D32" s="27">
        <v>0</v>
      </c>
      <c r="E32" s="19"/>
      <c r="F32" s="27">
        <v>-439</v>
      </c>
      <c r="G32" s="19"/>
      <c r="H32" s="27">
        <v>30</v>
      </c>
      <c r="I32" s="19"/>
      <c r="J32" s="27">
        <v>29</v>
      </c>
      <c r="K32" s="19"/>
      <c r="L32" s="27">
        <v>38</v>
      </c>
      <c r="M32" s="19"/>
      <c r="N32" s="27">
        <v>-4982</v>
      </c>
      <c r="O32" s="19"/>
      <c r="P32" s="27">
        <v>-10093</v>
      </c>
      <c r="Q32" s="19"/>
      <c r="R32" s="27">
        <v>-3730</v>
      </c>
      <c r="S32" s="19"/>
    </row>
    <row r="33" spans="1:21" x14ac:dyDescent="0.2">
      <c r="C33" s="10" t="s">
        <v>131</v>
      </c>
      <c r="D33" s="27">
        <v>20</v>
      </c>
      <c r="E33" s="19"/>
      <c r="F33" s="27">
        <v>36</v>
      </c>
      <c r="G33" s="19"/>
      <c r="H33" s="27">
        <v>18</v>
      </c>
      <c r="I33" s="19"/>
      <c r="J33" s="27">
        <v>108</v>
      </c>
      <c r="K33" s="19"/>
      <c r="L33" s="27">
        <v>106</v>
      </c>
      <c r="M33" s="19"/>
      <c r="N33" s="27">
        <v>0</v>
      </c>
      <c r="O33" s="19"/>
      <c r="P33" s="27">
        <v>0</v>
      </c>
      <c r="Q33" s="19"/>
      <c r="R33" s="27">
        <v>0</v>
      </c>
      <c r="S33" s="19"/>
    </row>
    <row r="34" spans="1:21" x14ac:dyDescent="0.2">
      <c r="C34" s="10" t="s">
        <v>132</v>
      </c>
      <c r="D34" s="27">
        <v>1532</v>
      </c>
      <c r="E34" s="19"/>
      <c r="F34" s="27">
        <v>1219</v>
      </c>
      <c r="G34" s="19"/>
      <c r="H34" s="27">
        <v>-7</v>
      </c>
      <c r="I34" s="19"/>
      <c r="J34" s="27">
        <v>0</v>
      </c>
      <c r="K34" s="19"/>
      <c r="L34" s="54">
        <v>0</v>
      </c>
      <c r="M34" s="19"/>
      <c r="N34" s="27">
        <v>0</v>
      </c>
      <c r="O34" s="19"/>
      <c r="P34" s="27">
        <v>0</v>
      </c>
      <c r="Q34" s="19"/>
      <c r="R34" s="27">
        <v>0</v>
      </c>
      <c r="S34" s="19"/>
    </row>
    <row r="35" spans="1:21" x14ac:dyDescent="0.2">
      <c r="C35" s="10" t="s">
        <v>133</v>
      </c>
      <c r="D35" s="27">
        <v>20438</v>
      </c>
      <c r="E35" s="19"/>
      <c r="F35" s="27">
        <v>20131</v>
      </c>
      <c r="G35" s="19"/>
      <c r="H35" s="27">
        <v>27074</v>
      </c>
      <c r="I35" s="19"/>
      <c r="J35" s="27">
        <v>31852</v>
      </c>
      <c r="K35" s="19"/>
      <c r="L35" s="27">
        <v>30117</v>
      </c>
      <c r="M35" s="19"/>
      <c r="N35" s="27">
        <v>25814</v>
      </c>
      <c r="O35" s="19"/>
      <c r="P35" s="27">
        <v>26190</v>
      </c>
      <c r="Q35" s="19"/>
      <c r="R35" s="27">
        <v>23910</v>
      </c>
      <c r="S35" s="19"/>
    </row>
    <row r="36" spans="1:21" x14ac:dyDescent="0.2">
      <c r="C36" s="10" t="s">
        <v>134</v>
      </c>
      <c r="D36" s="27">
        <v>35683</v>
      </c>
      <c r="E36" s="19"/>
      <c r="F36" s="27">
        <v>33203</v>
      </c>
      <c r="G36" s="19"/>
      <c r="H36" s="27">
        <v>30738</v>
      </c>
      <c r="I36" s="19"/>
      <c r="J36" s="27">
        <v>29956</v>
      </c>
      <c r="K36" s="19"/>
      <c r="L36" s="27">
        <v>27034</v>
      </c>
      <c r="M36" s="19"/>
      <c r="N36" s="27">
        <v>34777</v>
      </c>
      <c r="O36" s="19"/>
      <c r="P36" s="27">
        <v>34764</v>
      </c>
      <c r="Q36" s="19"/>
      <c r="R36" s="27">
        <v>34754</v>
      </c>
      <c r="S36" s="19"/>
    </row>
    <row r="37" spans="1:21" x14ac:dyDescent="0.2">
      <c r="C37" s="10" t="s">
        <v>135</v>
      </c>
      <c r="D37" s="27">
        <v>0</v>
      </c>
      <c r="E37" s="19"/>
      <c r="F37" s="27">
        <v>0</v>
      </c>
      <c r="G37" s="19"/>
      <c r="H37" s="27">
        <v>-12</v>
      </c>
      <c r="I37" s="19"/>
      <c r="J37" s="27">
        <v>2</v>
      </c>
      <c r="K37" s="19"/>
      <c r="L37" s="54">
        <v>0</v>
      </c>
      <c r="M37" s="19"/>
      <c r="N37" s="27">
        <v>0</v>
      </c>
      <c r="O37" s="19"/>
      <c r="P37" s="27">
        <v>0</v>
      </c>
      <c r="Q37" s="19"/>
      <c r="R37" s="27">
        <v>0</v>
      </c>
      <c r="S37" s="19"/>
    </row>
    <row r="38" spans="1:21" x14ac:dyDescent="0.2">
      <c r="C38" s="10" t="s">
        <v>136</v>
      </c>
      <c r="D38" s="27">
        <v>0</v>
      </c>
      <c r="E38" s="19"/>
      <c r="F38" s="27">
        <v>-12</v>
      </c>
      <c r="G38" s="19"/>
      <c r="H38" s="27">
        <v>-65</v>
      </c>
      <c r="I38" s="19"/>
      <c r="J38" s="27">
        <v>25</v>
      </c>
      <c r="K38" s="19"/>
      <c r="L38" s="27">
        <v>106</v>
      </c>
      <c r="M38" s="19"/>
      <c r="N38" s="27">
        <v>0</v>
      </c>
      <c r="O38" s="19"/>
      <c r="P38" s="27">
        <v>0</v>
      </c>
      <c r="Q38" s="19"/>
      <c r="R38" s="27">
        <v>0</v>
      </c>
      <c r="S38" s="19"/>
    </row>
    <row r="39" spans="1:21" x14ac:dyDescent="0.2">
      <c r="C39" s="10" t="s">
        <v>137</v>
      </c>
      <c r="D39" s="27">
        <v>-13281</v>
      </c>
      <c r="E39" s="19"/>
      <c r="F39" s="27">
        <v>-5332</v>
      </c>
      <c r="G39" s="19"/>
      <c r="H39" s="27">
        <v>20272</v>
      </c>
      <c r="I39" s="19"/>
      <c r="J39" s="27">
        <v>-2816</v>
      </c>
      <c r="K39" s="19"/>
      <c r="L39" s="27">
        <v>-116126</v>
      </c>
      <c r="M39" s="19"/>
      <c r="N39" s="27">
        <v>-7684</v>
      </c>
      <c r="O39" s="19"/>
      <c r="P39" s="27">
        <v>-12316</v>
      </c>
      <c r="Q39" s="19"/>
      <c r="R39" s="27">
        <v>-11754</v>
      </c>
      <c r="S39" s="19"/>
    </row>
    <row r="40" spans="1:21" ht="12.75" customHeight="1" x14ac:dyDescent="0.2">
      <c r="A40" s="19"/>
      <c r="B40" s="19"/>
      <c r="C40" s="19"/>
      <c r="D40" s="19"/>
      <c r="E40" s="19"/>
      <c r="F40" s="19"/>
      <c r="G40" s="19"/>
      <c r="H40" s="19"/>
      <c r="I40" s="19"/>
      <c r="J40" s="19"/>
      <c r="K40" s="19"/>
      <c r="L40" s="19"/>
      <c r="M40" s="19"/>
      <c r="N40" s="19"/>
      <c r="O40" s="19"/>
      <c r="P40" s="19"/>
      <c r="Q40" s="19"/>
      <c r="R40" s="19"/>
      <c r="S40" s="19"/>
      <c r="T40" s="19"/>
      <c r="U40" s="19"/>
    </row>
  </sheetData>
  <mergeCells count="298">
    <mergeCell ref="D21:E21"/>
    <mergeCell ref="F21:G21"/>
    <mergeCell ref="H21:I21"/>
    <mergeCell ref="J21:K21"/>
    <mergeCell ref="L21:M21"/>
    <mergeCell ref="N21:O21"/>
    <mergeCell ref="P21:Q21"/>
    <mergeCell ref="R21:S21"/>
    <mergeCell ref="D19:E19"/>
    <mergeCell ref="P20:Q20"/>
    <mergeCell ref="R20:S20"/>
    <mergeCell ref="D20:E20"/>
    <mergeCell ref="F20:G20"/>
    <mergeCell ref="H20:I20"/>
    <mergeCell ref="J20:K20"/>
    <mergeCell ref="L20:M20"/>
    <mergeCell ref="R39:S39"/>
    <mergeCell ref="A40:U40"/>
    <mergeCell ref="P38:Q38"/>
    <mergeCell ref="R38:S38"/>
    <mergeCell ref="D39:E39"/>
    <mergeCell ref="F39:G39"/>
    <mergeCell ref="H39:I39"/>
    <mergeCell ref="J39:K39"/>
    <mergeCell ref="L39:M39"/>
    <mergeCell ref="N39:O39"/>
    <mergeCell ref="P39:Q39"/>
    <mergeCell ref="D38:E38"/>
    <mergeCell ref="F38:G38"/>
    <mergeCell ref="H38:I38"/>
    <mergeCell ref="J38:K38"/>
    <mergeCell ref="L38:M38"/>
    <mergeCell ref="N38:O38"/>
    <mergeCell ref="D37:E37"/>
    <mergeCell ref="F37:G37"/>
    <mergeCell ref="H37:I37"/>
    <mergeCell ref="J37:K37"/>
    <mergeCell ref="L37:M37"/>
    <mergeCell ref="N37:O37"/>
    <mergeCell ref="P37:Q37"/>
    <mergeCell ref="R37:S37"/>
    <mergeCell ref="R35:S35"/>
    <mergeCell ref="D36:E36"/>
    <mergeCell ref="F36:G36"/>
    <mergeCell ref="H36:I36"/>
    <mergeCell ref="J36:K36"/>
    <mergeCell ref="L36:M36"/>
    <mergeCell ref="N36:O36"/>
    <mergeCell ref="P36:Q36"/>
    <mergeCell ref="R36:S36"/>
    <mergeCell ref="P34:Q34"/>
    <mergeCell ref="R34:S34"/>
    <mergeCell ref="D35:E35"/>
    <mergeCell ref="F35:G35"/>
    <mergeCell ref="H35:I35"/>
    <mergeCell ref="J35:K35"/>
    <mergeCell ref="L35:M35"/>
    <mergeCell ref="N35:O35"/>
    <mergeCell ref="P35:Q35"/>
    <mergeCell ref="D34:E34"/>
    <mergeCell ref="F34:G34"/>
    <mergeCell ref="H34:I34"/>
    <mergeCell ref="J34:K34"/>
    <mergeCell ref="L34:M34"/>
    <mergeCell ref="N34:O34"/>
    <mergeCell ref="D33:E33"/>
    <mergeCell ref="F33:G33"/>
    <mergeCell ref="H33:I33"/>
    <mergeCell ref="J33:K33"/>
    <mergeCell ref="L33:M33"/>
    <mergeCell ref="N33:O33"/>
    <mergeCell ref="P33:Q33"/>
    <mergeCell ref="R33:S33"/>
    <mergeCell ref="R31:S31"/>
    <mergeCell ref="D32:E32"/>
    <mergeCell ref="F32:G32"/>
    <mergeCell ref="H32:I32"/>
    <mergeCell ref="J32:K32"/>
    <mergeCell ref="L32:M32"/>
    <mergeCell ref="N32:O32"/>
    <mergeCell ref="P32:Q32"/>
    <mergeCell ref="R32:S32"/>
    <mergeCell ref="P30:Q30"/>
    <mergeCell ref="R30:S30"/>
    <mergeCell ref="D31:E31"/>
    <mergeCell ref="F31:G31"/>
    <mergeCell ref="H31:I31"/>
    <mergeCell ref="J31:K31"/>
    <mergeCell ref="L31:M31"/>
    <mergeCell ref="N31:O31"/>
    <mergeCell ref="P31:Q31"/>
    <mergeCell ref="D30:E30"/>
    <mergeCell ref="F30:G30"/>
    <mergeCell ref="H30:I30"/>
    <mergeCell ref="J30:K30"/>
    <mergeCell ref="L30:M30"/>
    <mergeCell ref="N30:O30"/>
    <mergeCell ref="D29:E29"/>
    <mergeCell ref="F29:G29"/>
    <mergeCell ref="H29:I29"/>
    <mergeCell ref="J29:K29"/>
    <mergeCell ref="L29:M29"/>
    <mergeCell ref="N29:O29"/>
    <mergeCell ref="P29:Q29"/>
    <mergeCell ref="R29:S29"/>
    <mergeCell ref="A28:C28"/>
    <mergeCell ref="D28:E28"/>
    <mergeCell ref="F28:G28"/>
    <mergeCell ref="H28:I28"/>
    <mergeCell ref="J28:K28"/>
    <mergeCell ref="L28:M28"/>
    <mergeCell ref="N28:O28"/>
    <mergeCell ref="P28:Q28"/>
    <mergeCell ref="R28:S28"/>
    <mergeCell ref="A27:C27"/>
    <mergeCell ref="D27:E27"/>
    <mergeCell ref="F27:G27"/>
    <mergeCell ref="H27:I27"/>
    <mergeCell ref="J27:K27"/>
    <mergeCell ref="L27:M27"/>
    <mergeCell ref="N27:O27"/>
    <mergeCell ref="P27:Q27"/>
    <mergeCell ref="R27:S27"/>
    <mergeCell ref="A26:C26"/>
    <mergeCell ref="D26:E26"/>
    <mergeCell ref="F26:G26"/>
    <mergeCell ref="H26:I26"/>
    <mergeCell ref="J26:K26"/>
    <mergeCell ref="L26:M26"/>
    <mergeCell ref="N26:O26"/>
    <mergeCell ref="P26:Q26"/>
    <mergeCell ref="R26:S26"/>
    <mergeCell ref="R24:S24"/>
    <mergeCell ref="D25:E25"/>
    <mergeCell ref="F25:G25"/>
    <mergeCell ref="H25:I25"/>
    <mergeCell ref="J25:K25"/>
    <mergeCell ref="L25:M25"/>
    <mergeCell ref="N25:O25"/>
    <mergeCell ref="P25:Q25"/>
    <mergeCell ref="R25:S25"/>
    <mergeCell ref="D24:E24"/>
    <mergeCell ref="F24:G24"/>
    <mergeCell ref="H24:I24"/>
    <mergeCell ref="J24:K24"/>
    <mergeCell ref="L24:M24"/>
    <mergeCell ref="N24:O24"/>
    <mergeCell ref="P24:Q24"/>
    <mergeCell ref="N20:O20"/>
    <mergeCell ref="D17:E17"/>
    <mergeCell ref="F17:G17"/>
    <mergeCell ref="H17:I17"/>
    <mergeCell ref="J17:K17"/>
    <mergeCell ref="L17:M17"/>
    <mergeCell ref="N17:O17"/>
    <mergeCell ref="P17:Q17"/>
    <mergeCell ref="R17:S17"/>
    <mergeCell ref="R19:S19"/>
    <mergeCell ref="F19:G19"/>
    <mergeCell ref="H19:I19"/>
    <mergeCell ref="J19:K19"/>
    <mergeCell ref="L19:M19"/>
    <mergeCell ref="N19:O19"/>
    <mergeCell ref="P19:Q19"/>
    <mergeCell ref="P22:Q22"/>
    <mergeCell ref="R22:S22"/>
    <mergeCell ref="D13:E13"/>
    <mergeCell ref="F13:G13"/>
    <mergeCell ref="H13:I13"/>
    <mergeCell ref="J13:K13"/>
    <mergeCell ref="L13:M13"/>
    <mergeCell ref="N13:O13"/>
    <mergeCell ref="P13:Q13"/>
    <mergeCell ref="D22:E22"/>
    <mergeCell ref="F22:G22"/>
    <mergeCell ref="H22:I22"/>
    <mergeCell ref="J22:K22"/>
    <mergeCell ref="L22:M22"/>
    <mergeCell ref="N22:O22"/>
    <mergeCell ref="R13:S13"/>
    <mergeCell ref="D16:E16"/>
    <mergeCell ref="F16:G16"/>
    <mergeCell ref="H16:I16"/>
    <mergeCell ref="J16:K16"/>
    <mergeCell ref="L16:M16"/>
    <mergeCell ref="N16:O16"/>
    <mergeCell ref="P16:Q16"/>
    <mergeCell ref="R16:S16"/>
    <mergeCell ref="D23:E23"/>
    <mergeCell ref="F23:G23"/>
    <mergeCell ref="H23:I23"/>
    <mergeCell ref="J23:K23"/>
    <mergeCell ref="L23:M23"/>
    <mergeCell ref="N23:O23"/>
    <mergeCell ref="P23:Q23"/>
    <mergeCell ref="R23:S23"/>
    <mergeCell ref="R14:S14"/>
    <mergeCell ref="D15:E15"/>
    <mergeCell ref="F15:G15"/>
    <mergeCell ref="H15:I15"/>
    <mergeCell ref="J15:K15"/>
    <mergeCell ref="L15:M15"/>
    <mergeCell ref="N15:O15"/>
    <mergeCell ref="P15:Q15"/>
    <mergeCell ref="R15:S15"/>
    <mergeCell ref="D14:E14"/>
    <mergeCell ref="F14:G14"/>
    <mergeCell ref="H14:I14"/>
    <mergeCell ref="J14:K14"/>
    <mergeCell ref="L14:M14"/>
    <mergeCell ref="N14:O14"/>
    <mergeCell ref="P14:Q14"/>
    <mergeCell ref="D12:E12"/>
    <mergeCell ref="F12:G12"/>
    <mergeCell ref="H12:I12"/>
    <mergeCell ref="J12:K12"/>
    <mergeCell ref="L12:M12"/>
    <mergeCell ref="N12:O12"/>
    <mergeCell ref="P12:Q12"/>
    <mergeCell ref="R12:S12"/>
    <mergeCell ref="R18:S18"/>
    <mergeCell ref="D18:E18"/>
    <mergeCell ref="F18:G18"/>
    <mergeCell ref="H18:I18"/>
    <mergeCell ref="J18:K18"/>
    <mergeCell ref="L18:M18"/>
    <mergeCell ref="N18:O18"/>
    <mergeCell ref="P18:Q18"/>
    <mergeCell ref="D9:E9"/>
    <mergeCell ref="F9:G9"/>
    <mergeCell ref="H9:I9"/>
    <mergeCell ref="J9:K9"/>
    <mergeCell ref="L9:M9"/>
    <mergeCell ref="N9:O9"/>
    <mergeCell ref="P9:Q9"/>
    <mergeCell ref="R9:S9"/>
    <mergeCell ref="P11:Q11"/>
    <mergeCell ref="R11:S11"/>
    <mergeCell ref="D11:E11"/>
    <mergeCell ref="F11:G11"/>
    <mergeCell ref="H11:I11"/>
    <mergeCell ref="J11:K11"/>
    <mergeCell ref="L11:M11"/>
    <mergeCell ref="N11:O11"/>
    <mergeCell ref="D10:E10"/>
    <mergeCell ref="F10:G10"/>
    <mergeCell ref="H10:I10"/>
    <mergeCell ref="J10:K10"/>
    <mergeCell ref="L10:M10"/>
    <mergeCell ref="N10:O10"/>
    <mergeCell ref="P10:Q10"/>
    <mergeCell ref="R10:S10"/>
    <mergeCell ref="A8:C8"/>
    <mergeCell ref="D8:E8"/>
    <mergeCell ref="F8:G8"/>
    <mergeCell ref="H8:I8"/>
    <mergeCell ref="J8:K8"/>
    <mergeCell ref="L8:M8"/>
    <mergeCell ref="N8:O8"/>
    <mergeCell ref="P8:Q8"/>
    <mergeCell ref="R8:S8"/>
    <mergeCell ref="A7:C7"/>
    <mergeCell ref="D7:E7"/>
    <mergeCell ref="F7:G7"/>
    <mergeCell ref="H7:I7"/>
    <mergeCell ref="J7:K7"/>
    <mergeCell ref="L7:M7"/>
    <mergeCell ref="N7:O7"/>
    <mergeCell ref="P7:Q7"/>
    <mergeCell ref="R7:S7"/>
    <mergeCell ref="D5:E5"/>
    <mergeCell ref="F5:G5"/>
    <mergeCell ref="H5:I5"/>
    <mergeCell ref="J5:K5"/>
    <mergeCell ref="L5:M5"/>
    <mergeCell ref="N5:O5"/>
    <mergeCell ref="P5:Q5"/>
    <mergeCell ref="R5:S5"/>
    <mergeCell ref="A6:C6"/>
    <mergeCell ref="D6:E6"/>
    <mergeCell ref="F6:G6"/>
    <mergeCell ref="H6:I6"/>
    <mergeCell ref="J6:K6"/>
    <mergeCell ref="L6:M6"/>
    <mergeCell ref="N6:O6"/>
    <mergeCell ref="P6:Q6"/>
    <mergeCell ref="R6:S6"/>
    <mergeCell ref="A1:U1"/>
    <mergeCell ref="A2:U2"/>
    <mergeCell ref="D4:E4"/>
    <mergeCell ref="F4:G4"/>
    <mergeCell ref="H4:I4"/>
    <mergeCell ref="J4:K4"/>
    <mergeCell ref="L4:M4"/>
    <mergeCell ref="N4:O4"/>
    <mergeCell ref="P4:Q4"/>
    <mergeCell ref="R4:S4"/>
    <mergeCell ref="A3:S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workbookViewId="0">
      <selection sqref="A1:U1"/>
    </sheetView>
  </sheetViews>
  <sheetFormatPr defaultColWidth="8.85546875" defaultRowHeight="12.75" customHeight="1" x14ac:dyDescent="0.2"/>
  <cols>
    <col min="1" max="2" width="2.140625" style="6" bestFit="1" customWidth="1"/>
    <col min="3" max="3" width="52.42578125" style="6" bestFit="1" customWidth="1"/>
    <col min="4" max="4" width="6.85546875" style="6" customWidth="1"/>
    <col min="5" max="5" width="6.7109375" style="6" customWidth="1"/>
    <col min="6" max="6" width="6.85546875" style="6" customWidth="1"/>
    <col min="7" max="7" width="6.7109375" style="6" customWidth="1"/>
    <col min="8" max="8" width="6.85546875" style="6" customWidth="1"/>
    <col min="9" max="9" width="6.7109375" style="6" customWidth="1"/>
    <col min="10" max="10" width="6.85546875" style="6" customWidth="1"/>
    <col min="11" max="11" width="6.7109375" style="6" customWidth="1"/>
    <col min="12" max="12" width="6.85546875" style="6" bestFit="1" customWidth="1"/>
    <col min="13" max="13" width="6.7109375" style="6" bestFit="1" customWidth="1"/>
    <col min="14" max="14" width="6.85546875" style="6" customWidth="1"/>
    <col min="15" max="19" width="6.7109375" style="6" customWidth="1"/>
    <col min="20" max="21" width="6.7109375" style="6" bestFit="1" customWidth="1"/>
    <col min="22" max="16384" width="8.85546875" style="6"/>
  </cols>
  <sheetData>
    <row r="1" spans="1:21" ht="19.5" customHeight="1" x14ac:dyDescent="0.2">
      <c r="A1" s="18" t="s">
        <v>124</v>
      </c>
      <c r="B1" s="19"/>
      <c r="C1" s="19"/>
      <c r="D1" s="19"/>
      <c r="E1" s="19"/>
      <c r="F1" s="19"/>
      <c r="G1" s="19"/>
      <c r="H1" s="19"/>
      <c r="I1" s="19"/>
      <c r="J1" s="19"/>
      <c r="K1" s="19"/>
      <c r="L1" s="19"/>
      <c r="M1" s="19"/>
      <c r="N1" s="19"/>
      <c r="O1" s="19"/>
      <c r="P1" s="19"/>
      <c r="Q1" s="19"/>
      <c r="R1" s="19"/>
      <c r="S1" s="19"/>
      <c r="T1" s="19"/>
      <c r="U1" s="19"/>
    </row>
    <row r="2" spans="1:21" x14ac:dyDescent="0.2">
      <c r="A2" s="20" t="s">
        <v>138</v>
      </c>
      <c r="B2" s="19"/>
      <c r="C2" s="19"/>
      <c r="D2" s="19"/>
      <c r="E2" s="19"/>
      <c r="F2" s="19"/>
      <c r="G2" s="19"/>
      <c r="H2" s="19"/>
      <c r="I2" s="19"/>
      <c r="J2" s="19"/>
      <c r="K2" s="19"/>
      <c r="L2" s="19"/>
      <c r="M2" s="19"/>
      <c r="N2" s="19"/>
      <c r="O2" s="19"/>
      <c r="P2" s="19"/>
      <c r="Q2" s="19"/>
      <c r="R2" s="19"/>
      <c r="S2" s="19"/>
      <c r="T2" s="19"/>
      <c r="U2" s="19"/>
    </row>
    <row r="3" spans="1:21" ht="13.5" thickBot="1" x14ac:dyDescent="0.25">
      <c r="A3" s="47" t="s">
        <v>0</v>
      </c>
      <c r="B3" s="48"/>
      <c r="C3" s="48"/>
      <c r="D3" s="48"/>
      <c r="E3" s="48"/>
      <c r="F3" s="48"/>
      <c r="G3" s="48"/>
      <c r="H3" s="48"/>
      <c r="I3" s="48"/>
      <c r="J3" s="48"/>
      <c r="K3" s="48"/>
      <c r="L3" s="48"/>
      <c r="M3" s="48"/>
      <c r="N3" s="48"/>
      <c r="O3" s="48"/>
      <c r="P3" s="48"/>
      <c r="Q3" s="48"/>
      <c r="R3" s="48"/>
      <c r="S3" s="48"/>
    </row>
    <row r="4" spans="1:21" x14ac:dyDescent="0.2">
      <c r="D4" s="21" t="s">
        <v>1</v>
      </c>
      <c r="E4" s="19"/>
      <c r="F4" s="21" t="s">
        <v>2</v>
      </c>
      <c r="G4" s="19"/>
      <c r="H4" s="21" t="s">
        <v>3</v>
      </c>
      <c r="I4" s="19"/>
      <c r="J4" s="21" t="s">
        <v>4</v>
      </c>
      <c r="K4" s="19"/>
      <c r="L4" s="21" t="s">
        <v>5</v>
      </c>
      <c r="M4" s="19"/>
      <c r="N4" s="21" t="s">
        <v>6</v>
      </c>
      <c r="O4" s="19"/>
      <c r="P4" s="21" t="s">
        <v>7</v>
      </c>
      <c r="Q4" s="19"/>
      <c r="R4" s="21" t="s">
        <v>8</v>
      </c>
      <c r="S4" s="19"/>
    </row>
    <row r="5" spans="1:21" ht="13.5" thickBot="1" x14ac:dyDescent="0.25">
      <c r="D5" s="51" t="s">
        <v>9</v>
      </c>
      <c r="E5" s="19"/>
      <c r="F5" s="51" t="s">
        <v>9</v>
      </c>
      <c r="G5" s="19"/>
      <c r="H5" s="51" t="s">
        <v>9</v>
      </c>
      <c r="I5" s="19"/>
      <c r="J5" s="51" t="s">
        <v>9</v>
      </c>
      <c r="K5" s="19"/>
      <c r="L5" s="21" t="s">
        <v>9</v>
      </c>
      <c r="M5" s="19"/>
      <c r="N5" s="51" t="s">
        <v>10</v>
      </c>
      <c r="O5" s="19"/>
      <c r="P5" s="51" t="s">
        <v>10</v>
      </c>
      <c r="Q5" s="19"/>
      <c r="R5" s="51" t="s">
        <v>10</v>
      </c>
      <c r="S5" s="19"/>
    </row>
    <row r="6" spans="1:21" x14ac:dyDescent="0.2">
      <c r="A6" s="52" t="s">
        <v>12</v>
      </c>
      <c r="B6" s="39"/>
      <c r="C6" s="39"/>
      <c r="D6" s="39"/>
      <c r="E6" s="39"/>
      <c r="F6" s="39"/>
      <c r="G6" s="39"/>
      <c r="H6" s="39"/>
      <c r="I6" s="39"/>
      <c r="J6" s="39"/>
      <c r="K6" s="39"/>
      <c r="L6" s="39"/>
      <c r="M6" s="39"/>
      <c r="N6" s="39"/>
      <c r="O6" s="39"/>
      <c r="P6" s="39"/>
      <c r="Q6" s="39"/>
      <c r="R6" s="39"/>
      <c r="S6" s="39"/>
    </row>
    <row r="7" spans="1:21" x14ac:dyDescent="0.2">
      <c r="A7" s="53" t="s">
        <v>11</v>
      </c>
      <c r="B7" s="19"/>
      <c r="C7" s="19"/>
      <c r="D7" s="19"/>
      <c r="E7" s="19"/>
      <c r="F7" s="19"/>
      <c r="G7" s="19"/>
      <c r="H7" s="19"/>
      <c r="I7" s="19"/>
      <c r="J7" s="19"/>
      <c r="K7" s="19"/>
      <c r="L7" s="19"/>
      <c r="M7" s="19"/>
      <c r="N7" s="19"/>
      <c r="O7" s="19"/>
      <c r="P7" s="19"/>
      <c r="Q7" s="19"/>
      <c r="R7" s="19"/>
      <c r="S7" s="19"/>
    </row>
    <row r="8" spans="1:21" x14ac:dyDescent="0.2">
      <c r="A8" s="28" t="s">
        <v>12</v>
      </c>
      <c r="B8" s="19"/>
      <c r="C8" s="19"/>
      <c r="D8" s="19"/>
      <c r="E8" s="19"/>
      <c r="F8" s="19"/>
      <c r="G8" s="19"/>
      <c r="H8" s="19"/>
      <c r="I8" s="19"/>
      <c r="J8" s="19"/>
      <c r="K8" s="19"/>
      <c r="L8" s="19"/>
      <c r="M8" s="19"/>
      <c r="N8" s="19"/>
      <c r="O8" s="19"/>
      <c r="P8" s="19"/>
      <c r="Q8" s="19"/>
      <c r="R8" s="19"/>
      <c r="S8" s="19"/>
    </row>
    <row r="9" spans="1:21" x14ac:dyDescent="0.2">
      <c r="C9" s="10" t="s">
        <v>13</v>
      </c>
      <c r="D9" s="27">
        <v>1941</v>
      </c>
      <c r="E9" s="19"/>
      <c r="F9" s="27">
        <v>2662</v>
      </c>
      <c r="G9" s="19"/>
      <c r="H9" s="27">
        <v>1935</v>
      </c>
      <c r="I9" s="19"/>
      <c r="J9" s="27">
        <v>583</v>
      </c>
      <c r="K9" s="19"/>
      <c r="L9" s="54">
        <v>0</v>
      </c>
      <c r="M9" s="19"/>
      <c r="N9" s="27">
        <v>0</v>
      </c>
      <c r="O9" s="19"/>
      <c r="P9" s="27">
        <v>0</v>
      </c>
      <c r="Q9" s="19"/>
      <c r="R9" s="27">
        <v>0</v>
      </c>
      <c r="S9" s="19"/>
    </row>
    <row r="10" spans="1:21" x14ac:dyDescent="0.2">
      <c r="C10" s="10" t="s">
        <v>15</v>
      </c>
      <c r="D10" s="27">
        <v>781</v>
      </c>
      <c r="E10" s="19"/>
      <c r="F10" s="27">
        <v>-528</v>
      </c>
      <c r="G10" s="19"/>
      <c r="H10" s="27">
        <v>796</v>
      </c>
      <c r="I10" s="19"/>
      <c r="J10" s="27">
        <v>818</v>
      </c>
      <c r="K10" s="19"/>
      <c r="L10" s="27">
        <f>828-2</f>
        <v>826</v>
      </c>
      <c r="M10" s="19"/>
      <c r="N10" s="27">
        <v>830</v>
      </c>
      <c r="O10" s="19"/>
      <c r="P10" s="27">
        <v>840</v>
      </c>
      <c r="Q10" s="19"/>
      <c r="R10" s="27">
        <v>840</v>
      </c>
      <c r="S10" s="19"/>
    </row>
    <row r="11" spans="1:21" x14ac:dyDescent="0.2">
      <c r="C11" s="10" t="s">
        <v>19</v>
      </c>
      <c r="D11" s="27">
        <v>0</v>
      </c>
      <c r="E11" s="19"/>
      <c r="F11" s="27">
        <v>0</v>
      </c>
      <c r="G11" s="19"/>
      <c r="H11" s="27">
        <v>0</v>
      </c>
      <c r="I11" s="19"/>
      <c r="J11" s="27">
        <v>0</v>
      </c>
      <c r="K11" s="19"/>
      <c r="L11" s="27">
        <f>-3843+42</f>
        <v>-3801</v>
      </c>
      <c r="M11" s="19"/>
      <c r="N11" s="27">
        <v>0</v>
      </c>
      <c r="O11" s="19"/>
      <c r="P11" s="27">
        <v>0</v>
      </c>
      <c r="Q11" s="19"/>
      <c r="R11" s="27">
        <v>0</v>
      </c>
      <c r="S11" s="19"/>
    </row>
    <row r="12" spans="1:21" x14ac:dyDescent="0.2">
      <c r="C12" s="10" t="s">
        <v>20</v>
      </c>
      <c r="D12" s="27">
        <v>51</v>
      </c>
      <c r="E12" s="19"/>
      <c r="F12" s="27">
        <v>53</v>
      </c>
      <c r="G12" s="19"/>
      <c r="H12" s="27">
        <v>58</v>
      </c>
      <c r="I12" s="19"/>
      <c r="J12" s="27">
        <v>59</v>
      </c>
      <c r="K12" s="19"/>
      <c r="L12" s="27">
        <v>0</v>
      </c>
      <c r="M12" s="19"/>
      <c r="N12" s="27">
        <v>0</v>
      </c>
      <c r="O12" s="19"/>
      <c r="P12" s="27">
        <v>3598</v>
      </c>
      <c r="Q12" s="19"/>
      <c r="R12" s="27">
        <v>3620</v>
      </c>
      <c r="S12" s="19"/>
    </row>
    <row r="13" spans="1:21" x14ac:dyDescent="0.2">
      <c r="C13" s="10" t="s">
        <v>21</v>
      </c>
      <c r="D13" s="27">
        <v>351444</v>
      </c>
      <c r="E13" s="19"/>
      <c r="F13" s="27">
        <v>335497</v>
      </c>
      <c r="G13" s="19"/>
      <c r="H13" s="27">
        <v>345965</v>
      </c>
      <c r="I13" s="19"/>
      <c r="J13" s="27">
        <v>327944</v>
      </c>
      <c r="K13" s="19"/>
      <c r="L13" s="27">
        <f>288452+94</f>
        <v>288546</v>
      </c>
      <c r="M13" s="19"/>
      <c r="N13" s="27">
        <v>326582</v>
      </c>
      <c r="O13" s="19"/>
      <c r="P13" s="27">
        <v>311573</v>
      </c>
      <c r="Q13" s="19"/>
      <c r="R13" s="27">
        <v>304886</v>
      </c>
      <c r="S13" s="19"/>
    </row>
    <row r="14" spans="1:21" x14ac:dyDescent="0.2">
      <c r="C14" s="10" t="s">
        <v>22</v>
      </c>
      <c r="D14" s="27">
        <v>4394</v>
      </c>
      <c r="E14" s="19"/>
      <c r="F14" s="27">
        <v>3465</v>
      </c>
      <c r="G14" s="19"/>
      <c r="H14" s="27">
        <v>3108</v>
      </c>
      <c r="I14" s="19"/>
      <c r="J14" s="27">
        <v>3885</v>
      </c>
      <c r="K14" s="19"/>
      <c r="L14" s="27">
        <v>4300</v>
      </c>
      <c r="M14" s="19"/>
      <c r="N14" s="27">
        <v>4644</v>
      </c>
      <c r="O14" s="19"/>
      <c r="P14" s="27">
        <v>4644</v>
      </c>
      <c r="Q14" s="19"/>
      <c r="R14" s="27">
        <v>4644</v>
      </c>
      <c r="S14" s="19"/>
    </row>
    <row r="15" spans="1:21" x14ac:dyDescent="0.2">
      <c r="C15" s="10" t="s">
        <v>23</v>
      </c>
      <c r="D15" s="27">
        <v>5864</v>
      </c>
      <c r="E15" s="19"/>
      <c r="F15" s="27">
        <v>1968</v>
      </c>
      <c r="G15" s="19"/>
      <c r="H15" s="27">
        <v>2565</v>
      </c>
      <c r="I15" s="19"/>
      <c r="J15" s="27">
        <v>1036</v>
      </c>
      <c r="K15" s="19"/>
      <c r="L15" s="27">
        <v>51</v>
      </c>
      <c r="M15" s="19"/>
      <c r="N15" s="27">
        <v>3000</v>
      </c>
      <c r="O15" s="19"/>
      <c r="P15" s="27">
        <v>22080</v>
      </c>
      <c r="Q15" s="19"/>
      <c r="R15" s="27">
        <v>21660</v>
      </c>
      <c r="S15" s="19"/>
    </row>
    <row r="16" spans="1:21" x14ac:dyDescent="0.2">
      <c r="C16" s="10" t="s">
        <v>24</v>
      </c>
      <c r="D16" s="27">
        <v>8532</v>
      </c>
      <c r="E16" s="19"/>
      <c r="F16" s="27">
        <v>12206</v>
      </c>
      <c r="G16" s="19"/>
      <c r="H16" s="27">
        <v>10102</v>
      </c>
      <c r="I16" s="19"/>
      <c r="J16" s="27">
        <v>8630</v>
      </c>
      <c r="K16" s="19"/>
      <c r="L16" s="27">
        <f>7363-1</f>
        <v>7362</v>
      </c>
      <c r="M16" s="19"/>
      <c r="N16" s="27">
        <v>8538</v>
      </c>
      <c r="O16" s="19"/>
      <c r="P16" s="27">
        <v>8580</v>
      </c>
      <c r="Q16" s="19"/>
      <c r="R16" s="27">
        <v>8620</v>
      </c>
      <c r="S16" s="19"/>
    </row>
    <row r="17" spans="1:19" x14ac:dyDescent="0.2">
      <c r="C17" s="10" t="s">
        <v>26</v>
      </c>
      <c r="D17" s="27">
        <v>3427</v>
      </c>
      <c r="E17" s="19"/>
      <c r="F17" s="27">
        <v>3710</v>
      </c>
      <c r="G17" s="19"/>
      <c r="H17" s="27">
        <v>4043</v>
      </c>
      <c r="I17" s="19"/>
      <c r="J17" s="27">
        <v>3752</v>
      </c>
      <c r="K17" s="19"/>
      <c r="L17" s="27">
        <f>3534+1</f>
        <v>3535</v>
      </c>
      <c r="M17" s="19"/>
      <c r="N17" s="27">
        <v>3428</v>
      </c>
      <c r="O17" s="19"/>
      <c r="P17" s="27">
        <v>2611</v>
      </c>
      <c r="Q17" s="19"/>
      <c r="R17" s="27">
        <v>2611</v>
      </c>
      <c r="S17" s="19"/>
    </row>
    <row r="18" spans="1:19" x14ac:dyDescent="0.2">
      <c r="C18" s="10" t="s">
        <v>27</v>
      </c>
      <c r="D18" s="27">
        <v>4403</v>
      </c>
      <c r="E18" s="19"/>
      <c r="F18" s="27">
        <v>4629</v>
      </c>
      <c r="G18" s="19"/>
      <c r="H18" s="27">
        <v>5536</v>
      </c>
      <c r="I18" s="19"/>
      <c r="J18" s="27">
        <v>10191</v>
      </c>
      <c r="K18" s="19"/>
      <c r="L18" s="27">
        <f>13042-229-63-646</f>
        <v>12104</v>
      </c>
      <c r="M18" s="19"/>
      <c r="N18" s="27">
        <v>5000</v>
      </c>
      <c r="O18" s="19"/>
      <c r="P18" s="27">
        <v>5050</v>
      </c>
      <c r="Q18" s="19"/>
      <c r="R18" s="27">
        <v>5050</v>
      </c>
      <c r="S18" s="19"/>
    </row>
    <row r="19" spans="1:19" x14ac:dyDescent="0.2">
      <c r="C19" s="10" t="s">
        <v>28</v>
      </c>
      <c r="D19" s="27">
        <v>-813</v>
      </c>
      <c r="E19" s="19"/>
      <c r="F19" s="27">
        <v>-1350</v>
      </c>
      <c r="G19" s="19"/>
      <c r="H19" s="27">
        <v>4740</v>
      </c>
      <c r="I19" s="19"/>
      <c r="J19" s="27">
        <v>3649</v>
      </c>
      <c r="K19" s="19"/>
      <c r="L19" s="27">
        <v>935</v>
      </c>
      <c r="M19" s="19"/>
      <c r="N19" s="27">
        <v>1110</v>
      </c>
      <c r="O19" s="19"/>
      <c r="P19" s="27">
        <v>77885</v>
      </c>
      <c r="Q19" s="19"/>
      <c r="R19" s="27">
        <v>73747</v>
      </c>
      <c r="S19" s="19"/>
    </row>
    <row r="20" spans="1:19" x14ac:dyDescent="0.2">
      <c r="C20" s="10" t="s">
        <v>29</v>
      </c>
      <c r="D20" s="27">
        <v>56252</v>
      </c>
      <c r="E20" s="19"/>
      <c r="F20" s="27">
        <v>68597</v>
      </c>
      <c r="G20" s="19"/>
      <c r="H20" s="27">
        <v>59268</v>
      </c>
      <c r="I20" s="19"/>
      <c r="J20" s="27">
        <v>39218</v>
      </c>
      <c r="K20" s="19"/>
      <c r="L20" s="27">
        <f>39816+2</f>
        <v>39818</v>
      </c>
      <c r="M20" s="19"/>
      <c r="N20" s="27">
        <v>9800</v>
      </c>
      <c r="O20" s="19"/>
      <c r="P20" s="27">
        <v>9800</v>
      </c>
      <c r="Q20" s="19"/>
      <c r="R20" s="27">
        <v>9800</v>
      </c>
      <c r="S20" s="19"/>
    </row>
    <row r="21" spans="1:19" x14ac:dyDescent="0.2">
      <c r="C21" s="10" t="s">
        <v>30</v>
      </c>
      <c r="D21" s="27">
        <v>467</v>
      </c>
      <c r="E21" s="19"/>
      <c r="F21" s="27">
        <v>4626</v>
      </c>
      <c r="G21" s="19"/>
      <c r="H21" s="27">
        <v>267</v>
      </c>
      <c r="I21" s="19"/>
      <c r="J21" s="27">
        <v>251</v>
      </c>
      <c r="K21" s="19"/>
      <c r="L21" s="27">
        <f>161+1</f>
        <v>162</v>
      </c>
      <c r="M21" s="19"/>
      <c r="N21" s="27">
        <v>184</v>
      </c>
      <c r="O21" s="19"/>
      <c r="P21" s="27">
        <v>186</v>
      </c>
      <c r="Q21" s="19"/>
      <c r="R21" s="27">
        <v>187</v>
      </c>
      <c r="S21" s="19"/>
    </row>
    <row r="22" spans="1:19" x14ac:dyDescent="0.2">
      <c r="C22" s="10" t="s">
        <v>31</v>
      </c>
      <c r="D22" s="27">
        <v>38752</v>
      </c>
      <c r="E22" s="19"/>
      <c r="F22" s="27">
        <v>41790</v>
      </c>
      <c r="G22" s="19"/>
      <c r="H22" s="27">
        <v>37110</v>
      </c>
      <c r="I22" s="19"/>
      <c r="J22" s="27">
        <v>34992</v>
      </c>
      <c r="K22" s="19"/>
      <c r="L22" s="27">
        <f>38702-507</f>
        <v>38195</v>
      </c>
      <c r="M22" s="19"/>
      <c r="N22" s="27">
        <v>41000</v>
      </c>
      <c r="O22" s="19"/>
      <c r="P22" s="27">
        <v>44000</v>
      </c>
      <c r="Q22" s="19"/>
      <c r="R22" s="27">
        <v>44000</v>
      </c>
      <c r="S22" s="19"/>
    </row>
    <row r="23" spans="1:19" x14ac:dyDescent="0.2">
      <c r="C23" s="10" t="s">
        <v>32</v>
      </c>
      <c r="D23" s="27">
        <v>-2321</v>
      </c>
      <c r="E23" s="19"/>
      <c r="F23" s="27">
        <v>-1875</v>
      </c>
      <c r="G23" s="19"/>
      <c r="H23" s="27">
        <v>0</v>
      </c>
      <c r="I23" s="19"/>
      <c r="J23" s="27">
        <v>0</v>
      </c>
      <c r="K23" s="19"/>
      <c r="L23" s="54">
        <v>0</v>
      </c>
      <c r="M23" s="19"/>
      <c r="N23" s="27">
        <v>0</v>
      </c>
      <c r="O23" s="19"/>
      <c r="P23" s="27">
        <v>0</v>
      </c>
      <c r="Q23" s="19"/>
      <c r="R23" s="27">
        <v>0</v>
      </c>
      <c r="S23" s="19"/>
    </row>
    <row r="24" spans="1:19" x14ac:dyDescent="0.2">
      <c r="C24" s="10" t="s">
        <v>34</v>
      </c>
      <c r="D24" s="27">
        <v>0</v>
      </c>
      <c r="E24" s="19"/>
      <c r="F24" s="27">
        <v>-200</v>
      </c>
      <c r="G24" s="19"/>
      <c r="H24" s="27">
        <v>0</v>
      </c>
      <c r="I24" s="19"/>
      <c r="J24" s="27">
        <v>0</v>
      </c>
      <c r="K24" s="19"/>
      <c r="L24" s="54">
        <v>0</v>
      </c>
      <c r="M24" s="19"/>
      <c r="N24" s="27">
        <v>0</v>
      </c>
      <c r="O24" s="19"/>
      <c r="P24" s="27">
        <v>0</v>
      </c>
      <c r="Q24" s="19"/>
      <c r="R24" s="27">
        <v>0</v>
      </c>
      <c r="S24" s="19"/>
    </row>
    <row r="25" spans="1:19" ht="13.5" thickBot="1" x14ac:dyDescent="0.25">
      <c r="A25" s="28" t="s">
        <v>12</v>
      </c>
      <c r="B25" s="19"/>
      <c r="C25" s="19"/>
      <c r="D25" s="19"/>
      <c r="E25" s="19"/>
      <c r="F25" s="19"/>
      <c r="G25" s="19"/>
      <c r="H25" s="19"/>
      <c r="I25" s="19"/>
      <c r="J25" s="19"/>
      <c r="K25" s="19"/>
      <c r="L25" s="19"/>
      <c r="M25" s="19"/>
      <c r="N25" s="19"/>
      <c r="O25" s="19"/>
      <c r="P25" s="19"/>
      <c r="Q25" s="19"/>
      <c r="R25" s="19"/>
      <c r="S25" s="19"/>
    </row>
    <row r="26" spans="1:19" ht="13.5" thickBot="1" x14ac:dyDescent="0.25">
      <c r="A26" s="55" t="s">
        <v>126</v>
      </c>
      <c r="B26" s="39"/>
      <c r="C26" s="39"/>
      <c r="D26" s="34">
        <v>473174</v>
      </c>
      <c r="E26" s="35"/>
      <c r="F26" s="34">
        <v>475250</v>
      </c>
      <c r="G26" s="35"/>
      <c r="H26" s="34">
        <v>475493</v>
      </c>
      <c r="I26" s="35"/>
      <c r="J26" s="34">
        <v>435008</v>
      </c>
      <c r="K26" s="35"/>
      <c r="L26" s="56">
        <f>SUM(L9:M25)</f>
        <v>392033</v>
      </c>
      <c r="M26" s="39"/>
      <c r="N26" s="34">
        <v>404116</v>
      </c>
      <c r="O26" s="35"/>
      <c r="P26" s="34">
        <v>490847</v>
      </c>
      <c r="Q26" s="35"/>
      <c r="R26" s="34">
        <v>479665</v>
      </c>
      <c r="S26" s="35"/>
    </row>
    <row r="27" spans="1:19" x14ac:dyDescent="0.2">
      <c r="A27" s="42" t="s">
        <v>37</v>
      </c>
      <c r="B27" s="39"/>
      <c r="C27" s="39"/>
      <c r="D27" s="19"/>
      <c r="E27" s="19"/>
      <c r="F27" s="19"/>
      <c r="G27" s="19"/>
      <c r="H27" s="19"/>
      <c r="I27" s="19"/>
      <c r="J27" s="19"/>
      <c r="K27" s="19"/>
      <c r="L27" s="39"/>
      <c r="M27" s="39"/>
      <c r="N27" s="19"/>
      <c r="O27" s="19"/>
      <c r="P27" s="19"/>
      <c r="Q27" s="19"/>
      <c r="R27" s="19"/>
      <c r="S27" s="19"/>
    </row>
    <row r="28" spans="1:19" x14ac:dyDescent="0.2">
      <c r="C28" s="10" t="s">
        <v>127</v>
      </c>
      <c r="D28" s="27">
        <v>326077</v>
      </c>
      <c r="E28" s="19"/>
      <c r="F28" s="27">
        <v>349871</v>
      </c>
      <c r="G28" s="19"/>
      <c r="H28" s="27">
        <v>341753</v>
      </c>
      <c r="I28" s="19"/>
      <c r="J28" s="27">
        <v>365590</v>
      </c>
      <c r="K28" s="19"/>
      <c r="L28" s="27">
        <v>329069</v>
      </c>
      <c r="M28" s="19"/>
      <c r="N28" s="27">
        <v>234879</v>
      </c>
      <c r="O28" s="19"/>
      <c r="P28" s="27">
        <v>303019</v>
      </c>
      <c r="Q28" s="19"/>
      <c r="R28" s="27">
        <v>295570</v>
      </c>
      <c r="S28" s="19"/>
    </row>
    <row r="29" spans="1:19" x14ac:dyDescent="0.2">
      <c r="C29" s="10" t="s">
        <v>128</v>
      </c>
      <c r="D29" s="27">
        <v>183826</v>
      </c>
      <c r="E29" s="19"/>
      <c r="F29" s="27">
        <v>191654</v>
      </c>
      <c r="G29" s="19"/>
      <c r="H29" s="27">
        <v>179482</v>
      </c>
      <c r="I29" s="19"/>
      <c r="J29" s="27">
        <v>145800</v>
      </c>
      <c r="K29" s="19"/>
      <c r="L29" s="27">
        <f>162064-1308</f>
        <v>160756</v>
      </c>
      <c r="M29" s="19"/>
      <c r="N29" s="27">
        <v>154218</v>
      </c>
      <c r="O29" s="19"/>
      <c r="P29" s="27">
        <v>182795</v>
      </c>
      <c r="Q29" s="19"/>
      <c r="R29" s="27">
        <v>181367</v>
      </c>
      <c r="S29" s="19"/>
    </row>
    <row r="30" spans="1:19" x14ac:dyDescent="0.2">
      <c r="C30" s="10" t="s">
        <v>129</v>
      </c>
      <c r="D30" s="27">
        <v>-81121</v>
      </c>
      <c r="E30" s="19"/>
      <c r="F30" s="27">
        <v>-115081</v>
      </c>
      <c r="G30" s="19"/>
      <c r="H30" s="27">
        <v>-123790</v>
      </c>
      <c r="I30" s="19"/>
      <c r="J30" s="27">
        <v>-135538</v>
      </c>
      <c r="K30" s="19"/>
      <c r="L30" s="27">
        <v>-39067</v>
      </c>
      <c r="M30" s="19"/>
      <c r="N30" s="27">
        <v>-32906</v>
      </c>
      <c r="O30" s="19"/>
      <c r="P30" s="27">
        <v>-33512</v>
      </c>
      <c r="Q30" s="19"/>
      <c r="R30" s="27">
        <v>-40452</v>
      </c>
      <c r="S30" s="19"/>
    </row>
    <row r="31" spans="1:19" x14ac:dyDescent="0.2">
      <c r="C31" s="10" t="s">
        <v>130</v>
      </c>
      <c r="D31" s="27">
        <v>0</v>
      </c>
      <c r="E31" s="19"/>
      <c r="F31" s="27">
        <v>-439</v>
      </c>
      <c r="G31" s="19"/>
      <c r="H31" s="27">
        <v>30</v>
      </c>
      <c r="I31" s="19"/>
      <c r="J31" s="27">
        <v>29</v>
      </c>
      <c r="K31" s="19"/>
      <c r="L31" s="27">
        <v>38</v>
      </c>
      <c r="M31" s="19"/>
      <c r="N31" s="27">
        <v>-4982</v>
      </c>
      <c r="O31" s="19"/>
      <c r="P31" s="27">
        <v>-10093</v>
      </c>
      <c r="Q31" s="19"/>
      <c r="R31" s="27">
        <v>-3730</v>
      </c>
      <c r="S31" s="19"/>
    </row>
    <row r="32" spans="1:19" x14ac:dyDescent="0.2">
      <c r="C32" s="10" t="s">
        <v>131</v>
      </c>
      <c r="D32" s="27">
        <v>20</v>
      </c>
      <c r="E32" s="19"/>
      <c r="F32" s="27">
        <v>36</v>
      </c>
      <c r="G32" s="19"/>
      <c r="H32" s="27">
        <v>18</v>
      </c>
      <c r="I32" s="19"/>
      <c r="J32" s="27">
        <v>108</v>
      </c>
      <c r="K32" s="19"/>
      <c r="L32" s="27">
        <v>106</v>
      </c>
      <c r="M32" s="19"/>
      <c r="N32" s="27">
        <v>0</v>
      </c>
      <c r="O32" s="19"/>
      <c r="P32" s="27">
        <v>0</v>
      </c>
      <c r="Q32" s="19"/>
      <c r="R32" s="27">
        <v>0</v>
      </c>
      <c r="S32" s="19"/>
    </row>
    <row r="33" spans="1:21" x14ac:dyDescent="0.2">
      <c r="C33" s="10" t="s">
        <v>132</v>
      </c>
      <c r="D33" s="27">
        <v>1532</v>
      </c>
      <c r="E33" s="19"/>
      <c r="F33" s="27">
        <v>1219</v>
      </c>
      <c r="G33" s="19"/>
      <c r="H33" s="27">
        <v>-7</v>
      </c>
      <c r="I33" s="19"/>
      <c r="J33" s="27">
        <v>0</v>
      </c>
      <c r="K33" s="19"/>
      <c r="L33" s="54">
        <v>0</v>
      </c>
      <c r="M33" s="19"/>
      <c r="N33" s="27">
        <v>0</v>
      </c>
      <c r="O33" s="19"/>
      <c r="P33" s="27">
        <v>0</v>
      </c>
      <c r="Q33" s="19"/>
      <c r="R33" s="27">
        <v>0</v>
      </c>
      <c r="S33" s="19"/>
    </row>
    <row r="34" spans="1:21" x14ac:dyDescent="0.2">
      <c r="C34" s="10" t="s">
        <v>133</v>
      </c>
      <c r="D34" s="27">
        <v>20438</v>
      </c>
      <c r="E34" s="19"/>
      <c r="F34" s="27">
        <v>20131</v>
      </c>
      <c r="G34" s="19"/>
      <c r="H34" s="27">
        <v>27074</v>
      </c>
      <c r="I34" s="19"/>
      <c r="J34" s="27">
        <v>31852</v>
      </c>
      <c r="K34" s="19"/>
      <c r="L34" s="27">
        <v>30117</v>
      </c>
      <c r="M34" s="19"/>
      <c r="N34" s="27">
        <v>25814</v>
      </c>
      <c r="O34" s="19"/>
      <c r="P34" s="27">
        <v>26190</v>
      </c>
      <c r="Q34" s="19"/>
      <c r="R34" s="27">
        <v>23910</v>
      </c>
      <c r="S34" s="19"/>
    </row>
    <row r="35" spans="1:21" x14ac:dyDescent="0.2">
      <c r="C35" s="10" t="s">
        <v>134</v>
      </c>
      <c r="D35" s="27">
        <v>35683</v>
      </c>
      <c r="E35" s="19"/>
      <c r="F35" s="27">
        <v>33203</v>
      </c>
      <c r="G35" s="19"/>
      <c r="H35" s="27">
        <v>30738</v>
      </c>
      <c r="I35" s="19"/>
      <c r="J35" s="27">
        <v>29956</v>
      </c>
      <c r="K35" s="19"/>
      <c r="L35" s="27">
        <v>27034</v>
      </c>
      <c r="M35" s="19"/>
      <c r="N35" s="27">
        <v>34777</v>
      </c>
      <c r="O35" s="19"/>
      <c r="P35" s="27">
        <v>34764</v>
      </c>
      <c r="Q35" s="19"/>
      <c r="R35" s="27">
        <v>34754</v>
      </c>
      <c r="S35" s="19"/>
    </row>
    <row r="36" spans="1:21" x14ac:dyDescent="0.2">
      <c r="C36" s="10" t="s">
        <v>135</v>
      </c>
      <c r="D36" s="27">
        <v>0</v>
      </c>
      <c r="E36" s="19"/>
      <c r="F36" s="27">
        <v>0</v>
      </c>
      <c r="G36" s="19"/>
      <c r="H36" s="27">
        <v>-12</v>
      </c>
      <c r="I36" s="19"/>
      <c r="J36" s="27">
        <v>2</v>
      </c>
      <c r="K36" s="19"/>
      <c r="L36" s="54">
        <v>0</v>
      </c>
      <c r="M36" s="19"/>
      <c r="N36" s="27">
        <v>0</v>
      </c>
      <c r="O36" s="19"/>
      <c r="P36" s="27">
        <v>0</v>
      </c>
      <c r="Q36" s="19"/>
      <c r="R36" s="27">
        <v>0</v>
      </c>
      <c r="S36" s="19"/>
    </row>
    <row r="37" spans="1:21" x14ac:dyDescent="0.2">
      <c r="C37" s="10" t="s">
        <v>136</v>
      </c>
      <c r="D37" s="27">
        <v>0</v>
      </c>
      <c r="E37" s="19"/>
      <c r="F37" s="27">
        <v>-12</v>
      </c>
      <c r="G37" s="19"/>
      <c r="H37" s="27">
        <v>-65</v>
      </c>
      <c r="I37" s="19"/>
      <c r="J37" s="27">
        <v>25</v>
      </c>
      <c r="K37" s="19"/>
      <c r="L37" s="27">
        <v>106</v>
      </c>
      <c r="M37" s="19"/>
      <c r="N37" s="27">
        <v>0</v>
      </c>
      <c r="O37" s="19"/>
      <c r="P37" s="27">
        <v>0</v>
      </c>
      <c r="Q37" s="19"/>
      <c r="R37" s="27">
        <v>0</v>
      </c>
      <c r="S37" s="19"/>
    </row>
    <row r="38" spans="1:21" x14ac:dyDescent="0.2">
      <c r="C38" s="10" t="s">
        <v>137</v>
      </c>
      <c r="D38" s="27">
        <v>-13281</v>
      </c>
      <c r="E38" s="19"/>
      <c r="F38" s="27">
        <v>-5332</v>
      </c>
      <c r="G38" s="19"/>
      <c r="H38" s="27">
        <v>20272</v>
      </c>
      <c r="I38" s="19"/>
      <c r="J38" s="27">
        <v>-2816</v>
      </c>
      <c r="K38" s="19"/>
      <c r="L38" s="27">
        <v>-116126</v>
      </c>
      <c r="M38" s="19"/>
      <c r="N38" s="27">
        <v>-7684</v>
      </c>
      <c r="O38" s="19"/>
      <c r="P38" s="27">
        <v>-12316</v>
      </c>
      <c r="Q38" s="19"/>
      <c r="R38" s="27">
        <v>-11754</v>
      </c>
      <c r="S38" s="19"/>
    </row>
    <row r="39" spans="1:21" ht="12.75" customHeight="1" x14ac:dyDescent="0.2">
      <c r="A39" s="19"/>
      <c r="B39" s="19"/>
      <c r="C39" s="19"/>
      <c r="D39" s="19"/>
      <c r="E39" s="19"/>
      <c r="F39" s="19"/>
      <c r="G39" s="19"/>
      <c r="H39" s="19"/>
      <c r="I39" s="19"/>
      <c r="J39" s="19"/>
      <c r="K39" s="19"/>
      <c r="L39" s="19"/>
      <c r="M39" s="19"/>
      <c r="N39" s="19"/>
      <c r="O39" s="19"/>
      <c r="P39" s="19"/>
      <c r="Q39" s="19"/>
      <c r="R39" s="19"/>
      <c r="S39" s="19"/>
      <c r="T39" s="19"/>
      <c r="U39" s="19"/>
    </row>
  </sheetData>
  <mergeCells count="290">
    <mergeCell ref="R38:S38"/>
    <mergeCell ref="A39:U39"/>
    <mergeCell ref="P37:Q37"/>
    <mergeCell ref="R37:S37"/>
    <mergeCell ref="D38:E38"/>
    <mergeCell ref="F38:G38"/>
    <mergeCell ref="H38:I38"/>
    <mergeCell ref="J38:K38"/>
    <mergeCell ref="L38:M38"/>
    <mergeCell ref="N38:O38"/>
    <mergeCell ref="P38:Q38"/>
    <mergeCell ref="D37:E37"/>
    <mergeCell ref="F37:G37"/>
    <mergeCell ref="H37:I37"/>
    <mergeCell ref="J37:K37"/>
    <mergeCell ref="L37:M37"/>
    <mergeCell ref="N37:O37"/>
    <mergeCell ref="P36:Q36"/>
    <mergeCell ref="R36:S36"/>
    <mergeCell ref="R34:S34"/>
    <mergeCell ref="D35:E35"/>
    <mergeCell ref="F35:G35"/>
    <mergeCell ref="H35:I35"/>
    <mergeCell ref="J35:K35"/>
    <mergeCell ref="L35:M35"/>
    <mergeCell ref="N35:O35"/>
    <mergeCell ref="P35:Q35"/>
    <mergeCell ref="R35:S35"/>
    <mergeCell ref="D36:E36"/>
    <mergeCell ref="F36:G36"/>
    <mergeCell ref="H36:I36"/>
    <mergeCell ref="J36:K36"/>
    <mergeCell ref="L36:M36"/>
    <mergeCell ref="N36:O36"/>
    <mergeCell ref="P33:Q33"/>
    <mergeCell ref="R33:S33"/>
    <mergeCell ref="D34:E34"/>
    <mergeCell ref="F34:G34"/>
    <mergeCell ref="H34:I34"/>
    <mergeCell ref="J34:K34"/>
    <mergeCell ref="L34:M34"/>
    <mergeCell ref="N34:O34"/>
    <mergeCell ref="P34:Q34"/>
    <mergeCell ref="D33:E33"/>
    <mergeCell ref="F33:G33"/>
    <mergeCell ref="H33:I33"/>
    <mergeCell ref="J33:K33"/>
    <mergeCell ref="L33:M33"/>
    <mergeCell ref="N33:O33"/>
    <mergeCell ref="D32:E32"/>
    <mergeCell ref="F32:G32"/>
    <mergeCell ref="H32:I32"/>
    <mergeCell ref="J32:K32"/>
    <mergeCell ref="L32:M32"/>
    <mergeCell ref="N32:O32"/>
    <mergeCell ref="P32:Q32"/>
    <mergeCell ref="R32:S32"/>
    <mergeCell ref="R30:S30"/>
    <mergeCell ref="D31:E31"/>
    <mergeCell ref="F31:G31"/>
    <mergeCell ref="H31:I31"/>
    <mergeCell ref="J31:K31"/>
    <mergeCell ref="L31:M31"/>
    <mergeCell ref="N31:O31"/>
    <mergeCell ref="P31:Q31"/>
    <mergeCell ref="R31:S31"/>
    <mergeCell ref="P29:Q29"/>
    <mergeCell ref="R29:S29"/>
    <mergeCell ref="D30:E30"/>
    <mergeCell ref="F30:G30"/>
    <mergeCell ref="H30:I30"/>
    <mergeCell ref="J30:K30"/>
    <mergeCell ref="L30:M30"/>
    <mergeCell ref="N30:O30"/>
    <mergeCell ref="P30:Q30"/>
    <mergeCell ref="D29:E29"/>
    <mergeCell ref="F29:G29"/>
    <mergeCell ref="H29:I29"/>
    <mergeCell ref="J29:K29"/>
    <mergeCell ref="L29:M29"/>
    <mergeCell ref="N29:O29"/>
    <mergeCell ref="D28:E28"/>
    <mergeCell ref="F28:G28"/>
    <mergeCell ref="H28:I28"/>
    <mergeCell ref="J28:K28"/>
    <mergeCell ref="L28:M28"/>
    <mergeCell ref="N28:O28"/>
    <mergeCell ref="P28:Q28"/>
    <mergeCell ref="R28:S28"/>
    <mergeCell ref="A27:C27"/>
    <mergeCell ref="D27:E27"/>
    <mergeCell ref="F27:G27"/>
    <mergeCell ref="H27:I27"/>
    <mergeCell ref="J27:K27"/>
    <mergeCell ref="L27:M27"/>
    <mergeCell ref="N27:O27"/>
    <mergeCell ref="P27:Q27"/>
    <mergeCell ref="R27:S27"/>
    <mergeCell ref="A26:C26"/>
    <mergeCell ref="D26:E26"/>
    <mergeCell ref="F26:G26"/>
    <mergeCell ref="H26:I26"/>
    <mergeCell ref="J26:K26"/>
    <mergeCell ref="L26:M26"/>
    <mergeCell ref="N26:O26"/>
    <mergeCell ref="P26:Q26"/>
    <mergeCell ref="R26:S26"/>
    <mergeCell ref="D24:E24"/>
    <mergeCell ref="F24:G24"/>
    <mergeCell ref="H24:I24"/>
    <mergeCell ref="J24:K24"/>
    <mergeCell ref="L24:M24"/>
    <mergeCell ref="N24:O24"/>
    <mergeCell ref="P24:Q24"/>
    <mergeCell ref="R24:S24"/>
    <mergeCell ref="A25:C25"/>
    <mergeCell ref="D25:E25"/>
    <mergeCell ref="F25:G25"/>
    <mergeCell ref="H25:I25"/>
    <mergeCell ref="J25:K25"/>
    <mergeCell ref="L25:M25"/>
    <mergeCell ref="N25:O25"/>
    <mergeCell ref="P25:Q25"/>
    <mergeCell ref="R25:S25"/>
    <mergeCell ref="P22:Q22"/>
    <mergeCell ref="R22:S22"/>
    <mergeCell ref="D23:E23"/>
    <mergeCell ref="F23:G23"/>
    <mergeCell ref="H23:I23"/>
    <mergeCell ref="J23:K23"/>
    <mergeCell ref="L23:M23"/>
    <mergeCell ref="N23:O23"/>
    <mergeCell ref="P23:Q23"/>
    <mergeCell ref="D22:E22"/>
    <mergeCell ref="F22:G22"/>
    <mergeCell ref="H22:I22"/>
    <mergeCell ref="J22:K22"/>
    <mergeCell ref="L22:M22"/>
    <mergeCell ref="N22:O22"/>
    <mergeCell ref="R23:S23"/>
    <mergeCell ref="D21:E21"/>
    <mergeCell ref="F21:G21"/>
    <mergeCell ref="H21:I21"/>
    <mergeCell ref="J21:K21"/>
    <mergeCell ref="L21:M21"/>
    <mergeCell ref="N21:O21"/>
    <mergeCell ref="P21:Q21"/>
    <mergeCell ref="R21:S21"/>
    <mergeCell ref="R19:S19"/>
    <mergeCell ref="D20:E20"/>
    <mergeCell ref="F20:G20"/>
    <mergeCell ref="H20:I20"/>
    <mergeCell ref="J20:K20"/>
    <mergeCell ref="L20:M20"/>
    <mergeCell ref="N20:O20"/>
    <mergeCell ref="P20:Q20"/>
    <mergeCell ref="R20:S20"/>
    <mergeCell ref="P18:Q18"/>
    <mergeCell ref="R18:S18"/>
    <mergeCell ref="D19:E19"/>
    <mergeCell ref="F19:G19"/>
    <mergeCell ref="H19:I19"/>
    <mergeCell ref="J19:K19"/>
    <mergeCell ref="L19:M19"/>
    <mergeCell ref="N19:O19"/>
    <mergeCell ref="P19:Q19"/>
    <mergeCell ref="D18:E18"/>
    <mergeCell ref="F18:G18"/>
    <mergeCell ref="H18:I18"/>
    <mergeCell ref="J18:K18"/>
    <mergeCell ref="L18:M18"/>
    <mergeCell ref="N18:O18"/>
    <mergeCell ref="D17:E17"/>
    <mergeCell ref="F17:G17"/>
    <mergeCell ref="H17:I17"/>
    <mergeCell ref="J17:K17"/>
    <mergeCell ref="L17:M17"/>
    <mergeCell ref="N17:O17"/>
    <mergeCell ref="P17:Q17"/>
    <mergeCell ref="R17:S17"/>
    <mergeCell ref="R15:S15"/>
    <mergeCell ref="D16:E16"/>
    <mergeCell ref="F16:G16"/>
    <mergeCell ref="H16:I16"/>
    <mergeCell ref="J16:K16"/>
    <mergeCell ref="L16:M16"/>
    <mergeCell ref="N16:O16"/>
    <mergeCell ref="P16:Q16"/>
    <mergeCell ref="R16:S16"/>
    <mergeCell ref="P14:Q14"/>
    <mergeCell ref="R14:S14"/>
    <mergeCell ref="D15:E15"/>
    <mergeCell ref="F15:G15"/>
    <mergeCell ref="H15:I15"/>
    <mergeCell ref="J15:K15"/>
    <mergeCell ref="L15:M15"/>
    <mergeCell ref="N15:O15"/>
    <mergeCell ref="P15:Q15"/>
    <mergeCell ref="D14:E14"/>
    <mergeCell ref="F14:G14"/>
    <mergeCell ref="H14:I14"/>
    <mergeCell ref="J14:K14"/>
    <mergeCell ref="L14:M14"/>
    <mergeCell ref="N14:O14"/>
    <mergeCell ref="D13:E13"/>
    <mergeCell ref="F13:G13"/>
    <mergeCell ref="H13:I13"/>
    <mergeCell ref="J13:K13"/>
    <mergeCell ref="L13:M13"/>
    <mergeCell ref="N13:O13"/>
    <mergeCell ref="P13:Q13"/>
    <mergeCell ref="R13:S13"/>
    <mergeCell ref="R11:S11"/>
    <mergeCell ref="D12:E12"/>
    <mergeCell ref="F12:G12"/>
    <mergeCell ref="H12:I12"/>
    <mergeCell ref="J12:K12"/>
    <mergeCell ref="L12:M12"/>
    <mergeCell ref="N12:O12"/>
    <mergeCell ref="P12:Q12"/>
    <mergeCell ref="R12:S12"/>
    <mergeCell ref="P10:Q10"/>
    <mergeCell ref="R10:S10"/>
    <mergeCell ref="D11:E11"/>
    <mergeCell ref="F11:G11"/>
    <mergeCell ref="H11:I11"/>
    <mergeCell ref="J11:K11"/>
    <mergeCell ref="L11:M11"/>
    <mergeCell ref="N11:O11"/>
    <mergeCell ref="P11:Q11"/>
    <mergeCell ref="D10:E10"/>
    <mergeCell ref="F10:G10"/>
    <mergeCell ref="H10:I10"/>
    <mergeCell ref="J10:K10"/>
    <mergeCell ref="L10:M10"/>
    <mergeCell ref="N10:O10"/>
    <mergeCell ref="D9:E9"/>
    <mergeCell ref="F9:G9"/>
    <mergeCell ref="H9:I9"/>
    <mergeCell ref="J9:K9"/>
    <mergeCell ref="L9:M9"/>
    <mergeCell ref="N9:O9"/>
    <mergeCell ref="P9:Q9"/>
    <mergeCell ref="R9:S9"/>
    <mergeCell ref="A8:C8"/>
    <mergeCell ref="D8:E8"/>
    <mergeCell ref="F8:G8"/>
    <mergeCell ref="H8:I8"/>
    <mergeCell ref="J8:K8"/>
    <mergeCell ref="L8:M8"/>
    <mergeCell ref="N8:O8"/>
    <mergeCell ref="P8:Q8"/>
    <mergeCell ref="R8:S8"/>
    <mergeCell ref="A7:C7"/>
    <mergeCell ref="D7:E7"/>
    <mergeCell ref="F7:G7"/>
    <mergeCell ref="H7:I7"/>
    <mergeCell ref="J7:K7"/>
    <mergeCell ref="L7:M7"/>
    <mergeCell ref="N7:O7"/>
    <mergeCell ref="P7:Q7"/>
    <mergeCell ref="R7:S7"/>
    <mergeCell ref="D5:E5"/>
    <mergeCell ref="F5:G5"/>
    <mergeCell ref="H5:I5"/>
    <mergeCell ref="J5:K5"/>
    <mergeCell ref="L5:M5"/>
    <mergeCell ref="N5:O5"/>
    <mergeCell ref="P5:Q5"/>
    <mergeCell ref="R5:S5"/>
    <mergeCell ref="A6:C6"/>
    <mergeCell ref="D6:E6"/>
    <mergeCell ref="F6:G6"/>
    <mergeCell ref="H6:I6"/>
    <mergeCell ref="J6:K6"/>
    <mergeCell ref="L6:M6"/>
    <mergeCell ref="N6:O6"/>
    <mergeCell ref="P6:Q6"/>
    <mergeCell ref="R6:S6"/>
    <mergeCell ref="A1:U1"/>
    <mergeCell ref="A2:U2"/>
    <mergeCell ref="D4:E4"/>
    <mergeCell ref="F4:G4"/>
    <mergeCell ref="H4:I4"/>
    <mergeCell ref="J4:K4"/>
    <mergeCell ref="L4:M4"/>
    <mergeCell ref="N4:O4"/>
    <mergeCell ref="P4:Q4"/>
    <mergeCell ref="R4:S4"/>
    <mergeCell ref="A3:S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vt:lpstr>
      <vt:lpstr>Table 1 (new structure)</vt:lpstr>
      <vt:lpstr>Table 2</vt:lpstr>
      <vt:lpstr>Table 2 (new structure)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2017-07-19T13:57:11Z</dcterms:created>
  <dcterms:modified xsi:type="dcterms:W3CDTF">2017-07-19T13:57:18Z</dcterms:modified>
</cp:coreProperties>
</file>