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COWFMI return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N13" i="14" s="1"/>
  <c r="AJ14" i="14"/>
  <c r="AJ15" i="14"/>
  <c r="AJ16" i="14"/>
  <c r="AJ17" i="14"/>
  <c r="AJ18" i="14"/>
  <c r="AJ19" i="14"/>
  <c r="AJ20" i="14"/>
  <c r="AJ21" i="14"/>
  <c r="AJ22" i="14"/>
  <c r="AN22" i="14" s="1"/>
  <c r="AJ23" i="14"/>
  <c r="AJ24" i="14"/>
  <c r="AN24" i="14" s="1"/>
  <c r="AJ25" i="14"/>
  <c r="AJ26" i="14"/>
  <c r="AN26" i="14" s="1"/>
  <c r="AJ27" i="14"/>
  <c r="AJ28" i="14"/>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0" i="14"/>
  <c r="AN21" i="14"/>
  <c r="AN25" i="14"/>
  <c r="AN28" i="14"/>
  <c r="AN29" i="14"/>
  <c r="AN33" i="14"/>
  <c r="AN36" i="14"/>
  <c r="AN37" i="14"/>
  <c r="AN40" i="14"/>
  <c r="AN41" i="14"/>
  <c r="AN44" i="14"/>
  <c r="AM7" i="14"/>
  <c r="P7" i="14"/>
  <c r="Q7" i="14"/>
  <c r="AA7" i="14"/>
  <c r="Z7" i="14"/>
  <c r="AN49" i="14"/>
  <c r="AN19" i="14" l="1"/>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<sst xmlns="http://schemas.openxmlformats.org/spreadsheetml/2006/main" count="1069" uniqueCount="335">
  <si>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</si>
  <si>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</si>
  <si>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</si>
  <si>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</si>
  <si>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</si>
  <si>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</si>
  <si>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</si>
  <si>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</si>
  <si>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</si>
  <si>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</si>
  <si>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</si>
  <si>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</si>
  <si>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</si>
  <si>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</si>
  <si>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</si>
  <si>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</si>
  <si>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</si>
  <si>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</si>
  <si>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</si>
  <si>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</si>
  <si>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</si>
  <si>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</si>
  <si>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</si>
  <si>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</si>
  <si>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</si>
  <si>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</si>
  <si>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</si>
  <si>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</si>
  <si>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</si>
  <si>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</si>
  <si>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</si>
  <si>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</si>
  <si>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</si>
  <si>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</si>
  <si>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</si>
  <si>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</si>
  <si>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</si>
  <si>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</si>
  <si>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</si>
  <si>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</si>
  <si>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</si>
  <si>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</si>
  <si>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</si>
  <si>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</si>
  <si>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</si>
  <si>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</si>
  <si>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</si>
  <si>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</si>
  <si>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</si>
  <si>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</si>
  <si>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</si>
  <si>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</si>
  <si>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</si>
  <si>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</si>
  <si>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</si>
  <si>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</si>
  <si>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</si>
  <si>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</si>
  <si>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</si>
  <si>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</si>
  <si>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</si>
  <si>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</si>
  <si>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</si>
  <si>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</si>
  <si>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</si>
  <si>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</si>
  <si>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</si>
  <si>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</si>
  <si>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</si>
  <si>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</si>
  <si>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</si>
  <si>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</si>
  <si>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</si>
  <si>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</si>
  <si>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</si>
  <si>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</si>
  <si>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</si>
  <si>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</si>
  <si>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</si>
  <si>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</si>
  <si>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</si>
  <si>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</si>
  <si>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</si>
  <si>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</si>
  <si>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</si>
  <si>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</si>
  <si>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</si>
  <si>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</si>
  <si>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</si>
  <si>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</si>
  <si>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</si>
  <si>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</si>
  <si>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</si>
  <si>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</si>
  <si>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</si>
  <si>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</si>
  <si>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</si>
  <si>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</si>
  <si>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</si>
  <si>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</si>
  <si>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</si>
  <si>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</si>
  <si>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</si>
  <si>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</si>
  <si>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</si>
  <si>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</si>
  <si>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</si>
  <si>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</si>
  <si>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</si>
  <si>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</si>
  <si>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</si>
  <si>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</si>
  <si>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</si>
  <si>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</si>
  <si>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</si>
  <si>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</si>
  <si>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</si>
  <si>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</si>
  <si>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</si>
  <si>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</si>
  <si>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</si>
  <si>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</si>
  <si>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</si>
  <si>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</si>
  <si>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</si>
  <si>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</si>
  <si>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</si>
  <si>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</si>
  <si>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</si>
  <si>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</si>
  <si>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</si>
  <si>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</si>
  <si>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</si>
  <si>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</si>
  <si>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</si>
  <si>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</si>
  <si>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</si>
  <si>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</si>
  <si>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</si>
  <si>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</si>
  <si>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</si>
  <si>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</si>
  <si>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</si>
  <si>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</si>
  <si>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</si>
  <si>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</si>
  <si>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</si>
  <si>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</si>
  <si>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</si>
  <si>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</si>
  <si>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</si>
  <si>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</si>
  <si>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</si>
  <si>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</si>
  <si>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</si>
  <si>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</si>
  <si>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</si>
  <si>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</si>
  <si>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</si>
  <si>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</si>
  <si>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</si>
  <si>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</si>
  <si>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</si>
  <si>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</si>
  <si>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</si>
  <si>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</si>
  <si>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</si>
  <si>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</si>
  <si>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</si>
  <si>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</si>
  <si>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</si>
  <si>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</si>
  <si>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</si>
  <si>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</si>
  <si>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</si>
  <si>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</si>
  <si>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</si>
  <si>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</si>
  <si>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</si>
  <si>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</si>
  <si>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</si>
  <si>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</si>
  <si>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</si>
  <si>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</si>
  <si>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</si>
  <si>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</si>
  <si>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</si>
  <si>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</si>
  <si>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</si>
  <si>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</si>
  <si>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</si>
  <si>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</si>
  <si>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</si>
  <si>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</si>
  <si>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</si>
  <si>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</si>
  <si>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</si>
  <si>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</si>
  <si>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</si>
  <si>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</si>
  <si>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</si>
  <si>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</si>
  <si>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</si>
  <si>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</si>
  <si>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</si>
  <si>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</si>
  <si>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</si>
  <si>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</si>
  <si>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</si>
  <si>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</si>
  <si>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</si>
  <si>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</si>
  <si>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</si>
  <si>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</si>
  <si>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</si>
  <si>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</si>
  <si>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</si>
  <si>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</si>
  <si>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</si>
  <si>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</si>
  <si>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</si>
  <si>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</si>
  <si>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</si>
  <si>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</si>
  <si>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</si>
  <si>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</si>
  <si>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</si>
  <si>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</si>
  <si>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</si>
  <si>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</si>
  <si>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</si>
  <si>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</si>
  <si>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</si>
  <si>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</si>
  <si>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</si>
  <si>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</si>
  <si>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</si>
  <si>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</si>
  <si>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</si>
  <si>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</si>
  <si>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</si>
  <si>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</si>
  <si>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</si>
  <si>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</si>
  <si>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</si>
  <si>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</si>
  <si>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</si>
  <si>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</si>
  <si>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</si>
  <si>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</si>
  <si>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</si>
  <si>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</si>
  <si>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</si>
  <si>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</si>
  <si>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</si>
  <si>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</si>
  <si>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</si>
  <si>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</si>
  <si>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</si>
  <si>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</si>
  <si>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</si>
  <si>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</si>
  <si>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</si>
  <si>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</si>
  <si>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</si>
  <si>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</si>
  <si>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</si>
  <si>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</si>
  <si>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</si>
  <si>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</si>
  <si>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</si>
  <si>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</si>
  <si>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</si>
  <si>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</si>
  <si>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</si>
  <si>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</si>
  <si>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</si>
  <si>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</si>
  <si>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</si>
  <si>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</si>
  <si>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</si>
  <si>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</si>
  <si>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</si>
  <si>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</si>
  <si>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</si>
  <si>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</si>
  <si>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</si>
  <si>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</si>
  <si>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</si>
  <si>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</si>
  <si>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</si>
  <si>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</si>
  <si>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</si>
  <si>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</si>
  <si>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</si>
  <si>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</si>
  <si>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</si>
  <si>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</si>
  <si>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</si>
  <si>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</si>
  <si>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</si>
  <si>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</si>
  <si>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</si>
  <si>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</si>
  <si>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</si>
  <si>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</si>
  <si>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</si>
  <si>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</si>
  <si>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</si>
  <si>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</si>
  <si>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</si>
  <si>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</si>
  <si>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</si>
  <si>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</si>
  <si>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</si>
  <si>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</si>
  <si>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</si>
  <si>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</si>
  <si>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</si>
  <si>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</si>
  <si>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</si>
  <si>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</si>
  <si>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</si>
  <si>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</si>
  <si>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</si>
  <si>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</si>
  <si>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</si>
  <si>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</si>
  <si>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</si>
  <si>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</si>
  <si>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</si>
  <si>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</si>
  <si>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</si>
  <si>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LSB staff are not civil servants, so are not employed on civil service terms and conditions nor do they have a defined benefit pension provision.</t>
  </si>
  <si>
    <t>Youth Justice Board (YJB) have had SOP issues and have not yet supplied us with their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</si>
</sst>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L3" sqref="L3"/>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43009</v>
      </c>
      <c r="D3" s="111"/>
      <c r="E3" s="31"/>
      <c r="I3" s="22"/>
      <c r="J3" s="22"/>
      <c r="K3" s="22"/>
    </row>
    <row r="4" spans="2:12" ht="5.25" customHeight="1" x14ac:dyDescent="0.3">
      <c r="B4" s="26"/>
      <c r="C4" s="12"/>
      <c r="D4" s="12"/>
      <c r="H4" s="22"/>
      <c r="I4" s="22"/>
      <c r="J4" s="22"/>
      <c r="K4" s="22"/>
    </row>
    <row r="5" spans="2:12" ht="27" customHeight="1" x14ac:dyDescent="0.3">
      <c r="B5" s="25" t="s">
        <v>91</v>
      </c>
      <c r="C5" s="119" t="s">
        <v>225</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t="s">
        <v>334</v>
      </c>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E4" sqref="E4"/>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38.25"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H37" zoomScale="90" zoomScaleNormal="90" workbookViewId="0">
      <selection activeCell="AP61" sqref="AP6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228</v>
      </c>
      <c r="E7" s="51">
        <v>217.06299000000004</v>
      </c>
      <c r="F7" s="51">
        <v>618</v>
      </c>
      <c r="G7" s="51">
        <v>601.86743000000001</v>
      </c>
      <c r="H7" s="51">
        <v>1528</v>
      </c>
      <c r="I7" s="51">
        <v>1490.1774300000002</v>
      </c>
      <c r="J7" s="51">
        <v>823</v>
      </c>
      <c r="K7" s="51">
        <v>801.99328000000014</v>
      </c>
      <c r="L7" s="51">
        <v>122</v>
      </c>
      <c r="M7" s="51">
        <v>118.85503000000001</v>
      </c>
      <c r="N7" s="51">
        <v>71</v>
      </c>
      <c r="O7" s="51">
        <v>69.122439999999997</v>
      </c>
      <c r="P7" s="52">
        <f>SUM(D7,F7,H7,J7,L7,N7)</f>
        <v>3390</v>
      </c>
      <c r="Q7" s="52">
        <f>SUM(E7,G7,I7,K7,M7,O7)</f>
        <v>3299.0786000000007</v>
      </c>
      <c r="R7" s="51">
        <v>69</v>
      </c>
      <c r="S7" s="51">
        <v>65.900000000000006</v>
      </c>
      <c r="T7" s="51">
        <v>6</v>
      </c>
      <c r="U7" s="51">
        <v>6</v>
      </c>
      <c r="V7" s="51">
        <v>411</v>
      </c>
      <c r="W7" s="51">
        <v>396.31</v>
      </c>
      <c r="X7" s="51">
        <v>20</v>
      </c>
      <c r="Y7" s="51">
        <v>19.600000000000001</v>
      </c>
      <c r="Z7" s="53">
        <f>SUM(R7,T7,V7,X7,)</f>
        <v>506</v>
      </c>
      <c r="AA7" s="53">
        <f>SUM(S7,U7,W7,Y7)</f>
        <v>487.81000000000006</v>
      </c>
      <c r="AB7" s="54">
        <f>P7+Z7</f>
        <v>3896</v>
      </c>
      <c r="AC7" s="54">
        <f>Q7+AA7</f>
        <v>3786.8886000000007</v>
      </c>
      <c r="AD7" s="55">
        <v>12345692.33</v>
      </c>
      <c r="AE7" s="56">
        <v>315682.29000000004</v>
      </c>
      <c r="AF7" s="56">
        <v>70767.92</v>
      </c>
      <c r="AG7" s="56">
        <v>52346.16</v>
      </c>
      <c r="AH7" s="56">
        <v>2301112.4300000002</v>
      </c>
      <c r="AI7" s="56">
        <v>37476.360000000306</v>
      </c>
      <c r="AJ7" s="57">
        <f>SUM(AD7:AI7)</f>
        <v>15123077.49</v>
      </c>
      <c r="AK7" s="58">
        <v>3188047.99</v>
      </c>
      <c r="AL7" s="58">
        <v>153550.27000000002</v>
      </c>
      <c r="AM7" s="59">
        <f>SUM(AK7:AL7)</f>
        <v>3341598.2600000002</v>
      </c>
      <c r="AN7" s="60">
        <f>SUM(AM7,AJ7)</f>
        <v>18464675.75</v>
      </c>
      <c r="AO7" s="50"/>
      <c r="AP7" s="50"/>
    </row>
    <row r="8" spans="1:42" ht="30" x14ac:dyDescent="0.2">
      <c r="A8" s="63" t="s">
        <v>289</v>
      </c>
      <c r="B8" s="20" t="s">
        <v>63</v>
      </c>
      <c r="C8" s="63" t="s">
        <v>52</v>
      </c>
      <c r="D8" s="51">
        <v>144</v>
      </c>
      <c r="E8" s="51">
        <v>130.94055</v>
      </c>
      <c r="F8" s="51">
        <v>71</v>
      </c>
      <c r="G8" s="51">
        <v>68.978379999999987</v>
      </c>
      <c r="H8" s="51">
        <v>75</v>
      </c>
      <c r="I8" s="51">
        <v>73.528639999999996</v>
      </c>
      <c r="J8" s="51">
        <v>7</v>
      </c>
      <c r="K8" s="51">
        <v>6.0675699999999999</v>
      </c>
      <c r="L8" s="51">
        <v>2</v>
      </c>
      <c r="M8" s="51">
        <v>2</v>
      </c>
      <c r="N8" s="51">
        <v>0</v>
      </c>
      <c r="O8" s="51">
        <v>0</v>
      </c>
      <c r="P8" s="52">
        <f t="shared" ref="P8:P52" si="0">SUM(D8,F8,H8,J8,L8,N8)</f>
        <v>299</v>
      </c>
      <c r="Q8" s="52">
        <f t="shared" ref="Q8:Q52" si="1">SUM(E8,G8,I8,K8,M8,O8)</f>
        <v>281.51513999999997</v>
      </c>
      <c r="R8" s="51">
        <v>0</v>
      </c>
      <c r="S8" s="51">
        <v>0</v>
      </c>
      <c r="T8" s="51">
        <v>0</v>
      </c>
      <c r="U8" s="51">
        <v>0</v>
      </c>
      <c r="V8" s="51">
        <v>0</v>
      </c>
      <c r="W8" s="51">
        <v>0</v>
      </c>
      <c r="X8" s="51">
        <v>0</v>
      </c>
      <c r="Y8" s="51">
        <v>0</v>
      </c>
      <c r="Z8" s="53">
        <f>SUM(R8,T8,V8,X8,)</f>
        <v>0</v>
      </c>
      <c r="AA8" s="53">
        <f>SUM(S8,U8,W8,Y8)</f>
        <v>0</v>
      </c>
      <c r="AB8" s="54">
        <f t="shared" ref="AB8:AB52" si="2">P8+Z8</f>
        <v>299</v>
      </c>
      <c r="AC8" s="54">
        <f t="shared" ref="AC8:AC52" si="3">Q8+AA8</f>
        <v>281.51513999999997</v>
      </c>
      <c r="AD8" s="55">
        <v>561974.73</v>
      </c>
      <c r="AE8" s="56">
        <v>3815.14</v>
      </c>
      <c r="AF8" s="56">
        <v>5970</v>
      </c>
      <c r="AG8" s="56">
        <v>15739.81</v>
      </c>
      <c r="AH8" s="56">
        <v>110806.12</v>
      </c>
      <c r="AI8" s="56">
        <v>53137.18</v>
      </c>
      <c r="AJ8" s="57">
        <f t="shared" ref="AJ8:AJ52" si="4">SUM(AD8:AI8)</f>
        <v>751442.9800000001</v>
      </c>
      <c r="AK8" s="58">
        <v>0</v>
      </c>
      <c r="AL8" s="58">
        <v>0</v>
      </c>
      <c r="AM8" s="59">
        <f t="shared" ref="AM8:AM52" si="5">SUM(AK8:AL8)</f>
        <v>0</v>
      </c>
      <c r="AN8" s="60">
        <f t="shared" ref="AN8:AN45" si="6">SUM(AM8,AJ8)</f>
        <v>751442.9800000001</v>
      </c>
      <c r="AO8" s="4"/>
      <c r="AP8" s="4"/>
    </row>
    <row r="9" spans="1:42" ht="30" x14ac:dyDescent="0.2">
      <c r="A9" s="63" t="s">
        <v>240</v>
      </c>
      <c r="B9" s="20" t="s">
        <v>63</v>
      </c>
      <c r="C9" s="63" t="s">
        <v>52</v>
      </c>
      <c r="D9" s="51">
        <v>10153</v>
      </c>
      <c r="E9" s="51">
        <v>8758.95806000009</v>
      </c>
      <c r="F9" s="51">
        <v>2465</v>
      </c>
      <c r="G9" s="51">
        <v>2303.4514199999908</v>
      </c>
      <c r="H9" s="51">
        <v>2270</v>
      </c>
      <c r="I9" s="51">
        <v>2107.4253299999928</v>
      </c>
      <c r="J9" s="51">
        <v>496</v>
      </c>
      <c r="K9" s="51">
        <v>483.24264000000016</v>
      </c>
      <c r="L9" s="51">
        <v>60</v>
      </c>
      <c r="M9" s="51">
        <v>59.25</v>
      </c>
      <c r="N9" s="51">
        <v>20</v>
      </c>
      <c r="O9" s="51">
        <v>19.81081</v>
      </c>
      <c r="P9" s="52">
        <f t="shared" si="0"/>
        <v>15464</v>
      </c>
      <c r="Q9" s="52">
        <f t="shared" si="1"/>
        <v>13732.138260000074</v>
      </c>
      <c r="R9" s="51">
        <v>0</v>
      </c>
      <c r="S9" s="51">
        <v>2083.16</v>
      </c>
      <c r="T9" s="51">
        <v>0</v>
      </c>
      <c r="U9" s="51">
        <v>1</v>
      </c>
      <c r="V9" s="51">
        <v>0</v>
      </c>
      <c r="W9" s="51">
        <v>46.21</v>
      </c>
      <c r="X9" s="51">
        <v>0</v>
      </c>
      <c r="Y9" s="51">
        <v>0</v>
      </c>
      <c r="Z9" s="53">
        <f t="shared" ref="Z9:Z52" si="7">SUM(R9,T9,V9,X9,)</f>
        <v>0</v>
      </c>
      <c r="AA9" s="53">
        <f t="shared" ref="AA9:AA52" si="8">SUM(S9,U9,W9,Y9)</f>
        <v>2130.37</v>
      </c>
      <c r="AB9" s="54">
        <f t="shared" si="2"/>
        <v>15464</v>
      </c>
      <c r="AC9" s="54">
        <f t="shared" si="3"/>
        <v>15862.508260000075</v>
      </c>
      <c r="AD9" s="55">
        <v>28618877.529999997</v>
      </c>
      <c r="AE9" s="56">
        <v>501708.64999999997</v>
      </c>
      <c r="AF9" s="56">
        <v>532911.67000000004</v>
      </c>
      <c r="AG9" s="56">
        <v>744108.29</v>
      </c>
      <c r="AH9" s="56">
        <v>5839109.3100000005</v>
      </c>
      <c r="AI9" s="56">
        <v>2774517.1900000004</v>
      </c>
      <c r="AJ9" s="57">
        <f t="shared" si="4"/>
        <v>39011232.639999993</v>
      </c>
      <c r="AK9" s="58">
        <v>7569127</v>
      </c>
      <c r="AL9" s="58">
        <v>-131155.09</v>
      </c>
      <c r="AM9" s="59">
        <f t="shared" si="5"/>
        <v>7437971.9100000001</v>
      </c>
      <c r="AN9" s="60">
        <f t="shared" si="6"/>
        <v>46449204.549999997</v>
      </c>
      <c r="AO9" s="4"/>
      <c r="AP9" s="4"/>
    </row>
    <row r="10" spans="1:42" ht="30" x14ac:dyDescent="0.2">
      <c r="A10" s="63" t="s">
        <v>280</v>
      </c>
      <c r="B10" s="20" t="s">
        <v>63</v>
      </c>
      <c r="C10" s="63" t="s">
        <v>52</v>
      </c>
      <c r="D10" s="51">
        <v>548</v>
      </c>
      <c r="E10" s="51">
        <v>513.90231000000017</v>
      </c>
      <c r="F10" s="51">
        <v>335</v>
      </c>
      <c r="G10" s="51">
        <v>316.55492999999996</v>
      </c>
      <c r="H10" s="51">
        <v>312</v>
      </c>
      <c r="I10" s="51">
        <v>301.60526999999996</v>
      </c>
      <c r="J10" s="51">
        <v>111</v>
      </c>
      <c r="K10" s="51">
        <v>110.24478000000001</v>
      </c>
      <c r="L10" s="51">
        <v>11</v>
      </c>
      <c r="M10" s="51">
        <v>9.833339999999998</v>
      </c>
      <c r="N10" s="51">
        <v>0</v>
      </c>
      <c r="O10" s="51">
        <v>0</v>
      </c>
      <c r="P10" s="52">
        <f t="shared" si="0"/>
        <v>1317</v>
      </c>
      <c r="Q10" s="52">
        <f t="shared" si="1"/>
        <v>1252.1406300000001</v>
      </c>
      <c r="R10" s="51">
        <v>19</v>
      </c>
      <c r="S10" s="51">
        <v>18.920000000000002</v>
      </c>
      <c r="T10" s="51">
        <v>0</v>
      </c>
      <c r="U10" s="51">
        <v>0</v>
      </c>
      <c r="V10" s="51">
        <v>0</v>
      </c>
      <c r="W10" s="51">
        <v>0</v>
      </c>
      <c r="X10" s="51">
        <v>0</v>
      </c>
      <c r="Y10" s="51">
        <v>0</v>
      </c>
      <c r="Z10" s="53">
        <f t="shared" si="7"/>
        <v>19</v>
      </c>
      <c r="AA10" s="53">
        <f t="shared" si="8"/>
        <v>18.920000000000002</v>
      </c>
      <c r="AB10" s="54">
        <f t="shared" si="2"/>
        <v>1336</v>
      </c>
      <c r="AC10" s="54">
        <f t="shared" si="3"/>
        <v>1271.0606300000002</v>
      </c>
      <c r="AD10" s="55">
        <v>2740052.0399999996</v>
      </c>
      <c r="AE10" s="56">
        <v>46392.959999999999</v>
      </c>
      <c r="AF10" s="56">
        <v>33280</v>
      </c>
      <c r="AG10" s="56">
        <v>72791.98</v>
      </c>
      <c r="AH10" s="56">
        <v>572473.37000000011</v>
      </c>
      <c r="AI10" s="56">
        <v>304527.32000000007</v>
      </c>
      <c r="AJ10" s="57">
        <f t="shared" si="4"/>
        <v>3769517.67</v>
      </c>
      <c r="AK10" s="58">
        <v>-10329.439999999995</v>
      </c>
      <c r="AL10" s="58">
        <v>0</v>
      </c>
      <c r="AM10" s="59">
        <f t="shared" si="5"/>
        <v>-10329.439999999995</v>
      </c>
      <c r="AN10" s="60">
        <f t="shared" si="6"/>
        <v>3759188.23</v>
      </c>
      <c r="AO10" s="4"/>
      <c r="AP10" s="4"/>
    </row>
    <row r="11" spans="1:42" ht="30" x14ac:dyDescent="0.2">
      <c r="A11" s="63" t="s">
        <v>185</v>
      </c>
      <c r="B11" s="20" t="s">
        <v>63</v>
      </c>
      <c r="C11" s="63" t="s">
        <v>52</v>
      </c>
      <c r="D11" s="51">
        <v>25175</v>
      </c>
      <c r="E11" s="51">
        <v>23932.35653000023</v>
      </c>
      <c r="F11" s="51">
        <v>5855</v>
      </c>
      <c r="G11" s="51">
        <v>5617.2008600000045</v>
      </c>
      <c r="H11" s="51">
        <v>5304</v>
      </c>
      <c r="I11" s="51">
        <v>5042.0637100000104</v>
      </c>
      <c r="J11" s="51">
        <v>619</v>
      </c>
      <c r="K11" s="51">
        <v>604.93835000000001</v>
      </c>
      <c r="L11" s="51">
        <v>54</v>
      </c>
      <c r="M11" s="51">
        <v>53.12144</v>
      </c>
      <c r="N11" s="51">
        <v>9679</v>
      </c>
      <c r="O11" s="51">
        <v>8863.8244500000292</v>
      </c>
      <c r="P11" s="52">
        <f t="shared" si="0"/>
        <v>46686</v>
      </c>
      <c r="Q11" s="52">
        <f t="shared" si="1"/>
        <v>44113.505340000273</v>
      </c>
      <c r="R11" s="51">
        <v>1685.4499999999998</v>
      </c>
      <c r="S11" s="51">
        <v>1685.4499999999998</v>
      </c>
      <c r="T11" s="51">
        <v>1</v>
      </c>
      <c r="U11" s="51">
        <v>1</v>
      </c>
      <c r="V11" s="51">
        <v>83.1</v>
      </c>
      <c r="W11" s="51">
        <v>83.1</v>
      </c>
      <c r="X11" s="51">
        <v>8</v>
      </c>
      <c r="Y11" s="51">
        <v>8</v>
      </c>
      <c r="Z11" s="53">
        <f t="shared" si="7"/>
        <v>1777.5499999999997</v>
      </c>
      <c r="AA11" s="53">
        <f t="shared" si="8"/>
        <v>1777.5499999999997</v>
      </c>
      <c r="AB11" s="54">
        <f t="shared" si="2"/>
        <v>48463.55</v>
      </c>
      <c r="AC11" s="54">
        <f t="shared" si="3"/>
        <v>45891.055340000275</v>
      </c>
      <c r="AD11" s="55">
        <v>102583396</v>
      </c>
      <c r="AE11" s="56"/>
      <c r="AF11" s="56"/>
      <c r="AG11" s="56">
        <v>7845969</v>
      </c>
      <c r="AH11" s="56">
        <v>25762429</v>
      </c>
      <c r="AI11" s="56">
        <v>13267944</v>
      </c>
      <c r="AJ11" s="57">
        <f t="shared" si="4"/>
        <v>149459738</v>
      </c>
      <c r="AK11" s="58">
        <v>3705730</v>
      </c>
      <c r="AL11" s="58">
        <v>164155</v>
      </c>
      <c r="AM11" s="59">
        <f t="shared" si="5"/>
        <v>3869885</v>
      </c>
      <c r="AN11" s="60">
        <f t="shared" si="6"/>
        <v>153329623</v>
      </c>
      <c r="AO11" s="50"/>
      <c r="AP11" s="4"/>
    </row>
    <row r="12" spans="1:42" ht="30" x14ac:dyDescent="0.2">
      <c r="A12" s="63" t="s">
        <v>187</v>
      </c>
      <c r="B12" s="20" t="s">
        <v>63</v>
      </c>
      <c r="C12" s="63" t="s">
        <v>52</v>
      </c>
      <c r="D12" s="51">
        <v>702</v>
      </c>
      <c r="E12" s="51">
        <v>648.27242999999976</v>
      </c>
      <c r="F12" s="51">
        <v>282</v>
      </c>
      <c r="G12" s="51">
        <v>267.64564999999993</v>
      </c>
      <c r="H12" s="51">
        <v>125</v>
      </c>
      <c r="I12" s="51">
        <v>121.36621000000001</v>
      </c>
      <c r="J12" s="51">
        <v>13</v>
      </c>
      <c r="K12" s="51">
        <v>12.5</v>
      </c>
      <c r="L12" s="51">
        <v>5</v>
      </c>
      <c r="M12" s="51">
        <v>5</v>
      </c>
      <c r="N12" s="51">
        <v>3</v>
      </c>
      <c r="O12" s="51">
        <v>3</v>
      </c>
      <c r="P12" s="52">
        <f t="shared" si="0"/>
        <v>1130</v>
      </c>
      <c r="Q12" s="52">
        <f t="shared" si="1"/>
        <v>1057.7842899999996</v>
      </c>
      <c r="R12" s="51">
        <v>243</v>
      </c>
      <c r="S12" s="51">
        <v>179.92</v>
      </c>
      <c r="T12" s="51"/>
      <c r="U12" s="51"/>
      <c r="V12" s="51">
        <v>43</v>
      </c>
      <c r="W12" s="51">
        <v>36.299999999999997</v>
      </c>
      <c r="X12" s="51"/>
      <c r="Y12" s="51"/>
      <c r="Z12" s="53">
        <f t="shared" si="7"/>
        <v>286</v>
      </c>
      <c r="AA12" s="53">
        <f t="shared" si="8"/>
        <v>216.21999999999997</v>
      </c>
      <c r="AB12" s="54">
        <f t="shared" si="2"/>
        <v>1416</v>
      </c>
      <c r="AC12" s="54">
        <f t="shared" si="3"/>
        <v>1274.0042899999996</v>
      </c>
      <c r="AD12" s="55">
        <v>1968395.67</v>
      </c>
      <c r="AE12" s="56">
        <v>26616.28</v>
      </c>
      <c r="AF12" s="56">
        <v>16950</v>
      </c>
      <c r="AG12" s="56">
        <v>109508.65</v>
      </c>
      <c r="AH12" s="56">
        <v>378443.89</v>
      </c>
      <c r="AI12" s="56">
        <v>182763.47</v>
      </c>
      <c r="AJ12" s="57">
        <f t="shared" si="4"/>
        <v>2682677.9600000004</v>
      </c>
      <c r="AK12" s="58">
        <v>489055.42</v>
      </c>
      <c r="AL12" s="58">
        <v>0</v>
      </c>
      <c r="AM12" s="59">
        <f t="shared" si="5"/>
        <v>489055.42</v>
      </c>
      <c r="AN12" s="60">
        <f t="shared" si="6"/>
        <v>3171733.3800000004</v>
      </c>
      <c r="AO12" s="4"/>
      <c r="AP12" s="4"/>
    </row>
    <row r="13" spans="1:42" ht="45" x14ac:dyDescent="0.2">
      <c r="A13" s="63" t="s">
        <v>255</v>
      </c>
      <c r="B13" s="20" t="s">
        <v>129</v>
      </c>
      <c r="C13" s="63" t="s">
        <v>52</v>
      </c>
      <c r="D13" s="83">
        <v>0</v>
      </c>
      <c r="E13" s="83">
        <v>0</v>
      </c>
      <c r="F13" s="83">
        <v>0</v>
      </c>
      <c r="G13" s="83">
        <v>0</v>
      </c>
      <c r="H13" s="83">
        <v>0</v>
      </c>
      <c r="I13" s="83">
        <v>0</v>
      </c>
      <c r="J13" s="83">
        <v>0</v>
      </c>
      <c r="K13" s="83">
        <v>0</v>
      </c>
      <c r="L13" s="83">
        <v>0</v>
      </c>
      <c r="M13" s="83">
        <v>0</v>
      </c>
      <c r="N13" s="83">
        <v>1794</v>
      </c>
      <c r="O13" s="83">
        <v>1631.6997449494511</v>
      </c>
      <c r="P13" s="52">
        <f t="shared" si="0"/>
        <v>1794</v>
      </c>
      <c r="Q13" s="52">
        <f t="shared" si="1"/>
        <v>1631.6997449494511</v>
      </c>
      <c r="R13" s="51">
        <v>218</v>
      </c>
      <c r="S13" s="51">
        <v>218</v>
      </c>
      <c r="T13" s="51">
        <v>1</v>
      </c>
      <c r="U13" s="51">
        <v>1</v>
      </c>
      <c r="V13" s="51">
        <v>0</v>
      </c>
      <c r="W13" s="51">
        <v>0</v>
      </c>
      <c r="X13" s="51">
        <v>0</v>
      </c>
      <c r="Y13" s="51">
        <v>0</v>
      </c>
      <c r="Z13" s="53">
        <f>SUM(R13,T13,V13,X13,)</f>
        <v>219</v>
      </c>
      <c r="AA13" s="53">
        <f>SUM(S13,U13,W13,Y13)</f>
        <v>219</v>
      </c>
      <c r="AB13" s="54">
        <f t="shared" si="2"/>
        <v>2013</v>
      </c>
      <c r="AC13" s="54">
        <f t="shared" si="3"/>
        <v>1850.6997449494511</v>
      </c>
      <c r="AD13" s="55">
        <v>5261292.4300000006</v>
      </c>
      <c r="AE13" s="56">
        <v>86774.82</v>
      </c>
      <c r="AF13" s="56">
        <v>0</v>
      </c>
      <c r="AG13" s="56">
        <v>23295.670000000002</v>
      </c>
      <c r="AH13" s="56">
        <v>1078961.97</v>
      </c>
      <c r="AI13" s="56">
        <v>591716.29</v>
      </c>
      <c r="AJ13" s="57">
        <f t="shared" si="4"/>
        <v>7042041.1800000006</v>
      </c>
      <c r="AK13" s="58">
        <v>1293491.27</v>
      </c>
      <c r="AL13" s="58">
        <v>0</v>
      </c>
      <c r="AM13" s="59">
        <f t="shared" si="5"/>
        <v>1293491.27</v>
      </c>
      <c r="AN13" s="60">
        <f t="shared" si="6"/>
        <v>8335532.4500000011</v>
      </c>
      <c r="AO13" s="4" t="s">
        <v>332</v>
      </c>
      <c r="AP13" s="4"/>
    </row>
    <row r="14" spans="1:42" ht="45" x14ac:dyDescent="0.2">
      <c r="A14" s="63" t="s">
        <v>189</v>
      </c>
      <c r="B14" s="20" t="s">
        <v>129</v>
      </c>
      <c r="C14" s="63" t="s">
        <v>52</v>
      </c>
      <c r="D14" s="83">
        <v>0</v>
      </c>
      <c r="E14" s="83">
        <v>0</v>
      </c>
      <c r="F14" s="83">
        <v>0</v>
      </c>
      <c r="G14" s="83">
        <v>0</v>
      </c>
      <c r="H14" s="83">
        <v>0</v>
      </c>
      <c r="I14" s="83">
        <v>0</v>
      </c>
      <c r="J14" s="83">
        <v>0</v>
      </c>
      <c r="K14" s="83">
        <v>0</v>
      </c>
      <c r="L14" s="83">
        <v>0</v>
      </c>
      <c r="M14" s="83">
        <v>0</v>
      </c>
      <c r="N14" s="83">
        <v>84</v>
      </c>
      <c r="O14" s="83">
        <v>78.52</v>
      </c>
      <c r="P14" s="52">
        <f t="shared" si="0"/>
        <v>84</v>
      </c>
      <c r="Q14" s="52">
        <f t="shared" si="1"/>
        <v>78.52</v>
      </c>
      <c r="R14" s="51">
        <v>0</v>
      </c>
      <c r="S14" s="51">
        <v>0</v>
      </c>
      <c r="T14" s="51">
        <v>0</v>
      </c>
      <c r="U14" s="51">
        <v>0</v>
      </c>
      <c r="V14" s="51">
        <v>0</v>
      </c>
      <c r="W14" s="51">
        <v>0</v>
      </c>
      <c r="X14" s="51">
        <v>0</v>
      </c>
      <c r="Y14" s="51">
        <v>0</v>
      </c>
      <c r="Z14" s="53">
        <f>SUM(R14,T14,V14,X14,)</f>
        <v>0</v>
      </c>
      <c r="AA14" s="53">
        <f>SUM(S14,U14,W14,Y14)</f>
        <v>0</v>
      </c>
      <c r="AB14" s="54">
        <f t="shared" si="2"/>
        <v>84</v>
      </c>
      <c r="AC14" s="54">
        <f t="shared" si="3"/>
        <v>78.52</v>
      </c>
      <c r="AD14" s="55">
        <v>218296.14</v>
      </c>
      <c r="AE14" s="56">
        <v>50.01</v>
      </c>
      <c r="AF14" s="56"/>
      <c r="AG14" s="56">
        <v>2172.6999999999998</v>
      </c>
      <c r="AH14" s="56">
        <v>44794.94</v>
      </c>
      <c r="AI14" s="56">
        <v>22166.880000000001</v>
      </c>
      <c r="AJ14" s="57">
        <f t="shared" si="4"/>
        <v>287480.67000000004</v>
      </c>
      <c r="AK14" s="58">
        <v>0</v>
      </c>
      <c r="AL14" s="58">
        <v>0</v>
      </c>
      <c r="AM14" s="59">
        <f t="shared" si="5"/>
        <v>0</v>
      </c>
      <c r="AN14" s="60">
        <f t="shared" si="6"/>
        <v>287480.67000000004</v>
      </c>
      <c r="AO14" s="4" t="s">
        <v>331</v>
      </c>
      <c r="AP14" s="4"/>
    </row>
    <row r="15" spans="1:42" ht="45" x14ac:dyDescent="0.2">
      <c r="A15" s="63" t="s">
        <v>53</v>
      </c>
      <c r="B15" s="20" t="s">
        <v>129</v>
      </c>
      <c r="C15" s="63" t="s">
        <v>52</v>
      </c>
      <c r="D15" s="83">
        <v>3</v>
      </c>
      <c r="E15" s="83">
        <v>2.8</v>
      </c>
      <c r="F15" s="83">
        <v>9</v>
      </c>
      <c r="G15" s="83">
        <v>9</v>
      </c>
      <c r="H15" s="83">
        <v>23</v>
      </c>
      <c r="I15" s="83">
        <v>22.6</v>
      </c>
      <c r="J15" s="83">
        <v>7</v>
      </c>
      <c r="K15" s="83">
        <v>7</v>
      </c>
      <c r="L15" s="83">
        <v>1</v>
      </c>
      <c r="M15" s="83">
        <v>1</v>
      </c>
      <c r="N15" s="83">
        <v>1</v>
      </c>
      <c r="O15" s="83">
        <v>0.4</v>
      </c>
      <c r="P15" s="52">
        <f t="shared" si="0"/>
        <v>44</v>
      </c>
      <c r="Q15" s="52">
        <f t="shared" si="1"/>
        <v>42.800000000000004</v>
      </c>
      <c r="R15" s="51">
        <v>3</v>
      </c>
      <c r="S15" s="51">
        <v>3</v>
      </c>
      <c r="T15" s="51">
        <v>0</v>
      </c>
      <c r="U15" s="51">
        <v>0</v>
      </c>
      <c r="V15" s="51">
        <v>0</v>
      </c>
      <c r="W15" s="51">
        <v>0</v>
      </c>
      <c r="X15" s="51">
        <v>0.1</v>
      </c>
      <c r="Y15" s="51">
        <v>0.1</v>
      </c>
      <c r="Z15" s="53">
        <f t="shared" si="7"/>
        <v>3.1</v>
      </c>
      <c r="AA15" s="53">
        <f t="shared" si="8"/>
        <v>3.1</v>
      </c>
      <c r="AB15" s="54">
        <f t="shared" si="2"/>
        <v>47.1</v>
      </c>
      <c r="AC15" s="54">
        <f t="shared" si="3"/>
        <v>45.900000000000006</v>
      </c>
      <c r="AD15" s="55">
        <v>149437.45999999996</v>
      </c>
      <c r="AE15" s="56">
        <v>1469.6900000000003</v>
      </c>
      <c r="AF15" s="56">
        <v>3700</v>
      </c>
      <c r="AG15" s="56">
        <v>0</v>
      </c>
      <c r="AH15" s="56">
        <v>30341.059999999994</v>
      </c>
      <c r="AI15" s="56">
        <v>17562.540000000005</v>
      </c>
      <c r="AJ15" s="57">
        <f t="shared" si="4"/>
        <v>202510.74999999997</v>
      </c>
      <c r="AK15" s="58">
        <v>8940</v>
      </c>
      <c r="AL15" s="58">
        <v>3120</v>
      </c>
      <c r="AM15" s="59">
        <f t="shared" si="5"/>
        <v>12060</v>
      </c>
      <c r="AN15" s="60">
        <f t="shared" si="6"/>
        <v>214570.74999999997</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32</v>
      </c>
      <c r="O16" s="83">
        <v>29.4</v>
      </c>
      <c r="P16" s="52">
        <f t="shared" si="0"/>
        <v>32</v>
      </c>
      <c r="Q16" s="52">
        <f t="shared" si="1"/>
        <v>29.4</v>
      </c>
      <c r="R16" s="51">
        <v>0</v>
      </c>
      <c r="S16" s="51">
        <v>0</v>
      </c>
      <c r="T16" s="51">
        <v>0</v>
      </c>
      <c r="U16" s="51">
        <v>0</v>
      </c>
      <c r="V16" s="51">
        <v>0</v>
      </c>
      <c r="W16" s="51">
        <v>0</v>
      </c>
      <c r="X16" s="51">
        <v>0</v>
      </c>
      <c r="Y16" s="51">
        <v>0</v>
      </c>
      <c r="Z16" s="53">
        <f t="shared" si="7"/>
        <v>0</v>
      </c>
      <c r="AA16" s="53">
        <f t="shared" si="8"/>
        <v>0</v>
      </c>
      <c r="AB16" s="54">
        <f t="shared" si="2"/>
        <v>32</v>
      </c>
      <c r="AC16" s="54">
        <f t="shared" si="3"/>
        <v>29.4</v>
      </c>
      <c r="AD16" s="55">
        <v>140328.95000000001</v>
      </c>
      <c r="AE16" s="56">
        <v>0</v>
      </c>
      <c r="AF16" s="56">
        <v>0</v>
      </c>
      <c r="AG16" s="56">
        <v>0</v>
      </c>
      <c r="AH16" s="56">
        <v>26678.86</v>
      </c>
      <c r="AI16" s="56">
        <v>16498.47</v>
      </c>
      <c r="AJ16" s="57">
        <f t="shared" si="4"/>
        <v>183506.28</v>
      </c>
      <c r="AK16" s="58">
        <v>0</v>
      </c>
      <c r="AL16" s="58">
        <v>0</v>
      </c>
      <c r="AM16" s="59">
        <f t="shared" si="5"/>
        <v>0</v>
      </c>
      <c r="AN16" s="60">
        <f t="shared" si="6"/>
        <v>183506.28</v>
      </c>
      <c r="AO16" s="4" t="s">
        <v>333</v>
      </c>
      <c r="AP16" s="4"/>
    </row>
    <row r="17" spans="1:42" ht="45" x14ac:dyDescent="0.2">
      <c r="A17" s="63" t="s">
        <v>191</v>
      </c>
      <c r="B17" s="20" t="s">
        <v>129</v>
      </c>
      <c r="C17" s="63" t="s">
        <v>52</v>
      </c>
      <c r="D17" s="83">
        <v>14</v>
      </c>
      <c r="E17" s="83">
        <v>11.6</v>
      </c>
      <c r="F17" s="83">
        <v>74</v>
      </c>
      <c r="G17" s="83">
        <v>73.2</v>
      </c>
      <c r="H17" s="83">
        <v>26</v>
      </c>
      <c r="I17" s="83">
        <v>25.2</v>
      </c>
      <c r="J17" s="83">
        <v>7</v>
      </c>
      <c r="K17" s="83">
        <v>7</v>
      </c>
      <c r="L17" s="83">
        <v>1</v>
      </c>
      <c r="M17" s="83">
        <v>1</v>
      </c>
      <c r="N17" s="83">
        <v>0</v>
      </c>
      <c r="O17" s="83">
        <v>0</v>
      </c>
      <c r="P17" s="52">
        <f t="shared" si="0"/>
        <v>122</v>
      </c>
      <c r="Q17" s="52">
        <f t="shared" si="1"/>
        <v>118</v>
      </c>
      <c r="R17" s="51">
        <v>6</v>
      </c>
      <c r="S17" s="51">
        <v>6</v>
      </c>
      <c r="T17" s="51">
        <v>0</v>
      </c>
      <c r="U17" s="51">
        <v>0</v>
      </c>
      <c r="V17" s="51">
        <v>0</v>
      </c>
      <c r="W17" s="51">
        <v>0</v>
      </c>
      <c r="X17" s="51">
        <v>0</v>
      </c>
      <c r="Y17" s="51">
        <v>0</v>
      </c>
      <c r="Z17" s="53">
        <f t="shared" si="7"/>
        <v>6</v>
      </c>
      <c r="AA17" s="53">
        <f t="shared" si="8"/>
        <v>6</v>
      </c>
      <c r="AB17" s="54">
        <f t="shared" si="2"/>
        <v>128</v>
      </c>
      <c r="AC17" s="54">
        <f t="shared" si="3"/>
        <v>124</v>
      </c>
      <c r="AD17" s="55">
        <v>335718.9</v>
      </c>
      <c r="AE17" s="56">
        <v>412.4</v>
      </c>
      <c r="AF17" s="56">
        <v>0</v>
      </c>
      <c r="AG17" s="56">
        <v>5308</v>
      </c>
      <c r="AH17" s="56">
        <v>49353.1</v>
      </c>
      <c r="AI17" s="56">
        <v>36818.1</v>
      </c>
      <c r="AJ17" s="57">
        <f t="shared" si="4"/>
        <v>427610.5</v>
      </c>
      <c r="AK17" s="58">
        <v>20500</v>
      </c>
      <c r="AL17" s="58">
        <v>0</v>
      </c>
      <c r="AM17" s="59">
        <f t="shared" si="5"/>
        <v>20500</v>
      </c>
      <c r="AN17" s="60">
        <f t="shared" si="6"/>
        <v>448110.5</v>
      </c>
      <c r="AO17" s="4"/>
      <c r="AP17" s="4"/>
    </row>
    <row r="18" spans="1:42" ht="45" x14ac:dyDescent="0.2">
      <c r="A18" s="63" t="s">
        <v>274</v>
      </c>
      <c r="B18" s="20" t="s">
        <v>129</v>
      </c>
      <c r="C18" s="63" t="s">
        <v>52</v>
      </c>
      <c r="D18" s="83"/>
      <c r="E18" s="83"/>
      <c r="F18" s="83"/>
      <c r="G18" s="83"/>
      <c r="H18" s="83"/>
      <c r="I18" s="83"/>
      <c r="J18" s="83"/>
      <c r="K18" s="83"/>
      <c r="L18" s="83"/>
      <c r="M18" s="83"/>
      <c r="N18" s="83"/>
      <c r="O18" s="83"/>
      <c r="P18" s="52">
        <f t="shared" si="0"/>
        <v>0</v>
      </c>
      <c r="Q18" s="52">
        <f t="shared" si="1"/>
        <v>0</v>
      </c>
      <c r="R18" s="51"/>
      <c r="S18" s="51"/>
      <c r="T18" s="51"/>
      <c r="U18" s="51"/>
      <c r="V18" s="51"/>
      <c r="W18" s="51"/>
      <c r="X18" s="51"/>
      <c r="Y18" s="51"/>
      <c r="Z18" s="53">
        <f t="shared" si="7"/>
        <v>0</v>
      </c>
      <c r="AA18" s="53">
        <f t="shared" si="8"/>
        <v>0</v>
      </c>
      <c r="AB18" s="54">
        <f t="shared" si="2"/>
        <v>0</v>
      </c>
      <c r="AC18" s="54">
        <f t="shared" si="3"/>
        <v>0</v>
      </c>
      <c r="AD18" s="55"/>
      <c r="AE18" s="56"/>
      <c r="AF18" s="56"/>
      <c r="AG18" s="56"/>
      <c r="AH18" s="56"/>
      <c r="AI18" s="56"/>
      <c r="AJ18" s="57">
        <f t="shared" si="4"/>
        <v>0</v>
      </c>
      <c r="AK18" s="58"/>
      <c r="AL18" s="58"/>
      <c r="AM18" s="59">
        <f t="shared" si="5"/>
        <v>0</v>
      </c>
      <c r="AN18" s="60">
        <f t="shared" si="6"/>
        <v>0</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2018-01-25T12:22:46Z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