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defaultThemeVersion="124226"/>
  <bookViews>
    <workbookView xWindow="-15" yWindow="-15" windowWidth="28830" windowHeight="6375" tabRatio="903"/>
  </bookViews>
  <sheets>
    <sheet name="Intro" sheetId="231" r:id="rId1"/>
    <sheet name="1. SoCI" sheetId="5" r:id="rId2"/>
    <sheet name="2. SoFP" sheetId="6" r:id="rId3"/>
    <sheet name="3. SOCIE" sheetId="7" r:id="rId4"/>
    <sheet name="4. CF" sheetId="8" r:id="rId5"/>
    <sheet name="5. Op Inc (nature)" sheetId="9" r:id="rId6"/>
    <sheet name="6. Op Inc (source)" sheetId="10" r:id="rId7"/>
    <sheet name="7. Op Exp" sheetId="11" r:id="rId8"/>
    <sheet name="8. Staff" sheetId="13" r:id="rId9"/>
    <sheet name="9. Op Misc" sheetId="128" r:id="rId10"/>
    <sheet name="10. Corp Tax" sheetId="133" r:id="rId11"/>
    <sheet name="11. Finance &amp; other" sheetId="14" r:id="rId12"/>
    <sheet name="12. Impairments" sheetId="167" r:id="rId13"/>
    <sheet name="13. Intangibles" sheetId="15" r:id="rId14"/>
    <sheet name="14. PPE" sheetId="175" r:id="rId15"/>
    <sheet name="15. NCA misc" sheetId="117" r:id="rId16"/>
    <sheet name="16. Investments &amp; Groups" sheetId="18" r:id="rId17"/>
    <sheet name="17. AHFS" sheetId="120" r:id="rId18"/>
    <sheet name="18. Other Assets" sheetId="169" r:id="rId19"/>
    <sheet name="19. Inventory" sheetId="168" r:id="rId20"/>
    <sheet name="20. Receivables" sheetId="19" r:id="rId21"/>
    <sheet name="21. CCE" sheetId="26" r:id="rId22"/>
    <sheet name="22. Trade Payables" sheetId="20" r:id="rId23"/>
    <sheet name="23. Borrowings" sheetId="21" r:id="rId24"/>
    <sheet name="24. Other Liabilities" sheetId="170" r:id="rId25"/>
    <sheet name="25. Provisions and CL" sheetId="22" r:id="rId26"/>
    <sheet name="26. Revaluation Reserve" sheetId="122" r:id="rId27"/>
    <sheet name="27. RP" sheetId="27" r:id="rId28"/>
    <sheet name="28. C&amp;O" sheetId="171" r:id="rId29"/>
    <sheet name="29. PFI (on-SoFP)" sheetId="173" r:id="rId30"/>
    <sheet name="30. PFI (off-SoFP)" sheetId="28" r:id="rId31"/>
    <sheet name="32. FI 1" sheetId="30" r:id="rId32"/>
    <sheet name="33. FI 2" sheetId="31" r:id="rId33"/>
    <sheet name="34. Pensions" sheetId="116" r:id="rId34"/>
    <sheet name="35. Losses + Special Payments" sheetId="47" r:id="rId35"/>
  </sheets>
  <definedNames>
    <definedName name="_xlnm._FilterDatabase" localSheetId="12" hidden="1">'12. Impairments'!#REF!</definedName>
    <definedName name="AuditedOnly">#REF!</definedName>
    <definedName name="ComparativeFY">#REF!</definedName>
    <definedName name="comparativestartyear">#REF!</definedName>
    <definedName name="ComparativeYear">#REF!</definedName>
    <definedName name="ComparativeYearEnd">#REF!</definedName>
    <definedName name="ComparativeYearStart">#REF!</definedName>
    <definedName name="Conf4">#REF!</definedName>
    <definedName name="Conf5">#REF!</definedName>
    <definedName name="CurrentFY">#REF!</definedName>
    <definedName name="CurrentYear">#REF!</definedName>
    <definedName name="CurrentYearEnd">#REF!</definedName>
    <definedName name="CurrentYearStart">#REF!</definedName>
    <definedName name="DoA">#REF!</definedName>
    <definedName name="iTitle">'1. SoCI'!$B$3</definedName>
    <definedName name="JOCPOINTS">#REF!</definedName>
    <definedName name="MARSID">#REF!</definedName>
    <definedName name="NextFY">#REF!</definedName>
    <definedName name="PostDraft">#REF!</definedName>
    <definedName name="PrecomparativeFY">#REF!</definedName>
    <definedName name="_xlnm.Print_Area" localSheetId="1">'1. SoCI'!$B$1:$G$60</definedName>
    <definedName name="_xlnm.Print_Area" localSheetId="10">'10. Corp Tax'!$B$1:$F$30</definedName>
    <definedName name="_xlnm.Print_Area" localSheetId="11">'11. Finance &amp; other'!$B$1:$I$66</definedName>
    <definedName name="_xlnm.Print_Area" localSheetId="12">'12. Impairments'!$B$1:$Y$27</definedName>
    <definedName name="_xlnm.Print_Area" localSheetId="13">'13. Intangibles'!$B$1:$N$85</definedName>
    <definedName name="_xlnm.Print_Area" localSheetId="14">'14. PPE'!$B$1:$N$105</definedName>
    <definedName name="_xlnm.Print_Area" localSheetId="15">'15. NCA misc'!$B$1:$N$35</definedName>
    <definedName name="_xlnm.Print_Area" localSheetId="16">'16. Investments &amp; Groups'!$B$1:$T$70</definedName>
    <definedName name="_xlnm.Print_Area" localSheetId="17">'17. AHFS'!$B$1:$Q$56</definedName>
    <definedName name="_xlnm.Print_Area" localSheetId="18">'18. Other Assets'!$B$1:$F$36</definedName>
    <definedName name="_xlnm.Print_Area" localSheetId="19">'19. Inventory'!$B$1:$M$41</definedName>
    <definedName name="_xlnm.Print_Area" localSheetId="2">'2. SoFP'!$B$1:$G$57</definedName>
    <definedName name="_xlnm.Print_Area" localSheetId="20">'20. Receivables'!$B$1:$I$153</definedName>
    <definedName name="_xlnm.Print_Area" localSheetId="21">'21. CCE'!$B$1:$H$45</definedName>
    <definedName name="_xlnm.Print_Area" localSheetId="22">'22. Trade Payables'!$B$1:$I$54</definedName>
    <definedName name="_xlnm.Print_Area" localSheetId="23">'23. Borrowings'!$B$1:$F$34</definedName>
    <definedName name="_xlnm.Print_Area" localSheetId="24">'24. Other Liabilities'!$B$1:$G$48</definedName>
    <definedName name="_xlnm.Print_Area" localSheetId="25">'25. Provisions and CL'!$B$1:$O$63</definedName>
    <definedName name="_xlnm.Print_Area" localSheetId="26">'26. Revaluation Reserve'!$B$1:$I$40</definedName>
    <definedName name="_xlnm.Print_Area" localSheetId="27">'27. RP'!$B$1:$F$62</definedName>
    <definedName name="_xlnm.Print_Area" localSheetId="28">'28. C&amp;O'!$B$1:$R$70</definedName>
    <definedName name="_xlnm.Print_Area" localSheetId="29">'29. PFI (on-SoFP)'!$B$1:$M$60</definedName>
    <definedName name="_xlnm.Print_Area" localSheetId="3">'3. SOCIE'!$B$1:$N$67</definedName>
    <definedName name="_xlnm.Print_Area" localSheetId="30">'30. PFI (off-SoFP)'!$B$1:$M$23</definedName>
    <definedName name="_xlnm.Print_Area" localSheetId="31">'32. FI 1'!$B$1:$I$72</definedName>
    <definedName name="_xlnm.Print_Area" localSheetId="32">'33. FI 2'!$B$1:$F$29</definedName>
    <definedName name="_xlnm.Print_Area" localSheetId="33">'34. Pensions'!$B$1:$F$65</definedName>
    <definedName name="_xlnm.Print_Area" localSheetId="34">'35. Losses + Special Payments'!$B$1:$I$75</definedName>
    <definedName name="_xlnm.Print_Area" localSheetId="4">'4. CF'!$B:$G</definedName>
    <definedName name="_xlnm.Print_Area" localSheetId="5">'5. Op Inc (nature)'!$B$1:$Q$69</definedName>
    <definedName name="_xlnm.Print_Area" localSheetId="6">'6. Op Inc (source)'!$B$1:$G$73</definedName>
    <definedName name="_xlnm.Print_Area" localSheetId="7">'7. Op Exp'!$B$1:$G$79</definedName>
    <definedName name="_xlnm.Print_Area" localSheetId="8">'8. Staff'!$B$1:$Y$104</definedName>
    <definedName name="_xlnm.Print_Area" localSheetId="9">'9. Op Misc'!$B$1:$R$94</definedName>
    <definedName name="SelectedFT">#REF!</definedName>
    <definedName name="SelectedMARSID">#REF!</definedName>
    <definedName name="SelectedNHSCode">#REF!</definedName>
    <definedName name="ShowStartUpForm">FALSE</definedName>
    <definedName name="sysDisplayFirstRow">#REF!</definedName>
    <definedName name="sysDisplayLastRow">#REF!</definedName>
    <definedName name="sysDisplayWorksheetName">#REF!</definedName>
    <definedName name="SysVersion">#REF!</definedName>
    <definedName name="VALIDATIONERRORS">#REF!</definedName>
    <definedName name="Z_E4F26FFA_5313_49C9_9365_CBA576C57791_.wvu.Rows" localSheetId="2" hidden="1">'2. SoFP'!$60:$60</definedName>
    <definedName name="Z_E4F26FFA_5313_49C9_9365_CBA576C57791_.wvu.Rows" localSheetId="30" hidden="1">'30. PFI (off-SoFP)'!#REF!</definedName>
  </definedNames>
  <calcPr calcId="145621"/>
  <customWorkbookViews>
    <customWorkbookView name="Jonathan.Brown - Personal View" guid="{E4F26FFA-5313-49C9-9365-CBA576C57791}" mergeInterval="0" personalView="1" maximized="1" windowWidth="1276" windowHeight="832" tabRatio="931" activeSheetId="38"/>
  </customWorkbookViews>
</workbook>
</file>

<file path=xl/calcChain.xml><?xml version="1.0" encoding="utf-8"?>
<calcChain xmlns="http://schemas.openxmlformats.org/spreadsheetml/2006/main">
  <c r="D40" i="11" l="1"/>
  <c r="D39" i="11"/>
  <c r="C43" i="14" l="1"/>
  <c r="C42" i="14"/>
  <c r="C40" i="14"/>
  <c r="C39" i="14"/>
  <c r="D39" i="14"/>
  <c r="C51" i="128"/>
  <c r="C50" i="128"/>
  <c r="C49" i="128"/>
  <c r="C48" i="128"/>
  <c r="D50" i="128"/>
  <c r="D49" i="128"/>
  <c r="D48" i="128"/>
  <c r="D33" i="11"/>
  <c r="D36" i="11"/>
  <c r="D34" i="11"/>
  <c r="D85" i="128" l="1"/>
  <c r="C85" i="128"/>
  <c r="D70" i="128"/>
  <c r="C70" i="128"/>
  <c r="D62" i="128"/>
  <c r="C62" i="128"/>
  <c r="D56" i="128"/>
  <c r="C56" i="128"/>
  <c r="C20" i="28" l="1"/>
  <c r="D20" i="28"/>
  <c r="E20" i="28"/>
  <c r="F20" i="28"/>
  <c r="G20" i="28"/>
  <c r="H20" i="28"/>
  <c r="I20" i="28"/>
  <c r="J20" i="28"/>
  <c r="J10" i="28"/>
  <c r="I10" i="28"/>
  <c r="H10" i="28"/>
  <c r="G10" i="28"/>
  <c r="F10" i="28"/>
  <c r="E10" i="28"/>
  <c r="D10" i="28"/>
  <c r="C10" i="28"/>
  <c r="C40" i="173"/>
  <c r="D40" i="173"/>
  <c r="E40" i="173"/>
  <c r="F40" i="173"/>
  <c r="G40" i="173"/>
  <c r="H40" i="173"/>
  <c r="I40" i="173"/>
  <c r="J40" i="173"/>
  <c r="J28" i="173"/>
  <c r="I28" i="173"/>
  <c r="H28" i="173"/>
  <c r="G28" i="173"/>
  <c r="F28" i="173"/>
  <c r="E28" i="173"/>
  <c r="D28" i="173"/>
  <c r="C28" i="173"/>
  <c r="J11" i="173"/>
  <c r="I11" i="173"/>
  <c r="H11" i="173"/>
  <c r="F11" i="173"/>
  <c r="E11" i="173"/>
  <c r="D11" i="173"/>
  <c r="G11" i="173"/>
  <c r="C11" i="173"/>
  <c r="D17" i="171"/>
  <c r="C17" i="171"/>
  <c r="D9" i="171"/>
  <c r="C9" i="171"/>
  <c r="D51" i="22"/>
  <c r="C51" i="22"/>
  <c r="D45" i="22"/>
  <c r="C45" i="22"/>
  <c r="D9" i="21"/>
  <c r="C9" i="21"/>
  <c r="E147" i="19"/>
  <c r="D147" i="19"/>
  <c r="E97" i="19"/>
  <c r="D97" i="19"/>
  <c r="G78" i="19"/>
  <c r="F78" i="19"/>
  <c r="E78" i="19"/>
  <c r="D78" i="19"/>
  <c r="D64" i="19"/>
  <c r="E64" i="19"/>
  <c r="E9" i="19"/>
  <c r="D9" i="19"/>
  <c r="G29" i="122" l="1"/>
  <c r="G29" i="13"/>
  <c r="B74" i="19"/>
  <c r="D74" i="19"/>
  <c r="E74" i="19"/>
  <c r="C72" i="175"/>
  <c r="C73" i="175"/>
  <c r="C74" i="175"/>
  <c r="C75" i="175"/>
  <c r="C76" i="175"/>
  <c r="C77" i="175"/>
  <c r="C78" i="175"/>
  <c r="C86" i="175"/>
  <c r="C87" i="175"/>
  <c r="C72" i="15"/>
  <c r="C73" i="15"/>
  <c r="C74" i="15"/>
  <c r="C75" i="15"/>
  <c r="C76" i="15"/>
  <c r="C77" i="15"/>
  <c r="C78" i="15"/>
  <c r="B81" i="15"/>
  <c r="B82" i="15"/>
  <c r="C81" i="128"/>
  <c r="D81" i="128"/>
  <c r="D71" i="13"/>
  <c r="E71" i="13"/>
  <c r="F71" i="13"/>
  <c r="G71" i="13"/>
  <c r="H78" i="13"/>
  <c r="H85" i="13" s="1"/>
  <c r="I78" i="13"/>
  <c r="H79" i="13"/>
  <c r="I79" i="13"/>
  <c r="H80" i="13"/>
  <c r="I80" i="13"/>
  <c r="H81" i="13"/>
  <c r="I81" i="13"/>
  <c r="H82" i="13"/>
  <c r="I82" i="13"/>
  <c r="H83" i="13"/>
  <c r="I83" i="13"/>
  <c r="H84" i="13"/>
  <c r="I84" i="13"/>
  <c r="D85" i="13"/>
  <c r="E85" i="13"/>
  <c r="F85" i="13"/>
  <c r="G85" i="13"/>
  <c r="I85" i="13"/>
  <c r="D71" i="10"/>
  <c r="E71" i="10"/>
  <c r="D15" i="122"/>
  <c r="E9" i="8" l="1"/>
  <c r="D9" i="8"/>
  <c r="D58" i="116"/>
  <c r="C58" i="116"/>
  <c r="G63" i="47"/>
  <c r="D63" i="47"/>
  <c r="F63" i="47"/>
  <c r="E63" i="47"/>
  <c r="E56" i="47"/>
  <c r="D56" i="47"/>
  <c r="G9" i="47"/>
  <c r="F9" i="47"/>
  <c r="E9" i="47"/>
  <c r="D9" i="47"/>
  <c r="D48" i="116"/>
  <c r="C48" i="116"/>
  <c r="D10" i="116"/>
  <c r="C10" i="116"/>
  <c r="D65" i="30"/>
  <c r="C65" i="30"/>
  <c r="G43" i="173"/>
  <c r="C68" i="171"/>
  <c r="C67" i="171"/>
  <c r="C54" i="171"/>
  <c r="C60" i="171" s="1"/>
  <c r="C61" i="171" s="1"/>
  <c r="C43" i="171"/>
  <c r="C49" i="171" s="1"/>
  <c r="C50" i="171" s="1"/>
  <c r="C32" i="171"/>
  <c r="C38" i="171" s="1"/>
  <c r="C39" i="171" s="1"/>
  <c r="C21" i="171"/>
  <c r="C27" i="171" s="1"/>
  <c r="C28" i="171" s="1"/>
  <c r="D50" i="27"/>
  <c r="C50" i="27"/>
  <c r="D35" i="27"/>
  <c r="C35" i="27"/>
  <c r="D22" i="27"/>
  <c r="C22" i="27"/>
  <c r="D9" i="27"/>
  <c r="C9" i="27"/>
  <c r="B31" i="27"/>
  <c r="B27" i="27"/>
  <c r="B18" i="27"/>
  <c r="B14" i="27"/>
  <c r="B43" i="7"/>
  <c r="B41" i="7"/>
  <c r="B12" i="7"/>
  <c r="B3" i="7"/>
  <c r="B3" i="27" s="1"/>
  <c r="B29" i="122"/>
  <c r="K36" i="22"/>
  <c r="J36" i="22"/>
  <c r="I36" i="22"/>
  <c r="H36" i="22"/>
  <c r="G36" i="22"/>
  <c r="F36" i="22"/>
  <c r="E36" i="22"/>
  <c r="D36" i="22"/>
  <c r="B47" i="22"/>
  <c r="F10" i="22"/>
  <c r="D10" i="22"/>
  <c r="E10" i="22"/>
  <c r="C10" i="22"/>
  <c r="D9" i="170"/>
  <c r="C47" i="20"/>
  <c r="C30" i="170"/>
  <c r="C20" i="170"/>
  <c r="D20" i="170"/>
  <c r="B3" i="20"/>
  <c r="D37" i="26"/>
  <c r="C19" i="120"/>
  <c r="B3" i="120"/>
  <c r="B3" i="6"/>
  <c r="B3" i="116" s="1"/>
  <c r="D67" i="18"/>
  <c r="G34" i="18"/>
  <c r="B3" i="117"/>
  <c r="E48" i="175"/>
  <c r="D48" i="15"/>
  <c r="D63" i="15" s="1"/>
  <c r="H38" i="18"/>
  <c r="G38" i="18"/>
  <c r="F38" i="18"/>
  <c r="E38" i="18"/>
  <c r="D38" i="18"/>
  <c r="C38" i="18"/>
  <c r="C55" i="18" s="1"/>
  <c r="E14" i="6" s="1"/>
  <c r="C67" i="18"/>
  <c r="C59" i="18"/>
  <c r="B38" i="18"/>
  <c r="B55" i="18"/>
  <c r="E34" i="18"/>
  <c r="D34" i="18"/>
  <c r="C34" i="18"/>
  <c r="H10" i="18"/>
  <c r="G10" i="18"/>
  <c r="F10" i="18"/>
  <c r="E10" i="18"/>
  <c r="D10" i="18"/>
  <c r="C10" i="18"/>
  <c r="B3" i="18"/>
  <c r="E45" i="5"/>
  <c r="D45" i="5"/>
  <c r="D50" i="14"/>
  <c r="C50" i="14"/>
  <c r="D27" i="14"/>
  <c r="C27" i="14"/>
  <c r="D9" i="14"/>
  <c r="C9" i="14"/>
  <c r="B3" i="14"/>
  <c r="G9" i="167"/>
  <c r="D9" i="167"/>
  <c r="B3" i="167"/>
  <c r="J9" i="128"/>
  <c r="I9" i="128"/>
  <c r="C19" i="128"/>
  <c r="G9" i="128"/>
  <c r="F9" i="128"/>
  <c r="E9" i="128"/>
  <c r="D9" i="128"/>
  <c r="C9" i="128"/>
  <c r="B3" i="128"/>
  <c r="I27" i="168"/>
  <c r="H27" i="168"/>
  <c r="D27" i="168"/>
  <c r="K11" i="168"/>
  <c r="J11" i="168"/>
  <c r="I11" i="168"/>
  <c r="H11" i="168"/>
  <c r="G11" i="168"/>
  <c r="F11" i="168"/>
  <c r="E11" i="168"/>
  <c r="D11" i="168"/>
  <c r="B22" i="168"/>
  <c r="B3" i="168"/>
  <c r="E89" i="13"/>
  <c r="D89" i="13"/>
  <c r="F54" i="13"/>
  <c r="E54" i="13"/>
  <c r="D54" i="13"/>
  <c r="H10" i="13"/>
  <c r="H33" i="13" s="1"/>
  <c r="F10" i="13"/>
  <c r="F33" i="13" s="1"/>
  <c r="E10" i="13"/>
  <c r="E33" i="13" s="1"/>
  <c r="D10" i="13"/>
  <c r="D33" i="13" s="1"/>
  <c r="B3" i="13"/>
  <c r="D13" i="13"/>
  <c r="D14" i="13"/>
  <c r="D15" i="13"/>
  <c r="D16" i="13"/>
  <c r="D17" i="13"/>
  <c r="D18" i="13"/>
  <c r="D19" i="13"/>
  <c r="D20" i="13"/>
  <c r="D21" i="13"/>
  <c r="D22" i="13"/>
  <c r="D24" i="13"/>
  <c r="D25" i="13"/>
  <c r="B3" i="15"/>
  <c r="B3" i="175"/>
  <c r="D143" i="19"/>
  <c r="D142" i="19"/>
  <c r="D126" i="19"/>
  <c r="D133" i="19" s="1"/>
  <c r="D135" i="19" s="1"/>
  <c r="D113" i="19"/>
  <c r="D120" i="19" s="1"/>
  <c r="D122" i="19" s="1"/>
  <c r="D100" i="19"/>
  <c r="D107" i="19" s="1"/>
  <c r="D54" i="19"/>
  <c r="D9" i="11"/>
  <c r="B3" i="11"/>
  <c r="B3" i="133" s="1"/>
  <c r="C43" i="9"/>
  <c r="D48" i="10"/>
  <c r="D50" i="10"/>
  <c r="D49" i="10"/>
  <c r="D10" i="9"/>
  <c r="C10" i="9"/>
  <c r="B3" i="9"/>
  <c r="E65" i="10"/>
  <c r="D65" i="10"/>
  <c r="D31" i="10"/>
  <c r="E9" i="10"/>
  <c r="D9" i="10"/>
  <c r="B3" i="10"/>
  <c r="C9" i="133" l="1"/>
  <c r="B3" i="26"/>
  <c r="B3" i="21" s="1"/>
  <c r="D17" i="169"/>
  <c r="E22" i="26"/>
  <c r="F47" i="20"/>
  <c r="E47" i="20"/>
  <c r="C66" i="171"/>
  <c r="B3" i="170"/>
  <c r="B3" i="19"/>
  <c r="D9" i="169"/>
  <c r="F9" i="26"/>
  <c r="D34" i="170"/>
  <c r="B3" i="22"/>
  <c r="B3" i="122"/>
  <c r="B3" i="47"/>
  <c r="B3" i="8"/>
  <c r="B3" i="171"/>
  <c r="B3" i="28"/>
  <c r="B3" i="31"/>
  <c r="B3" i="169"/>
  <c r="E9" i="26"/>
  <c r="C65" i="171"/>
  <c r="B3" i="173"/>
  <c r="B3" i="30"/>
  <c r="F22" i="26"/>
  <c r="D10" i="20"/>
  <c r="C9" i="169"/>
  <c r="D9" i="26"/>
  <c r="C9" i="170"/>
  <c r="C9" i="26"/>
  <c r="C22" i="26"/>
  <c r="C37" i="26"/>
  <c r="C10" i="20"/>
  <c r="C17" i="169"/>
  <c r="D22" i="26"/>
  <c r="D47" i="20"/>
  <c r="C34" i="170"/>
  <c r="I10" i="13"/>
  <c r="I33" i="13" s="1"/>
  <c r="G54" i="13"/>
  <c r="F89" i="13"/>
  <c r="G27" i="168"/>
  <c r="L9" i="128"/>
  <c r="H34" i="18"/>
  <c r="D59" i="18"/>
  <c r="D43" i="9"/>
  <c r="E9" i="11"/>
  <c r="G89" i="13"/>
  <c r="E27" i="168"/>
  <c r="K27" i="168"/>
  <c r="H9" i="128"/>
  <c r="D19" i="128"/>
  <c r="E31" i="10"/>
  <c r="G10" i="13"/>
  <c r="G33" i="13" s="1"/>
  <c r="F27" i="168"/>
  <c r="J27" i="168"/>
  <c r="K9" i="128"/>
  <c r="F34" i="18"/>
  <c r="D109" i="19"/>
  <c r="D141" i="19" s="1"/>
  <c r="D139" i="19"/>
  <c r="D29" i="19" l="1"/>
  <c r="D9" i="133"/>
  <c r="D55" i="173"/>
  <c r="L55" i="7" l="1"/>
  <c r="L24" i="7"/>
  <c r="E55" i="18" l="1"/>
  <c r="E12" i="18" s="1"/>
  <c r="E29" i="18" s="1"/>
  <c r="G20" i="13" l="1"/>
  <c r="G51" i="173" l="1"/>
  <c r="C51" i="173"/>
  <c r="C66" i="14" l="1"/>
  <c r="D22" i="5" s="1"/>
  <c r="C28" i="22" l="1"/>
  <c r="C29" i="22"/>
  <c r="C32" i="22"/>
  <c r="C11" i="22"/>
  <c r="D33" i="9" l="1"/>
  <c r="E24" i="10" l="1"/>
  <c r="C33" i="9" l="1"/>
  <c r="C40" i="6" l="1"/>
  <c r="C31" i="6"/>
  <c r="C42" i="6"/>
  <c r="C41" i="6"/>
  <c r="C39" i="6"/>
  <c r="C38" i="6"/>
  <c r="C33" i="6"/>
  <c r="C32" i="6"/>
  <c r="C30" i="6"/>
  <c r="C29" i="6"/>
  <c r="C26" i="6"/>
  <c r="C24" i="6"/>
  <c r="C23" i="6"/>
  <c r="C22" i="6"/>
  <c r="C19" i="6"/>
  <c r="C18" i="6"/>
  <c r="C17" i="6"/>
  <c r="G43" i="13" l="1"/>
  <c r="D43" i="13"/>
  <c r="L31" i="7" l="1"/>
  <c r="L62" i="7"/>
  <c r="D32" i="173" l="1"/>
  <c r="E32" i="173"/>
  <c r="F32" i="173"/>
  <c r="H32" i="173"/>
  <c r="I32" i="173"/>
  <c r="J32" i="173"/>
  <c r="E151" i="19" l="1"/>
  <c r="E150" i="19"/>
  <c r="B12" i="116" l="1"/>
  <c r="C13" i="6"/>
  <c r="E68" i="10" l="1"/>
  <c r="C57" i="173" l="1"/>
  <c r="G57" i="173"/>
  <c r="C23" i="28" l="1"/>
  <c r="G23" i="28"/>
  <c r="D58" i="22" l="1"/>
  <c r="C58" i="22"/>
  <c r="C15" i="6" l="1"/>
  <c r="C14" i="6"/>
  <c r="C16" i="6"/>
  <c r="B20" i="28" l="1"/>
  <c r="D40" i="14" l="1"/>
  <c r="D43" i="14"/>
  <c r="D42" i="14"/>
  <c r="G53" i="173"/>
  <c r="G46" i="173"/>
  <c r="G47" i="173"/>
  <c r="G48" i="173"/>
  <c r="G49" i="173"/>
  <c r="G50" i="173"/>
  <c r="G45" i="173"/>
  <c r="G55" i="173"/>
  <c r="H55" i="173"/>
  <c r="I55" i="173"/>
  <c r="J55" i="173"/>
  <c r="E55" i="173"/>
  <c r="F55" i="173"/>
  <c r="C49" i="173"/>
  <c r="C48" i="173"/>
  <c r="C47" i="173"/>
  <c r="C46" i="173"/>
  <c r="C45" i="173"/>
  <c r="C53" i="173"/>
  <c r="C50" i="173" l="1"/>
  <c r="C25" i="6" l="1"/>
  <c r="C34" i="6"/>
  <c r="D67" i="171" l="1"/>
  <c r="D68" i="171"/>
  <c r="E142" i="19"/>
  <c r="E143" i="19"/>
  <c r="D52" i="128"/>
  <c r="C52" i="128"/>
  <c r="D87" i="128"/>
  <c r="D51" i="128" l="1"/>
  <c r="C87" i="128"/>
  <c r="F98" i="13" l="1"/>
  <c r="G98" i="13"/>
  <c r="E19" i="8" l="1"/>
  <c r="C57" i="15"/>
  <c r="C55" i="15"/>
  <c r="C59" i="15"/>
  <c r="C57" i="175"/>
  <c r="C55" i="175"/>
  <c r="C45" i="120"/>
  <c r="D39" i="116"/>
  <c r="D40" i="116"/>
  <c r="G14" i="28" l="1"/>
  <c r="G15" i="28"/>
  <c r="G13" i="28"/>
  <c r="H16" i="28"/>
  <c r="I16" i="28"/>
  <c r="J16" i="28"/>
  <c r="G35" i="173"/>
  <c r="G36" i="173"/>
  <c r="G34" i="173"/>
  <c r="I15" i="173"/>
  <c r="I21" i="173" s="1"/>
  <c r="I22" i="173" s="1"/>
  <c r="J15" i="173"/>
  <c r="J21" i="173" s="1"/>
  <c r="J22" i="173" s="1"/>
  <c r="H15" i="173"/>
  <c r="H21" i="173" s="1"/>
  <c r="H22" i="173" s="1"/>
  <c r="G23" i="173"/>
  <c r="G24" i="173"/>
  <c r="G18" i="173"/>
  <c r="G19" i="173"/>
  <c r="G20" i="173"/>
  <c r="G17" i="173"/>
  <c r="G32" i="173" l="1"/>
  <c r="G22" i="173"/>
  <c r="G21" i="173"/>
  <c r="D150" i="19" l="1"/>
  <c r="C43" i="173" l="1"/>
  <c r="C55" i="173" l="1"/>
  <c r="E98" i="13" l="1"/>
  <c r="D98" i="13"/>
  <c r="C15" i="22" l="1"/>
  <c r="D37" i="168"/>
  <c r="D36" i="168"/>
  <c r="D35" i="168"/>
  <c r="D34" i="168"/>
  <c r="D33" i="168"/>
  <c r="D19" i="168"/>
  <c r="D18" i="168"/>
  <c r="D17" i="168"/>
  <c r="D16" i="168"/>
  <c r="D15" i="168"/>
  <c r="J67" i="175"/>
  <c r="J48" i="175"/>
  <c r="J63" i="175" s="1"/>
  <c r="J11" i="175" s="1"/>
  <c r="J26" i="175" s="1"/>
  <c r="K43" i="7"/>
  <c r="J15" i="128"/>
  <c r="H14" i="128"/>
  <c r="H13" i="128"/>
  <c r="H12" i="128"/>
  <c r="C58" i="15"/>
  <c r="C56" i="15"/>
  <c r="J79" i="175" l="1"/>
  <c r="J28" i="175" s="1"/>
  <c r="K66" i="7"/>
  <c r="E51" i="6" s="1"/>
  <c r="J40" i="175" l="1"/>
  <c r="J91" i="175" s="1"/>
  <c r="J85" i="175" s="1"/>
  <c r="J103" i="175"/>
  <c r="H40" i="22"/>
  <c r="H41" i="22" s="1"/>
  <c r="E15" i="22" s="1"/>
  <c r="J97" i="175"/>
  <c r="K12" i="7"/>
  <c r="K35" i="7" s="1"/>
  <c r="E54" i="19"/>
  <c r="E126" i="19"/>
  <c r="E133" i="19" s="1"/>
  <c r="E135" i="19" s="1"/>
  <c r="E113" i="19"/>
  <c r="E120" i="19" s="1"/>
  <c r="E122" i="19" s="1"/>
  <c r="E100" i="19"/>
  <c r="D21" i="171"/>
  <c r="D27" i="171" s="1"/>
  <c r="D28" i="171" s="1"/>
  <c r="D32" i="171"/>
  <c r="D38" i="171" s="1"/>
  <c r="D39" i="171" s="1"/>
  <c r="D43" i="171"/>
  <c r="D49" i="171" s="1"/>
  <c r="D50" i="171" s="1"/>
  <c r="D54" i="171"/>
  <c r="D60" i="171" s="1"/>
  <c r="D61" i="171" s="1"/>
  <c r="D28" i="21"/>
  <c r="D20" i="14"/>
  <c r="C20" i="14"/>
  <c r="D66" i="171" l="1"/>
  <c r="D65" i="171"/>
  <c r="D51" i="6"/>
  <c r="I48" i="13" l="1"/>
  <c r="H48" i="13"/>
  <c r="F48" i="13"/>
  <c r="E48" i="13"/>
  <c r="B4" i="9" l="1"/>
  <c r="D33" i="128"/>
  <c r="D39" i="128"/>
  <c r="D45" i="128"/>
  <c r="D27" i="128"/>
  <c r="C39" i="128" l="1"/>
  <c r="C33" i="128"/>
  <c r="C45" i="128"/>
  <c r="C36" i="9" l="1"/>
  <c r="C13" i="122" l="1"/>
  <c r="C27" i="22"/>
  <c r="C30" i="15"/>
  <c r="C13" i="15"/>
  <c r="C30" i="175"/>
  <c r="C13" i="175"/>
  <c r="D15" i="7" l="1"/>
  <c r="G25" i="13"/>
  <c r="E50" i="10" l="1"/>
  <c r="E49" i="10"/>
  <c r="E48" i="10"/>
  <c r="D28" i="13" l="1"/>
  <c r="D44" i="14" l="1"/>
  <c r="D46" i="14" s="1"/>
  <c r="D29" i="21" l="1"/>
  <c r="E31" i="26" l="1"/>
  <c r="C31" i="26"/>
  <c r="E32" i="26"/>
  <c r="C32" i="26"/>
  <c r="G15" i="167" l="1"/>
  <c r="H25" i="167"/>
  <c r="D15" i="167"/>
  <c r="G17" i="167"/>
  <c r="G18" i="167"/>
  <c r="E25" i="167"/>
  <c r="G16" i="167"/>
  <c r="D14" i="167"/>
  <c r="D18" i="167"/>
  <c r="F25" i="167"/>
  <c r="I25" i="167"/>
  <c r="D17" i="167"/>
  <c r="D19" i="167"/>
  <c r="G19" i="167"/>
  <c r="I20" i="167"/>
  <c r="G13" i="167"/>
  <c r="H20" i="167"/>
  <c r="G14" i="167"/>
  <c r="F20" i="167"/>
  <c r="D13" i="167"/>
  <c r="E20" i="167"/>
  <c r="D16" i="167"/>
  <c r="D25" i="167" l="1"/>
  <c r="G20" i="167"/>
  <c r="D20" i="167"/>
  <c r="E26" i="167"/>
  <c r="F26" i="167"/>
  <c r="H26" i="167"/>
  <c r="I26" i="167"/>
  <c r="D26" i="167" l="1"/>
  <c r="D28" i="31" l="1"/>
  <c r="C28" i="31"/>
  <c r="D17" i="31"/>
  <c r="C17" i="31"/>
  <c r="C31" i="30" l="1"/>
  <c r="E32" i="30"/>
  <c r="F32" i="30"/>
  <c r="G32" i="30"/>
  <c r="D32" i="30"/>
  <c r="C19" i="30"/>
  <c r="E20" i="30"/>
  <c r="F20" i="30"/>
  <c r="G20" i="30"/>
  <c r="D20" i="30"/>
  <c r="E34" i="11" l="1"/>
  <c r="E36" i="11"/>
  <c r="C40" i="116" l="1"/>
  <c r="C39" i="116"/>
  <c r="D60" i="116" l="1"/>
  <c r="D61" i="116"/>
  <c r="D62" i="116"/>
  <c r="D63" i="116"/>
  <c r="C63" i="116"/>
  <c r="C62" i="116"/>
  <c r="C60" i="116"/>
  <c r="C61" i="116"/>
  <c r="F45" i="7" l="1"/>
  <c r="C39" i="22" l="1"/>
  <c r="I56" i="7" l="1"/>
  <c r="I25" i="7"/>
  <c r="E33" i="122" l="1"/>
  <c r="D33" i="122"/>
  <c r="E15" i="122"/>
  <c r="C66" i="15" l="1"/>
  <c r="C68" i="15"/>
  <c r="C69" i="15"/>
  <c r="C65" i="15"/>
  <c r="C50" i="15"/>
  <c r="C51" i="15"/>
  <c r="C52" i="15"/>
  <c r="C53" i="15"/>
  <c r="C54" i="15"/>
  <c r="C60" i="15"/>
  <c r="C61" i="15"/>
  <c r="C62" i="15"/>
  <c r="C29" i="15"/>
  <c r="C36" i="15"/>
  <c r="C37" i="15"/>
  <c r="C38" i="15"/>
  <c r="C39" i="15"/>
  <c r="C14" i="15"/>
  <c r="C15" i="15"/>
  <c r="C16" i="15"/>
  <c r="C17" i="15"/>
  <c r="C22" i="15"/>
  <c r="C23" i="15"/>
  <c r="C24" i="15"/>
  <c r="C25" i="15"/>
  <c r="L67" i="15"/>
  <c r="L79" i="15" s="1"/>
  <c r="C30" i="22" l="1"/>
  <c r="C31" i="22"/>
  <c r="C33" i="22"/>
  <c r="C34" i="22"/>
  <c r="K24" i="22"/>
  <c r="D25" i="5" l="1"/>
  <c r="E25" i="5"/>
  <c r="I23" i="13" l="1"/>
  <c r="D60" i="7"/>
  <c r="D61" i="7"/>
  <c r="D62" i="7"/>
  <c r="D63" i="7"/>
  <c r="D29" i="7"/>
  <c r="D30" i="7"/>
  <c r="D31" i="7"/>
  <c r="D32" i="7"/>
  <c r="I26" i="13" l="1"/>
  <c r="C26" i="169"/>
  <c r="D18" i="6" s="1"/>
  <c r="D22" i="7"/>
  <c r="C41" i="170"/>
  <c r="C31" i="15"/>
  <c r="D42" i="11" s="1"/>
  <c r="D59" i="7"/>
  <c r="D28" i="7"/>
  <c r="C70" i="15"/>
  <c r="E42" i="11" l="1"/>
  <c r="D30" i="26"/>
  <c r="D31" i="26"/>
  <c r="C23" i="14"/>
  <c r="D17" i="5" s="1"/>
  <c r="D46" i="170"/>
  <c r="C46" i="170"/>
  <c r="C35" i="169"/>
  <c r="D41" i="170"/>
  <c r="C18" i="22"/>
  <c r="C38" i="22"/>
  <c r="L28" i="15"/>
  <c r="L40" i="15" s="1"/>
  <c r="K40" i="22"/>
  <c r="D18" i="26" l="1"/>
  <c r="D33" i="26"/>
  <c r="K41" i="22"/>
  <c r="E18" i="22" s="1"/>
  <c r="F23" i="13"/>
  <c r="L34" i="7" l="1"/>
  <c r="D34" i="7" s="1"/>
  <c r="F26" i="13"/>
  <c r="F29" i="13" s="1"/>
  <c r="E23" i="13"/>
  <c r="E26" i="13" l="1"/>
  <c r="C34" i="122" l="1"/>
  <c r="H48" i="7" s="1"/>
  <c r="C16" i="122"/>
  <c r="H17" i="7" s="1"/>
  <c r="L17" i="7" l="1"/>
  <c r="D17" i="7" s="1"/>
  <c r="L48" i="7"/>
  <c r="D48" i="7" s="1"/>
  <c r="C35" i="175" l="1"/>
  <c r="C33" i="175"/>
  <c r="C35" i="15"/>
  <c r="C33" i="15"/>
  <c r="C20" i="15"/>
  <c r="C18" i="15" l="1"/>
  <c r="G46" i="13"/>
  <c r="D46" i="13"/>
  <c r="D55" i="7" l="1"/>
  <c r="D24" i="7"/>
  <c r="F14" i="7"/>
  <c r="D88" i="128" l="1"/>
  <c r="D92" i="128" s="1"/>
  <c r="C88" i="128"/>
  <c r="C92" i="128" s="1"/>
  <c r="D61" i="30" l="1"/>
  <c r="E61" i="30"/>
  <c r="D47" i="30"/>
  <c r="E47" i="30"/>
  <c r="C12" i="15" l="1"/>
  <c r="C15" i="175" l="1"/>
  <c r="C52" i="175"/>
  <c r="D66" i="14" l="1"/>
  <c r="E22" i="5" s="1"/>
  <c r="D29" i="168"/>
  <c r="F14" i="26"/>
  <c r="E43" i="7"/>
  <c r="L65" i="7"/>
  <c r="D32" i="168"/>
  <c r="C49" i="15" l="1"/>
  <c r="C46" i="15"/>
  <c r="D65" i="7"/>
  <c r="D53" i="7"/>
  <c r="F30" i="26"/>
  <c r="F18" i="26" s="1"/>
  <c r="F17" i="26" s="1"/>
  <c r="G22" i="13"/>
  <c r="H23" i="13"/>
  <c r="F31" i="26"/>
  <c r="D30" i="170"/>
  <c r="D26" i="169"/>
  <c r="D35" i="169"/>
  <c r="D43" i="20"/>
  <c r="D23" i="14"/>
  <c r="D14" i="168"/>
  <c r="D30" i="168"/>
  <c r="K31" i="168"/>
  <c r="K40" i="168" s="1"/>
  <c r="K13" i="168" s="1"/>
  <c r="K22" i="168" s="1"/>
  <c r="D19" i="22"/>
  <c r="H55" i="18"/>
  <c r="G55" i="18"/>
  <c r="C47" i="15"/>
  <c r="L48" i="15"/>
  <c r="C26" i="22"/>
  <c r="E18" i="6" l="1"/>
  <c r="H26" i="13"/>
  <c r="F33" i="26"/>
  <c r="E32" i="6"/>
  <c r="D12" i="26"/>
  <c r="D14" i="26" s="1"/>
  <c r="D17" i="26" s="1"/>
  <c r="D39" i="168"/>
  <c r="H12" i="18"/>
  <c r="H29" i="18" s="1"/>
  <c r="G12" i="18"/>
  <c r="G29" i="18" s="1"/>
  <c r="L63" i="15"/>
  <c r="L11" i="15" s="1"/>
  <c r="L26" i="15" l="1"/>
  <c r="L81" i="15" s="1"/>
  <c r="L82" i="15"/>
  <c r="C35" i="22"/>
  <c r="D30" i="116" l="1"/>
  <c r="D14" i="116"/>
  <c r="D26" i="116" l="1"/>
  <c r="D50" i="116" s="1"/>
  <c r="D43" i="116"/>
  <c r="D51" i="116" s="1"/>
  <c r="J28" i="168" l="1"/>
  <c r="I28" i="168"/>
  <c r="H28" i="168"/>
  <c r="G28" i="168"/>
  <c r="F28" i="168"/>
  <c r="E28" i="168"/>
  <c r="D28" i="168"/>
  <c r="F38" i="168"/>
  <c r="D38" i="168" s="1"/>
  <c r="F20" i="168"/>
  <c r="D20" i="168" s="1"/>
  <c r="E12" i="168"/>
  <c r="F12" i="168"/>
  <c r="G12" i="168"/>
  <c r="H12" i="168"/>
  <c r="I12" i="168"/>
  <c r="J12" i="168"/>
  <c r="D12" i="168"/>
  <c r="E31" i="168"/>
  <c r="E40" i="168" s="1"/>
  <c r="F31" i="168"/>
  <c r="G31" i="168"/>
  <c r="G40" i="168" s="1"/>
  <c r="H31" i="168"/>
  <c r="H40" i="168" s="1"/>
  <c r="I31" i="168"/>
  <c r="I40" i="168" s="1"/>
  <c r="J31" i="168"/>
  <c r="J40" i="168" s="1"/>
  <c r="F40" i="168" l="1"/>
  <c r="F13" i="168"/>
  <c r="F22" i="168" s="1"/>
  <c r="J13" i="168"/>
  <c r="J22" i="168" s="1"/>
  <c r="D31" i="168"/>
  <c r="I13" i="168"/>
  <c r="I22" i="168" s="1"/>
  <c r="H13" i="168"/>
  <c r="H22" i="168" s="1"/>
  <c r="G13" i="168"/>
  <c r="G22" i="168" s="1"/>
  <c r="E13" i="168"/>
  <c r="E22" i="168" l="1"/>
  <c r="D13" i="168"/>
  <c r="E11" i="19"/>
  <c r="D11" i="19"/>
  <c r="E29" i="122" l="1"/>
  <c r="F29" i="122"/>
  <c r="D24" i="22"/>
  <c r="E24" i="22"/>
  <c r="F24" i="22"/>
  <c r="G24" i="22"/>
  <c r="H24" i="22"/>
  <c r="I24" i="22"/>
  <c r="J24" i="22"/>
  <c r="C24" i="22"/>
  <c r="E14" i="26"/>
  <c r="E67" i="175" l="1"/>
  <c r="E79" i="175" s="1"/>
  <c r="F67" i="175"/>
  <c r="F79" i="175" s="1"/>
  <c r="G67" i="175"/>
  <c r="G79" i="175" s="1"/>
  <c r="H67" i="175"/>
  <c r="H79" i="175" s="1"/>
  <c r="I67" i="175"/>
  <c r="I79" i="175" s="1"/>
  <c r="K67" i="175"/>
  <c r="K79" i="175" s="1"/>
  <c r="L67" i="175"/>
  <c r="L79" i="175" s="1"/>
  <c r="D67" i="175"/>
  <c r="D79" i="175" s="1"/>
  <c r="C79" i="175" s="1"/>
  <c r="F48" i="175"/>
  <c r="G48" i="175"/>
  <c r="H48" i="175"/>
  <c r="I48" i="175"/>
  <c r="K48" i="175"/>
  <c r="L48" i="175"/>
  <c r="D48" i="175"/>
  <c r="D63" i="175" s="1"/>
  <c r="E67" i="15"/>
  <c r="E79" i="15" s="1"/>
  <c r="F67" i="15"/>
  <c r="F79" i="15" s="1"/>
  <c r="G67" i="15"/>
  <c r="G79" i="15" s="1"/>
  <c r="H67" i="15"/>
  <c r="H79" i="15" s="1"/>
  <c r="I67" i="15"/>
  <c r="I79" i="15" s="1"/>
  <c r="J67" i="15"/>
  <c r="J79" i="15" s="1"/>
  <c r="K67" i="15"/>
  <c r="K79" i="15" s="1"/>
  <c r="D67" i="15"/>
  <c r="D79" i="15" s="1"/>
  <c r="E48" i="15"/>
  <c r="F48" i="15"/>
  <c r="G48" i="15"/>
  <c r="H48" i="15"/>
  <c r="I48" i="15"/>
  <c r="J48" i="15"/>
  <c r="K48" i="15"/>
  <c r="D29" i="122"/>
  <c r="G43" i="7"/>
  <c r="I43" i="7"/>
  <c r="J43" i="7"/>
  <c r="L43" i="7"/>
  <c r="F43" i="7"/>
  <c r="C79" i="15" l="1"/>
  <c r="J66" i="7"/>
  <c r="E50" i="6" s="1"/>
  <c r="I66" i="7"/>
  <c r="E49" i="6" s="1"/>
  <c r="F66" i="7"/>
  <c r="E54" i="6" s="1"/>
  <c r="G66" i="7"/>
  <c r="E47" i="6" s="1"/>
  <c r="C67" i="15"/>
  <c r="C48" i="15"/>
  <c r="C69" i="175" l="1"/>
  <c r="C50" i="175"/>
  <c r="E68" i="19" l="1"/>
  <c r="E71" i="19" s="1"/>
  <c r="C31" i="122" l="1"/>
  <c r="H46" i="7" s="1"/>
  <c r="L46" i="7" s="1"/>
  <c r="G58" i="22"/>
  <c r="D46" i="7" l="1"/>
  <c r="D55" i="18" l="1"/>
  <c r="E15" i="6" s="1"/>
  <c r="F55" i="18"/>
  <c r="E16" i="6" s="1"/>
  <c r="C17" i="22" l="1"/>
  <c r="C16" i="22"/>
  <c r="C14" i="22"/>
  <c r="C13" i="22"/>
  <c r="C12" i="22"/>
  <c r="C19" i="22" l="1"/>
  <c r="B28" i="116" l="1"/>
  <c r="D54" i="116"/>
  <c r="C28" i="116"/>
  <c r="C12" i="116"/>
  <c r="C14" i="116" l="1"/>
  <c r="C26" i="116" s="1"/>
  <c r="C30" i="116"/>
  <c r="C43" i="116" s="1"/>
  <c r="C44" i="116" s="1"/>
  <c r="D44" i="116"/>
  <c r="C51" i="116" l="1"/>
  <c r="C50" i="116"/>
  <c r="D60" i="22"/>
  <c r="C60" i="22"/>
  <c r="B4" i="22"/>
  <c r="G16" i="28"/>
  <c r="F16" i="28"/>
  <c r="E16" i="28"/>
  <c r="D16" i="28"/>
  <c r="C14" i="28"/>
  <c r="C25" i="22" l="1"/>
  <c r="E40" i="22"/>
  <c r="E41" i="22" s="1"/>
  <c r="F40" i="22"/>
  <c r="F41" i="22" s="1"/>
  <c r="E13" i="22" s="1"/>
  <c r="J40" i="22"/>
  <c r="J41" i="22" s="1"/>
  <c r="G40" i="22"/>
  <c r="G41" i="22" s="1"/>
  <c r="E14" i="22" s="1"/>
  <c r="I40" i="22"/>
  <c r="I41" i="22" s="1"/>
  <c r="E16" i="22" s="1"/>
  <c r="E42" i="6"/>
  <c r="D32" i="6"/>
  <c r="E33" i="6"/>
  <c r="E17" i="22" l="1"/>
  <c r="E12" i="22"/>
  <c r="C36" i="22"/>
  <c r="F19" i="22"/>
  <c r="D40" i="22"/>
  <c r="D41" i="22" l="1"/>
  <c r="E11" i="22" s="1"/>
  <c r="E19" i="22" s="1"/>
  <c r="C40" i="22"/>
  <c r="C41" i="22" s="1"/>
  <c r="C13" i="28"/>
  <c r="C24" i="173" l="1"/>
  <c r="C23" i="173"/>
  <c r="C20" i="173"/>
  <c r="C19" i="173"/>
  <c r="C18" i="173"/>
  <c r="C17" i="173"/>
  <c r="F15" i="173"/>
  <c r="F21" i="173" s="1"/>
  <c r="E15" i="173"/>
  <c r="E21" i="173" s="1"/>
  <c r="D15" i="173"/>
  <c r="D21" i="173" s="1"/>
  <c r="C55" i="120"/>
  <c r="E34" i="6" l="1"/>
  <c r="C29" i="21"/>
  <c r="D22" i="173"/>
  <c r="C28" i="21"/>
  <c r="D34" i="6"/>
  <c r="E22" i="173"/>
  <c r="F22" i="173"/>
  <c r="D31" i="21"/>
  <c r="C21" i="173"/>
  <c r="C15" i="173"/>
  <c r="D19" i="21"/>
  <c r="C22" i="173" l="1"/>
  <c r="C21" i="21" s="1"/>
  <c r="C31" i="21"/>
  <c r="B9" i="128"/>
  <c r="E39" i="11"/>
  <c r="E40" i="11"/>
  <c r="E38" i="11"/>
  <c r="C13" i="128"/>
  <c r="C14" i="128"/>
  <c r="C12" i="128"/>
  <c r="D38" i="11" s="1"/>
  <c r="L15" i="128"/>
  <c r="K15" i="128"/>
  <c r="I15" i="128"/>
  <c r="D15" i="128"/>
  <c r="G15" i="128"/>
  <c r="F15" i="128"/>
  <c r="E15" i="128"/>
  <c r="C27" i="128" l="1"/>
  <c r="H15" i="128"/>
  <c r="C15" i="128"/>
  <c r="C98" i="175" l="1"/>
  <c r="C99" i="175"/>
  <c r="C100" i="175"/>
  <c r="C101" i="175"/>
  <c r="C88" i="175"/>
  <c r="C89" i="175"/>
  <c r="C47" i="175"/>
  <c r="C49" i="175"/>
  <c r="C51" i="175"/>
  <c r="C53" i="175"/>
  <c r="C54" i="175"/>
  <c r="E46" i="8" s="1"/>
  <c r="C59" i="175"/>
  <c r="C60" i="175"/>
  <c r="C61" i="175"/>
  <c r="C62" i="175"/>
  <c r="C65" i="175"/>
  <c r="C66" i="175"/>
  <c r="C68" i="175"/>
  <c r="C70" i="175"/>
  <c r="E41" i="11" s="1"/>
  <c r="C46" i="175"/>
  <c r="C12" i="175"/>
  <c r="C14" i="175"/>
  <c r="C16" i="175"/>
  <c r="C17" i="175"/>
  <c r="C22" i="175"/>
  <c r="C23" i="175"/>
  <c r="C24" i="175"/>
  <c r="C25" i="175"/>
  <c r="C29" i="175"/>
  <c r="C31" i="175"/>
  <c r="D41" i="11" s="1"/>
  <c r="C36" i="175"/>
  <c r="C37" i="175"/>
  <c r="C38" i="175"/>
  <c r="C39" i="175"/>
  <c r="L28" i="175"/>
  <c r="L40" i="175" s="1"/>
  <c r="L63" i="175"/>
  <c r="L11" i="175" s="1"/>
  <c r="L26" i="175" s="1"/>
  <c r="L103" i="175" l="1"/>
  <c r="D18" i="8"/>
  <c r="E18" i="8"/>
  <c r="L91" i="175" l="1"/>
  <c r="L85" i="175" s="1"/>
  <c r="L97" i="175" l="1"/>
  <c r="C43" i="20" l="1"/>
  <c r="D29" i="20"/>
  <c r="E29" i="6" l="1"/>
  <c r="E31" i="11"/>
  <c r="D66" i="19"/>
  <c r="D68" i="19" l="1"/>
  <c r="D71" i="19" s="1"/>
  <c r="D46" i="8"/>
  <c r="E38" i="6" l="1"/>
  <c r="H64" i="13" l="1"/>
  <c r="I64" i="13"/>
  <c r="H65" i="13"/>
  <c r="I65" i="13"/>
  <c r="H66" i="13"/>
  <c r="I66" i="13"/>
  <c r="H67" i="13"/>
  <c r="I67" i="13"/>
  <c r="H68" i="13"/>
  <c r="I68" i="13"/>
  <c r="H69" i="13"/>
  <c r="I69" i="13"/>
  <c r="H70" i="13"/>
  <c r="I70" i="13"/>
  <c r="I71" i="13" l="1"/>
  <c r="H71" i="13"/>
  <c r="G28" i="13"/>
  <c r="G93" i="19" l="1"/>
  <c r="E93" i="19"/>
  <c r="G86" i="19"/>
  <c r="E86" i="19"/>
  <c r="D66" i="9" l="1"/>
  <c r="C66" i="9"/>
  <c r="D61" i="9"/>
  <c r="C61" i="9"/>
  <c r="D56" i="9"/>
  <c r="C56" i="9"/>
  <c r="C67" i="9" l="1"/>
  <c r="D67" i="9"/>
  <c r="C17" i="122" l="1"/>
  <c r="H18" i="7" s="1"/>
  <c r="L18" i="7" s="1"/>
  <c r="C35" i="122"/>
  <c r="H49" i="7" s="1"/>
  <c r="L49" i="7" s="1"/>
  <c r="E18" i="5" l="1"/>
  <c r="C44" i="14"/>
  <c r="D151" i="19" l="1"/>
  <c r="D19" i="8"/>
  <c r="G50" i="13"/>
  <c r="D50" i="13"/>
  <c r="C28" i="122" l="1"/>
  <c r="C38" i="122"/>
  <c r="C37" i="122"/>
  <c r="C36" i="122"/>
  <c r="C30" i="122"/>
  <c r="C27" i="122"/>
  <c r="C12" i="122"/>
  <c r="C18" i="122"/>
  <c r="C19" i="122"/>
  <c r="C20" i="122"/>
  <c r="G24" i="13" l="1"/>
  <c r="H29" i="13" l="1"/>
  <c r="E29" i="13"/>
  <c r="D36" i="9"/>
  <c r="C21" i="15" l="1"/>
  <c r="C34" i="15"/>
  <c r="C19" i="15"/>
  <c r="C13" i="133"/>
  <c r="C32" i="15" l="1"/>
  <c r="G39" i="122"/>
  <c r="G11" i="122" s="1"/>
  <c r="G21" i="122" s="1"/>
  <c r="I22" i="167"/>
  <c r="F22" i="167"/>
  <c r="C20" i="175"/>
  <c r="C34" i="175"/>
  <c r="F39" i="122"/>
  <c r="F11" i="122" s="1"/>
  <c r="F21" i="122" s="1"/>
  <c r="G17" i="13"/>
  <c r="G18" i="13"/>
  <c r="C71" i="15" l="1"/>
  <c r="C58" i="175"/>
  <c r="C21" i="175"/>
  <c r="C12" i="18"/>
  <c r="C29" i="18" s="1"/>
  <c r="G21" i="167" l="1"/>
  <c r="G22" i="167" s="1"/>
  <c r="C71" i="175"/>
  <c r="D21" i="167"/>
  <c r="D22" i="167" s="1"/>
  <c r="C18" i="175"/>
  <c r="E17" i="8" l="1"/>
  <c r="E22" i="167"/>
  <c r="H22" i="167"/>
  <c r="C56" i="175"/>
  <c r="C19" i="175"/>
  <c r="C32" i="175"/>
  <c r="C53" i="30" l="1"/>
  <c r="C39" i="30"/>
  <c r="C29" i="30"/>
  <c r="C26" i="30"/>
  <c r="C14" i="30"/>
  <c r="C15" i="30"/>
  <c r="C46" i="14"/>
  <c r="D18" i="5" s="1"/>
  <c r="G21" i="13" l="1"/>
  <c r="G41" i="47" l="1"/>
  <c r="F41" i="47"/>
  <c r="E41" i="47"/>
  <c r="D41" i="47"/>
  <c r="G26" i="47"/>
  <c r="G42" i="47" s="1"/>
  <c r="F26" i="47"/>
  <c r="F42" i="47" s="1"/>
  <c r="E26" i="47"/>
  <c r="E42" i="47" s="1"/>
  <c r="D26" i="47"/>
  <c r="D42" i="47" s="1"/>
  <c r="H58" i="7" l="1"/>
  <c r="D58" i="7" s="1"/>
  <c r="H33" i="7" l="1"/>
  <c r="D33" i="7" s="1"/>
  <c r="H27" i="7"/>
  <c r="D27" i="7" s="1"/>
  <c r="D26" i="7"/>
  <c r="D40" i="5" s="1"/>
  <c r="D25" i="7"/>
  <c r="D39" i="5" s="1"/>
  <c r="H23" i="7"/>
  <c r="L23" i="7" s="1"/>
  <c r="E49" i="8"/>
  <c r="E48" i="8"/>
  <c r="E35" i="5"/>
  <c r="E34" i="5"/>
  <c r="F12" i="18"/>
  <c r="F29" i="18" s="1"/>
  <c r="D16" i="6" s="1"/>
  <c r="D12" i="18"/>
  <c r="D29" i="18" s="1"/>
  <c r="D15" i="6" s="1"/>
  <c r="C27" i="120"/>
  <c r="C35" i="120" s="1"/>
  <c r="E25" i="6" s="1"/>
  <c r="K28" i="175"/>
  <c r="K40" i="175" s="1"/>
  <c r="I28" i="175"/>
  <c r="I40" i="175" s="1"/>
  <c r="H28" i="175"/>
  <c r="H40" i="175" s="1"/>
  <c r="G28" i="175"/>
  <c r="G40" i="175" s="1"/>
  <c r="F28" i="175"/>
  <c r="F40" i="175" s="1"/>
  <c r="K63" i="175"/>
  <c r="I63" i="175"/>
  <c r="H63" i="175"/>
  <c r="G63" i="175"/>
  <c r="G11" i="175" s="1"/>
  <c r="F63" i="175"/>
  <c r="E63" i="175"/>
  <c r="K28" i="15"/>
  <c r="K40" i="15" s="1"/>
  <c r="J28" i="15"/>
  <c r="J40" i="15" s="1"/>
  <c r="I28" i="15"/>
  <c r="I40" i="15" s="1"/>
  <c r="H28" i="15"/>
  <c r="H40" i="15" s="1"/>
  <c r="G28" i="15"/>
  <c r="G40" i="15" s="1"/>
  <c r="F28" i="15"/>
  <c r="F40" i="15" s="1"/>
  <c r="E28" i="15"/>
  <c r="E40" i="15" s="1"/>
  <c r="H52" i="7"/>
  <c r="D52" i="7" s="1"/>
  <c r="K63" i="15"/>
  <c r="K11" i="15" s="1"/>
  <c r="J63" i="15"/>
  <c r="J11" i="15" s="1"/>
  <c r="I63" i="15"/>
  <c r="I11" i="15" s="1"/>
  <c r="H63" i="15"/>
  <c r="H11" i="15" s="1"/>
  <c r="G63" i="15"/>
  <c r="G11" i="15" s="1"/>
  <c r="F63" i="15"/>
  <c r="F11" i="15" s="1"/>
  <c r="E63" i="15"/>
  <c r="E11" i="15" s="1"/>
  <c r="K26" i="15" l="1"/>
  <c r="K81" i="15" s="1"/>
  <c r="K82" i="15"/>
  <c r="G26" i="15"/>
  <c r="G81" i="15" s="1"/>
  <c r="G82" i="15"/>
  <c r="H26" i="15"/>
  <c r="H81" i="15" s="1"/>
  <c r="H82" i="15"/>
  <c r="I26" i="15"/>
  <c r="I81" i="15" s="1"/>
  <c r="I82" i="15"/>
  <c r="E26" i="15"/>
  <c r="E81" i="15" s="1"/>
  <c r="E82" i="15"/>
  <c r="F26" i="15"/>
  <c r="F81" i="15" s="1"/>
  <c r="F82" i="15"/>
  <c r="J26" i="15"/>
  <c r="J81" i="15" s="1"/>
  <c r="J82" i="15"/>
  <c r="G26" i="175"/>
  <c r="G103" i="175"/>
  <c r="G97" i="175" s="1"/>
  <c r="E64" i="8"/>
  <c r="C12" i="6"/>
  <c r="D37" i="5"/>
  <c r="E30" i="26"/>
  <c r="E33" i="26" s="1"/>
  <c r="F12" i="7"/>
  <c r="F35" i="7" s="1"/>
  <c r="I12" i="7"/>
  <c r="I35" i="7" s="1"/>
  <c r="E36" i="5"/>
  <c r="J12" i="7"/>
  <c r="J35" i="7" s="1"/>
  <c r="G12" i="7"/>
  <c r="G35" i="7" s="1"/>
  <c r="C48" i="175"/>
  <c r="C67" i="175"/>
  <c r="C33" i="122"/>
  <c r="H51" i="7"/>
  <c r="D51" i="7" s="1"/>
  <c r="E33" i="5" s="1"/>
  <c r="E39" i="122"/>
  <c r="H13" i="7"/>
  <c r="K11" i="175"/>
  <c r="K26" i="175" s="1"/>
  <c r="I11" i="175"/>
  <c r="I26" i="175" s="1"/>
  <c r="H11" i="175"/>
  <c r="H26" i="175" s="1"/>
  <c r="F11" i="175"/>
  <c r="F26" i="175" s="1"/>
  <c r="E11" i="175"/>
  <c r="E26" i="175" s="1"/>
  <c r="K103" i="175" l="1"/>
  <c r="H103" i="175"/>
  <c r="F103" i="175"/>
  <c r="I103" i="175"/>
  <c r="D13" i="7"/>
  <c r="E11" i="122"/>
  <c r="E21" i="122" s="1"/>
  <c r="E18" i="26"/>
  <c r="E17" i="26" s="1"/>
  <c r="E16" i="8"/>
  <c r="D14" i="6"/>
  <c r="C12" i="26" l="1"/>
  <c r="C30" i="30" l="1"/>
  <c r="G14" i="13"/>
  <c r="H54" i="7" l="1"/>
  <c r="L54" i="7" s="1"/>
  <c r="D13" i="171" l="1"/>
  <c r="D61" i="27"/>
  <c r="C61" i="27"/>
  <c r="D31" i="27"/>
  <c r="C31" i="27"/>
  <c r="B4" i="6"/>
  <c r="G15" i="13"/>
  <c r="G16" i="13"/>
  <c r="G19" i="13"/>
  <c r="G13" i="13"/>
  <c r="G23" i="13" l="1"/>
  <c r="G26" i="13" l="1"/>
  <c r="I29" i="13" s="1"/>
  <c r="C32" i="122" l="1"/>
  <c r="C30" i="26"/>
  <c r="C33" i="26" l="1"/>
  <c r="D26" i="6"/>
  <c r="C18" i="26"/>
  <c r="G25" i="167"/>
  <c r="C14" i="122"/>
  <c r="E52" i="11"/>
  <c r="E76" i="11" s="1"/>
  <c r="E78" i="11" s="1"/>
  <c r="D52" i="11"/>
  <c r="B4" i="167"/>
  <c r="G26" i="167" l="1"/>
  <c r="H19" i="7"/>
  <c r="D19" i="7" s="1"/>
  <c r="C63" i="15"/>
  <c r="C82" i="15" s="1"/>
  <c r="E12" i="6" s="1"/>
  <c r="D28" i="175"/>
  <c r="D40" i="175" s="1"/>
  <c r="C63" i="175"/>
  <c r="D11" i="15" l="1"/>
  <c r="D28" i="15"/>
  <c r="D40" i="15" s="1"/>
  <c r="D11" i="175"/>
  <c r="G47" i="13"/>
  <c r="G45" i="13"/>
  <c r="G44" i="13"/>
  <c r="G42" i="13"/>
  <c r="G41" i="13"/>
  <c r="G40" i="13"/>
  <c r="G39" i="13"/>
  <c r="G38" i="13"/>
  <c r="G37" i="13"/>
  <c r="G36" i="13"/>
  <c r="D26" i="15" l="1"/>
  <c r="D81" i="15" s="1"/>
  <c r="D82" i="15"/>
  <c r="D103" i="175"/>
  <c r="D26" i="175"/>
  <c r="C26" i="175" s="1"/>
  <c r="C11" i="175"/>
  <c r="C28" i="15"/>
  <c r="C11" i="15"/>
  <c r="G48" i="13"/>
  <c r="C26" i="15" l="1"/>
  <c r="B4" i="175"/>
  <c r="C36" i="173"/>
  <c r="C35" i="173"/>
  <c r="C34" i="173"/>
  <c r="G15" i="173"/>
  <c r="B4" i="173"/>
  <c r="E40" i="6"/>
  <c r="C13" i="171"/>
  <c r="B4" i="171"/>
  <c r="D42" i="6"/>
  <c r="D33" i="6"/>
  <c r="B4" i="170"/>
  <c r="D13" i="169"/>
  <c r="C13" i="169"/>
  <c r="B4" i="169"/>
  <c r="B4" i="168"/>
  <c r="D36" i="13"/>
  <c r="C32" i="173" l="1"/>
  <c r="D97" i="175"/>
  <c r="K97" i="175"/>
  <c r="I97" i="175"/>
  <c r="H97" i="175"/>
  <c r="E19" i="6"/>
  <c r="D19" i="6"/>
  <c r="D21" i="21" l="1"/>
  <c r="F97" i="175"/>
  <c r="H20" i="7"/>
  <c r="D20" i="7" s="1"/>
  <c r="G91" i="175"/>
  <c r="G85" i="175" s="1"/>
  <c r="K91" i="175"/>
  <c r="K85" i="175" s="1"/>
  <c r="I91" i="175"/>
  <c r="I85" i="175" s="1"/>
  <c r="H91" i="175"/>
  <c r="H85" i="175" s="1"/>
  <c r="F91" i="175"/>
  <c r="F85" i="175" s="1"/>
  <c r="D91" i="175"/>
  <c r="D85" i="175" s="1"/>
  <c r="D23" i="21" l="1"/>
  <c r="D57" i="7"/>
  <c r="E40" i="5" s="1"/>
  <c r="D56" i="7"/>
  <c r="E39" i="5" s="1"/>
  <c r="D17" i="8" l="1"/>
  <c r="D47" i="13" l="1"/>
  <c r="D45" i="13"/>
  <c r="D44" i="13"/>
  <c r="D42" i="13"/>
  <c r="D41" i="13"/>
  <c r="D40" i="13"/>
  <c r="D39" i="13"/>
  <c r="D38" i="13"/>
  <c r="D37" i="13"/>
  <c r="D48" i="13" l="1"/>
  <c r="D23" i="13"/>
  <c r="D26" i="13" l="1"/>
  <c r="D29" i="13" s="1"/>
  <c r="H21" i="7" l="1"/>
  <c r="C15" i="122"/>
  <c r="B4" i="133"/>
  <c r="B4" i="47"/>
  <c r="B4" i="116"/>
  <c r="B4" i="31"/>
  <c r="B4" i="30"/>
  <c r="B4" i="28"/>
  <c r="B4" i="27"/>
  <c r="B4" i="26"/>
  <c r="B4" i="122"/>
  <c r="B4" i="21"/>
  <c r="B4" i="20"/>
  <c r="B4" i="19"/>
  <c r="B4" i="18"/>
  <c r="B4" i="120"/>
  <c r="B4" i="117"/>
  <c r="B4" i="15"/>
  <c r="B4" i="14"/>
  <c r="B4" i="13"/>
  <c r="B4" i="128"/>
  <c r="B4" i="10"/>
  <c r="B4" i="8"/>
  <c r="B4" i="7"/>
  <c r="B4" i="5"/>
  <c r="D21" i="7" l="1"/>
  <c r="D33" i="5" s="1"/>
  <c r="D16" i="8" l="1"/>
  <c r="C18" i="27" l="1"/>
  <c r="E41" i="6" l="1"/>
  <c r="D41" i="6"/>
  <c r="D46" i="27"/>
  <c r="E13" i="8" l="1"/>
  <c r="D13" i="8"/>
  <c r="D34" i="5" l="1"/>
  <c r="D40" i="6"/>
  <c r="D60" i="19" l="1"/>
  <c r="D17" i="133"/>
  <c r="C17" i="133"/>
  <c r="D13" i="133"/>
  <c r="E24" i="6"/>
  <c r="D24" i="6"/>
  <c r="E31" i="6"/>
  <c r="D31" i="6"/>
  <c r="C18" i="133" l="1"/>
  <c r="D26" i="5" s="1"/>
  <c r="D18" i="133"/>
  <c r="E26" i="5" s="1"/>
  <c r="E28" i="5" l="1"/>
  <c r="D28" i="5"/>
  <c r="C63" i="18" l="1"/>
  <c r="D63" i="18"/>
  <c r="C54" i="116" l="1"/>
  <c r="C18" i="30"/>
  <c r="D36" i="5" l="1"/>
  <c r="H64" i="7" l="1"/>
  <c r="H50" i="7"/>
  <c r="D50" i="7" s="1"/>
  <c r="H42" i="7"/>
  <c r="D42" i="7" l="1"/>
  <c r="D64" i="7"/>
  <c r="D49" i="8"/>
  <c r="E32" i="5"/>
  <c r="D48" i="8"/>
  <c r="H44" i="7"/>
  <c r="D35" i="5"/>
  <c r="D44" i="7" l="1"/>
  <c r="E37" i="5"/>
  <c r="D64" i="8"/>
  <c r="D32" i="5"/>
  <c r="C64" i="116"/>
  <c r="D20" i="8" s="1"/>
  <c r="D64" i="116"/>
  <c r="C28" i="30"/>
  <c r="C16" i="30"/>
  <c r="C50" i="9"/>
  <c r="F86" i="19"/>
  <c r="D86" i="19"/>
  <c r="C59" i="30"/>
  <c r="C45" i="30"/>
  <c r="C60" i="30"/>
  <c r="C46" i="30"/>
  <c r="C54" i="30"/>
  <c r="C40" i="30"/>
  <c r="C43" i="30"/>
  <c r="C44" i="30"/>
  <c r="C57" i="30"/>
  <c r="C56" i="30"/>
  <c r="C42" i="30"/>
  <c r="C55" i="30"/>
  <c r="C41" i="30"/>
  <c r="C27" i="30"/>
  <c r="C17" i="30"/>
  <c r="F93" i="19"/>
  <c r="D93" i="19"/>
  <c r="D68" i="10" l="1"/>
  <c r="D24" i="10"/>
  <c r="D26" i="10" s="1"/>
  <c r="C32" i="30"/>
  <c r="E20" i="8"/>
  <c r="C20" i="30"/>
  <c r="C47" i="30"/>
  <c r="D19" i="5"/>
  <c r="D39" i="6"/>
  <c r="D50" i="9"/>
  <c r="C71" i="30" l="1"/>
  <c r="C67" i="30" s="1"/>
  <c r="E26" i="10"/>
  <c r="E11" i="5" s="1"/>
  <c r="D11" i="5"/>
  <c r="D31" i="11"/>
  <c r="D38" i="6"/>
  <c r="D56" i="10"/>
  <c r="D58" i="10" s="1"/>
  <c r="D12" i="5" s="1"/>
  <c r="D21" i="5"/>
  <c r="C58" i="30"/>
  <c r="C61" i="30" s="1"/>
  <c r="D71" i="30" s="1"/>
  <c r="D76" i="11" l="1"/>
  <c r="D78" i="11" s="1"/>
  <c r="D14" i="5" s="1"/>
  <c r="C38" i="9"/>
  <c r="C39" i="9" s="1"/>
  <c r="D43" i="6"/>
  <c r="E39" i="6"/>
  <c r="E30" i="6"/>
  <c r="E17" i="5"/>
  <c r="D67" i="30"/>
  <c r="E21" i="5" l="1"/>
  <c r="C29" i="122"/>
  <c r="C29" i="20"/>
  <c r="H41" i="7"/>
  <c r="D39" i="122"/>
  <c r="D11" i="122" s="1"/>
  <c r="C11" i="122" l="1"/>
  <c r="D21" i="122"/>
  <c r="C39" i="122"/>
  <c r="H43" i="7"/>
  <c r="D41" i="7"/>
  <c r="D43" i="7" s="1"/>
  <c r="D29" i="6"/>
  <c r="E43" i="6"/>
  <c r="C21" i="122" l="1"/>
  <c r="H66" i="7"/>
  <c r="E48" i="6" s="1"/>
  <c r="H12" i="7"/>
  <c r="H35" i="7" s="1"/>
  <c r="E35" i="6"/>
  <c r="D54" i="6" l="1"/>
  <c r="D47" i="6" l="1"/>
  <c r="D48" i="6" l="1"/>
  <c r="D49" i="6" l="1"/>
  <c r="D50" i="6" l="1"/>
  <c r="C40" i="15" l="1"/>
  <c r="C81" i="15" s="1"/>
  <c r="D12" i="6" l="1"/>
  <c r="D25" i="6" l="1"/>
  <c r="D61" i="10" l="1"/>
  <c r="D13" i="5" l="1"/>
  <c r="E56" i="10" l="1"/>
  <c r="E58" i="10" s="1"/>
  <c r="E12" i="5" l="1"/>
  <c r="E61" i="10"/>
  <c r="D38" i="9"/>
  <c r="D39" i="9" s="1"/>
  <c r="E13" i="5" l="1"/>
  <c r="D18" i="27" l="1"/>
  <c r="E14" i="5" l="1"/>
  <c r="E15" i="5" l="1"/>
  <c r="C46" i="27"/>
  <c r="D21" i="133" l="1"/>
  <c r="D29" i="133" s="1"/>
  <c r="E27" i="5"/>
  <c r="E29" i="5" s="1"/>
  <c r="E50" i="5" s="1"/>
  <c r="E49" i="5" s="1"/>
  <c r="E12" i="8"/>
  <c r="D45" i="7" l="1"/>
  <c r="E14" i="8"/>
  <c r="E31" i="8" s="1"/>
  <c r="E65" i="8" s="1"/>
  <c r="E71" i="8" s="1"/>
  <c r="E72" i="8" s="1"/>
  <c r="E41" i="5"/>
  <c r="E54" i="5" l="1"/>
  <c r="E53" i="5" s="1"/>
  <c r="L45" i="7"/>
  <c r="C19" i="21" l="1"/>
  <c r="E60" i="19" l="1"/>
  <c r="C23" i="21"/>
  <c r="D30" i="6" l="1"/>
  <c r="D35" i="6" l="1"/>
  <c r="D15" i="5" l="1"/>
  <c r="D27" i="5" l="1"/>
  <c r="D29" i="5" s="1"/>
  <c r="C21" i="133"/>
  <c r="D12" i="8"/>
  <c r="C29" i="133" l="1"/>
  <c r="D41" i="5"/>
  <c r="D54" i="5" s="1"/>
  <c r="D53" i="5" s="1"/>
  <c r="D50" i="5"/>
  <c r="D49" i="5" s="1"/>
  <c r="D14" i="7"/>
  <c r="L14" i="7" s="1"/>
  <c r="D14" i="8"/>
  <c r="E28" i="175" l="1"/>
  <c r="E40" i="175" s="1"/>
  <c r="E103" i="175"/>
  <c r="C28" i="175"/>
  <c r="E97" i="175" l="1"/>
  <c r="C97" i="175" s="1"/>
  <c r="E91" i="175"/>
  <c r="E85" i="175" s="1"/>
  <c r="C85" i="175" s="1"/>
  <c r="C40" i="175" l="1"/>
  <c r="C103" i="175"/>
  <c r="E13" i="6" s="1"/>
  <c r="C102" i="175"/>
  <c r="C91" i="175"/>
  <c r="D13" i="6" s="1"/>
  <c r="C90" i="175" l="1"/>
  <c r="C14" i="26" l="1"/>
  <c r="C17" i="26" l="1"/>
  <c r="E26" i="6"/>
  <c r="D41" i="26" l="1"/>
  <c r="C41" i="26"/>
  <c r="C16" i="28"/>
  <c r="C15" i="28"/>
  <c r="E107" i="19"/>
  <c r="E109" i="19" l="1"/>
  <c r="E139" i="19"/>
  <c r="E141" i="19" l="1"/>
  <c r="E29" i="19"/>
  <c r="E36" i="19" l="1"/>
  <c r="E23" i="6" s="1"/>
  <c r="E17" i="6" l="1"/>
  <c r="D36" i="19" l="1"/>
  <c r="E20" i="6"/>
  <c r="D23" i="6" l="1"/>
  <c r="D17" i="6"/>
  <c r="D20" i="6" l="1"/>
  <c r="D40" i="168" l="1"/>
  <c r="E22" i="6" s="1"/>
  <c r="E27" i="6" l="1"/>
  <c r="E36" i="6" l="1"/>
  <c r="E44" i="6" s="1"/>
  <c r="D21" i="168" l="1"/>
  <c r="D22" i="168" s="1"/>
  <c r="D22" i="6" s="1"/>
  <c r="D27" i="6" l="1"/>
  <c r="D31" i="8" l="1"/>
  <c r="D65" i="8" s="1"/>
  <c r="D71" i="8" s="1"/>
  <c r="D72" i="8" s="1"/>
  <c r="D36" i="6"/>
  <c r="D44" i="6" s="1"/>
  <c r="L66" i="7" l="1"/>
  <c r="L12" i="7" l="1"/>
  <c r="L35" i="7" s="1"/>
  <c r="D52" i="6" s="1"/>
  <c r="E52" i="6"/>
  <c r="D47" i="7"/>
  <c r="E66" i="7"/>
  <c r="E55" i="6" s="1"/>
  <c r="D66" i="7" l="1"/>
  <c r="E12" i="7"/>
  <c r="E35" i="7" s="1"/>
  <c r="D12" i="7" l="1"/>
  <c r="E56" i="6" l="1"/>
  <c r="D35" i="7"/>
  <c r="D55" i="6"/>
  <c r="E58" i="6" l="1"/>
  <c r="D56" i="6"/>
  <c r="D58" i="6" l="1"/>
</calcChain>
</file>

<file path=xl/sharedStrings.xml><?xml version="1.0" encoding="utf-8"?>
<sst xmlns="http://schemas.openxmlformats.org/spreadsheetml/2006/main" count="5407" uniqueCount="1601">
  <si>
    <t>130</t>
  </si>
  <si>
    <t>140</t>
  </si>
  <si>
    <t>150</t>
  </si>
  <si>
    <t>160</t>
  </si>
  <si>
    <t>Patient travel</t>
  </si>
  <si>
    <t>220</t>
  </si>
  <si>
    <t>Amounts recoverable against liabilities</t>
  </si>
  <si>
    <t xml:space="preserve"> + / -</t>
  </si>
  <si>
    <t xml:space="preserve">RECOVERED LOSSES </t>
  </si>
  <si>
    <t>100</t>
  </si>
  <si>
    <t>170</t>
  </si>
  <si>
    <t>180</t>
  </si>
  <si>
    <t>310</t>
  </si>
  <si>
    <t xml:space="preserve">Nursing, midwifery and health visiting learners </t>
  </si>
  <si>
    <t xml:space="preserve">a. private patients </t>
  </si>
  <si>
    <t xml:space="preserve">b. overseas visitors </t>
  </si>
  <si>
    <t xml:space="preserve">c. other </t>
  </si>
  <si>
    <t xml:space="preserve">SPECIAL PAYMENTS: </t>
  </si>
  <si>
    <t xml:space="preserve">5. Compensation under legal obligation </t>
  </si>
  <si>
    <t xml:space="preserve">6. Extra contractual to contractors </t>
  </si>
  <si>
    <t>+ / -</t>
  </si>
  <si>
    <t>£000's</t>
  </si>
  <si>
    <t>Supplies and services - clinical (excluding drug costs)</t>
  </si>
  <si>
    <t>110</t>
  </si>
  <si>
    <t>120</t>
  </si>
  <si>
    <t xml:space="preserve">Total </t>
  </si>
  <si>
    <t xml:space="preserve">Other </t>
  </si>
  <si>
    <t>£000</t>
  </si>
  <si>
    <t>Other operating income</t>
  </si>
  <si>
    <t>TOTAL</t>
  </si>
  <si>
    <t xml:space="preserve">Interest on available for sale financial assets </t>
  </si>
  <si>
    <t xml:space="preserve">Interest on held-to-maturity financial assets </t>
  </si>
  <si>
    <t>Held to maturity</t>
  </si>
  <si>
    <t>Available for sale investments reserve</t>
  </si>
  <si>
    <t>-</t>
  </si>
  <si>
    <t xml:space="preserve">Medical and dental </t>
  </si>
  <si>
    <t xml:space="preserve">Ambulance staff </t>
  </si>
  <si>
    <t xml:space="preserve">Administration and estates </t>
  </si>
  <si>
    <t xml:space="preserve">Healthcare assistants and other support staff </t>
  </si>
  <si>
    <t>NOTES TO THE ACCOUNTS</t>
  </si>
  <si>
    <t xml:space="preserve">LOSSES: </t>
  </si>
  <si>
    <t xml:space="preserve">a. theft, fraud etc </t>
  </si>
  <si>
    <t xml:space="preserve">1a &amp; 4a. Fraud cases </t>
  </si>
  <si>
    <t xml:space="preserve">b. clinical negligence with advice </t>
  </si>
  <si>
    <t xml:space="preserve">c. personal injury with advice </t>
  </si>
  <si>
    <t xml:space="preserve">d. other negligence and injury </t>
  </si>
  <si>
    <t>Other</t>
  </si>
  <si>
    <t xml:space="preserve">Commercial loans </t>
  </si>
  <si>
    <t xml:space="preserve">Overdrafts </t>
  </si>
  <si>
    <t>Goodwill</t>
  </si>
  <si>
    <t xml:space="preserve">Non NHS: Private patients </t>
  </si>
  <si>
    <t xml:space="preserve">TOTAL </t>
  </si>
  <si>
    <t xml:space="preserve">Supplies and services - general </t>
  </si>
  <si>
    <t xml:space="preserve">Establishment </t>
  </si>
  <si>
    <t xml:space="preserve">NHS Foundation Trusts </t>
  </si>
  <si>
    <t>Redundancy</t>
  </si>
  <si>
    <t>Publishing</t>
  </si>
  <si>
    <t>Insurance</t>
  </si>
  <si>
    <t>Other services, eg external payroll</t>
  </si>
  <si>
    <t>Grossing up consortium arrangements</t>
  </si>
  <si>
    <t>Compensation paid to cover debt recovery costs under this legislation</t>
  </si>
  <si>
    <t>Development expenditure</t>
  </si>
  <si>
    <t xml:space="preserve">Buildings excluding dwellings </t>
  </si>
  <si>
    <t xml:space="preserve">- to buy out the liability for early retirements over 5 years </t>
  </si>
  <si>
    <t xml:space="preserve">- number of cases involved </t>
  </si>
  <si>
    <t>Maincode</t>
  </si>
  <si>
    <t>Subcode</t>
  </si>
  <si>
    <t xml:space="preserve">£000 </t>
  </si>
  <si>
    <t xml:space="preserve">+ </t>
  </si>
  <si>
    <t xml:space="preserve">- </t>
  </si>
  <si>
    <t xml:space="preserve">+/- </t>
  </si>
  <si>
    <t>audit services- statutory audit</t>
  </si>
  <si>
    <t xml:space="preserve">1. Losses of cash due to: </t>
  </si>
  <si>
    <t xml:space="preserve">3. Bad debts and claims abandoned in relation to: </t>
  </si>
  <si>
    <t xml:space="preserve">b. overpayment of salaries etc. </t>
  </si>
  <si>
    <t xml:space="preserve">c. other causes </t>
  </si>
  <si>
    <t>Income from activities</t>
  </si>
  <si>
    <t xml:space="preserve">Outpatient income </t>
  </si>
  <si>
    <t xml:space="preserve">A &amp; E income </t>
  </si>
  <si>
    <t xml:space="preserve">Accrued income </t>
  </si>
  <si>
    <t xml:space="preserve">Education and training </t>
  </si>
  <si>
    <t xml:space="preserve">Research and development </t>
  </si>
  <si>
    <t xml:space="preserve">7. Ex gratia payments in respect of: </t>
  </si>
  <si>
    <t xml:space="preserve">Provisions under contract </t>
  </si>
  <si>
    <t xml:space="preserve">Number </t>
  </si>
  <si>
    <t>Total</t>
  </si>
  <si>
    <t xml:space="preserve">Finance charges allocated to future periods </t>
  </si>
  <si>
    <t xml:space="preserve">Change in the discount rate </t>
  </si>
  <si>
    <t xml:space="preserve">Arising during the year </t>
  </si>
  <si>
    <t xml:space="preserve">Reversed unused </t>
  </si>
  <si>
    <t xml:space="preserve">Unwinding of discount </t>
  </si>
  <si>
    <t xml:space="preserve">Elective income </t>
  </si>
  <si>
    <t xml:space="preserve">Non elective income </t>
  </si>
  <si>
    <t>Unused amounts reversed</t>
  </si>
  <si>
    <t>At 1 April</t>
  </si>
  <si>
    <t>Loans and receivables</t>
  </si>
  <si>
    <t>Available-for-sale</t>
  </si>
  <si>
    <t>Accruals</t>
  </si>
  <si>
    <t>Liabilities at fair value through the I&amp;E</t>
  </si>
  <si>
    <t>Other financial liabilities</t>
  </si>
  <si>
    <t xml:space="preserve">Interest on loans and receivables </t>
  </si>
  <si>
    <t xml:space="preserve">NHS Trusts </t>
  </si>
  <si>
    <t>Expected</t>
  </si>
  <si>
    <t>Sign</t>
  </si>
  <si>
    <t xml:space="preserve">Non-patient care services to other bodies </t>
  </si>
  <si>
    <t>Other reserves</t>
  </si>
  <si>
    <t>Income and expenditure reserve</t>
  </si>
  <si>
    <t xml:space="preserve">Reclassifications </t>
  </si>
  <si>
    <t>Total number of cases</t>
  </si>
  <si>
    <t>Total value of cases</t>
  </si>
  <si>
    <t xml:space="preserve">Corporation tax receivable </t>
  </si>
  <si>
    <t xml:space="preserve">Private patient income </t>
  </si>
  <si>
    <t xml:space="preserve">a. loss of personal effects </t>
  </si>
  <si>
    <t xml:space="preserve">No of early retirements on the grounds of ill-health </t>
  </si>
  <si>
    <t xml:space="preserve">Cash at commercial banks and in hand </t>
  </si>
  <si>
    <t>All Trusts</t>
  </si>
  <si>
    <t>Other clinical income from mandatory services</t>
  </si>
  <si>
    <t>PRIMARY STATEMENTS</t>
  </si>
  <si>
    <t>NHS injury scheme (was RTA)</t>
  </si>
  <si>
    <t xml:space="preserve">Finance leases </t>
  </si>
  <si>
    <t xml:space="preserve">Additions - purchased </t>
  </si>
  <si>
    <t xml:space="preserve">Provided during the year </t>
  </si>
  <si>
    <t xml:space="preserve">Dwellings </t>
  </si>
  <si>
    <t>+</t>
  </si>
  <si>
    <t xml:space="preserve">Department of Health - other </t>
  </si>
  <si>
    <t>Department of Health - grants</t>
  </si>
  <si>
    <t>Limitation on auditor's liability*</t>
  </si>
  <si>
    <t>Amounts included within other interest payable arising from claims made under this legislation</t>
  </si>
  <si>
    <t>Amounts utilised</t>
  </si>
  <si>
    <t>Interest received</t>
  </si>
  <si>
    <t xml:space="preserve">Capital element of finance lease rental payments </t>
  </si>
  <si>
    <t>+/-</t>
  </si>
  <si>
    <t xml:space="preserve">Social care staff </t>
  </si>
  <si>
    <t xml:space="preserve">Nursing, midwifery and health visiting staff </t>
  </si>
  <si>
    <t xml:space="preserve">Scientific, therapeutic and technical staff </t>
  </si>
  <si>
    <t xml:space="preserve">Fair value </t>
  </si>
  <si>
    <t xml:space="preserve">Social security costs </t>
  </si>
  <si>
    <t>Corporation tax expense</t>
  </si>
  <si>
    <t>Surplus/(deficit) of discontinued operations and the gain/(loss) on disposal of discontinued operations</t>
  </si>
  <si>
    <t>SURPLUS/(DEFICIT) FOR THE YEAR</t>
  </si>
  <si>
    <t>(ii) owners of the parent.</t>
  </si>
  <si>
    <t>Amortisation of PFI deferred credits</t>
  </si>
  <si>
    <t>Main scheme</t>
  </si>
  <si>
    <t>Additional lifecycle assets received</t>
  </si>
  <si>
    <t>Total other operating income</t>
  </si>
  <si>
    <t>TOTAL OPERATING INCOME</t>
  </si>
  <si>
    <t>- not later than one year;</t>
  </si>
  <si>
    <t>- later than one year and not later than five years;</t>
  </si>
  <si>
    <t>- later than five years.</t>
  </si>
  <si>
    <t>Amortisation on intangible assets</t>
  </si>
  <si>
    <t>Minimum lease payments</t>
  </si>
  <si>
    <t>Contingent rents</t>
  </si>
  <si>
    <t>Less sublease payments received</t>
  </si>
  <si>
    <t xml:space="preserve">Future minimum lease payments due: </t>
  </si>
  <si>
    <t>TOTAL of future minimum sublease lease payments to be received at the B/S date</t>
  </si>
  <si>
    <t>Property, plant and equipment</t>
  </si>
  <si>
    <t>Trade and other receivables</t>
  </si>
  <si>
    <t>Other assets</t>
  </si>
  <si>
    <t>Inventories</t>
  </si>
  <si>
    <t>Other financial assets</t>
  </si>
  <si>
    <t>Cash and cash equivalents</t>
  </si>
  <si>
    <t>Trade and other payables</t>
  </si>
  <si>
    <t>Borrowings</t>
  </si>
  <si>
    <t>Provisions</t>
  </si>
  <si>
    <t>Other liabilities</t>
  </si>
  <si>
    <t>Liabilities in disposal groups</t>
  </si>
  <si>
    <t>Total current liabilities</t>
  </si>
  <si>
    <t>Total non-current liabilities</t>
  </si>
  <si>
    <t>Total assets employed</t>
  </si>
  <si>
    <t>Revaluation reserve</t>
  </si>
  <si>
    <t>Merger reserve</t>
  </si>
  <si>
    <t>Intangible assets</t>
  </si>
  <si>
    <t>Available for sale financial assets</t>
  </si>
  <si>
    <t>Held to maturity investments</t>
  </si>
  <si>
    <t>Loan and receivables</t>
  </si>
  <si>
    <t>Drawdown in committed facility</t>
  </si>
  <si>
    <t>Obligations under finance leases</t>
  </si>
  <si>
    <t>Derivative and embedded derivatives held at 'fair value through income and expenditure'</t>
  </si>
  <si>
    <t>Other legal claims</t>
  </si>
  <si>
    <t>Deferred PFI credits</t>
  </si>
  <si>
    <t>Current liabilities</t>
  </si>
  <si>
    <t>Non-current liabilities</t>
  </si>
  <si>
    <t>STATEMENT OF COMPREHENSIVE INCOME</t>
  </si>
  <si>
    <t>STATEMENT OF FINANCIAL POSITION</t>
  </si>
  <si>
    <t>Non-current assets</t>
  </si>
  <si>
    <t>105</t>
  </si>
  <si>
    <t>115</t>
  </si>
  <si>
    <t>125</t>
  </si>
  <si>
    <t>135</t>
  </si>
  <si>
    <t>145</t>
  </si>
  <si>
    <t>155</t>
  </si>
  <si>
    <t>165</t>
  </si>
  <si>
    <t>175</t>
  </si>
  <si>
    <t>185</t>
  </si>
  <si>
    <t>190</t>
  </si>
  <si>
    <t>195</t>
  </si>
  <si>
    <t>200</t>
  </si>
  <si>
    <t>205</t>
  </si>
  <si>
    <t>210</t>
  </si>
  <si>
    <t>215</t>
  </si>
  <si>
    <t>225</t>
  </si>
  <si>
    <t>230</t>
  </si>
  <si>
    <t>235</t>
  </si>
  <si>
    <t>240</t>
  </si>
  <si>
    <t>245</t>
  </si>
  <si>
    <t>250</t>
  </si>
  <si>
    <t>255</t>
  </si>
  <si>
    <t>260</t>
  </si>
  <si>
    <t>265</t>
  </si>
  <si>
    <t>270</t>
  </si>
  <si>
    <t>275</t>
  </si>
  <si>
    <t>280</t>
  </si>
  <si>
    <t>285</t>
  </si>
  <si>
    <t>290</t>
  </si>
  <si>
    <t>295</t>
  </si>
  <si>
    <t>300</t>
  </si>
  <si>
    <t>305</t>
  </si>
  <si>
    <t>315</t>
  </si>
  <si>
    <t>320</t>
  </si>
  <si>
    <t>Non-current assets for sale and assets in disposal groups</t>
  </si>
  <si>
    <t>Prior period adjustment</t>
  </si>
  <si>
    <t>Cash flows from operating activities</t>
  </si>
  <si>
    <t>Operating surplus/(deficit)</t>
  </si>
  <si>
    <t>Non-cash income and expense:</t>
  </si>
  <si>
    <t>Depreciation and amortisation</t>
  </si>
  <si>
    <t>Impairments</t>
  </si>
  <si>
    <t>Amortisation of PFI credit</t>
  </si>
  <si>
    <t>NET CASH GENERATED FROM/(USED IN) OPERATIONS</t>
  </si>
  <si>
    <t>Tax (paid) / received</t>
  </si>
  <si>
    <t>Cash flows from investing activities</t>
  </si>
  <si>
    <t>Purchase of financial assets</t>
  </si>
  <si>
    <t>Sales of financial assets</t>
  </si>
  <si>
    <t>Sales of intangible assets</t>
  </si>
  <si>
    <t>Net cash generated from/(used in) investing activities</t>
  </si>
  <si>
    <t>Public dividend capital received</t>
  </si>
  <si>
    <t>Public dividend capital repaid</t>
  </si>
  <si>
    <t>Interest paid</t>
  </si>
  <si>
    <t>Interest element of finance lease</t>
  </si>
  <si>
    <t>Net cash generated from/(used in) financing activities</t>
  </si>
  <si>
    <t>Increase/(decrease) in cash and cash equivalents</t>
  </si>
  <si>
    <t xml:space="preserve">TOTAL   </t>
  </si>
  <si>
    <t>Total income from activities</t>
  </si>
  <si>
    <t xml:space="preserve">TOTAL OPERATING INCOME </t>
  </si>
  <si>
    <t>Depreciation on property, plant and equipment</t>
  </si>
  <si>
    <t xml:space="preserve">Value of early retirements on the grounds of ill-health </t>
  </si>
  <si>
    <t>Salaries and wages</t>
  </si>
  <si>
    <t>Termination benefits</t>
  </si>
  <si>
    <t>Software  licences
(purchased)</t>
  </si>
  <si>
    <t>Other
(purchased)</t>
  </si>
  <si>
    <t>Licences &amp; trademarks
(purchased)</t>
  </si>
  <si>
    <t>Patents 
(purchased)</t>
  </si>
  <si>
    <t>Development expenditure
(internally generated)</t>
  </si>
  <si>
    <t>Information technology (internally generated)</t>
  </si>
  <si>
    <t>Years</t>
  </si>
  <si>
    <t>Intangible assets - internally generated</t>
  </si>
  <si>
    <t>Information technology</t>
  </si>
  <si>
    <t>Software</t>
  </si>
  <si>
    <t>Patents</t>
  </si>
  <si>
    <t>Unearned interest income</t>
  </si>
  <si>
    <r>
      <rPr>
        <i/>
        <sz val="10"/>
        <color indexed="8"/>
        <rFont val="Arial"/>
        <family val="2"/>
      </rPr>
      <t xml:space="preserve">Plus </t>
    </r>
    <r>
      <rPr>
        <sz val="10"/>
        <color indexed="8"/>
        <rFont val="Arial"/>
        <family val="2"/>
      </rPr>
      <t>assets classified as available for sale in the year</t>
    </r>
  </si>
  <si>
    <r>
      <rPr>
        <i/>
        <sz val="10"/>
        <color indexed="8"/>
        <rFont val="Arial"/>
        <family val="2"/>
      </rPr>
      <t>Less</t>
    </r>
    <r>
      <rPr>
        <sz val="10"/>
        <color indexed="8"/>
        <rFont val="Arial"/>
        <family val="2"/>
      </rPr>
      <t xml:space="preserve"> assets sold in year</t>
    </r>
  </si>
  <si>
    <r>
      <rPr>
        <i/>
        <sz val="10"/>
        <color indexed="8"/>
        <rFont val="Arial"/>
        <family val="2"/>
      </rPr>
      <t>Less</t>
    </r>
    <r>
      <rPr>
        <sz val="10"/>
        <color indexed="8"/>
        <rFont val="Arial"/>
        <family val="2"/>
      </rPr>
      <t xml:space="preserve"> assets no longer classified as held for sale, for reasons other than disposal by sale</t>
    </r>
  </si>
  <si>
    <t>Reversal of any write down of inventories resulting in a reduction of recognised expenses</t>
  </si>
  <si>
    <t>Current</t>
  </si>
  <si>
    <t>Provision for impaired receivables</t>
  </si>
  <si>
    <t xml:space="preserve">Current </t>
  </si>
  <si>
    <t>Non-current</t>
  </si>
  <si>
    <t xml:space="preserve">Receipts in advance </t>
  </si>
  <si>
    <t>Other payables</t>
  </si>
  <si>
    <t>TOTAL NON CURRENT TRADE AND OTHER PAYABLES</t>
  </si>
  <si>
    <t>TOTAL CURRENT TRADE AND OTHER PAYABLES</t>
  </si>
  <si>
    <t>TOTAL CURRENT TRADE AND OTHER RECEIVABLES</t>
  </si>
  <si>
    <t>TOTAL NON CURRENT TRADE AND OTHER RECEIVABLES</t>
  </si>
  <si>
    <t>TOTAL OTHER CURRENT LIABILITIES</t>
  </si>
  <si>
    <t>TOTAL OTHER NON CURRENT LIABILITIES</t>
  </si>
  <si>
    <t>TOTAL CURRENT BORROWINGS</t>
  </si>
  <si>
    <t>Reclassified to liabilities held in disposal groups in year</t>
  </si>
  <si>
    <t>Net change in year</t>
  </si>
  <si>
    <t>Other current investments</t>
  </si>
  <si>
    <t>Receivables</t>
  </si>
  <si>
    <t xml:space="preserve">Payables </t>
  </si>
  <si>
    <t>Assets as per SoFP</t>
  </si>
  <si>
    <t>Liabilities as per SoFP</t>
  </si>
  <si>
    <t>Non current trade and other receivables excluding non financial assets</t>
  </si>
  <si>
    <t>Non current trade and other payables excluding non financial liabilities</t>
  </si>
  <si>
    <t xml:space="preserve">Other   </t>
  </si>
  <si>
    <t>Share of profit/(loss)</t>
  </si>
  <si>
    <t>Current assets</t>
  </si>
  <si>
    <t>Current service cost</t>
  </si>
  <si>
    <t>Interest cost</t>
  </si>
  <si>
    <t>Contribution by plan participants</t>
  </si>
  <si>
    <t>Benefits paid</t>
  </si>
  <si>
    <t>Past service costs</t>
  </si>
  <si>
    <t>Curtailments and settlements</t>
  </si>
  <si>
    <t>Contributions by the employer</t>
  </si>
  <si>
    <t>Contributions by the plan participants</t>
  </si>
  <si>
    <t>Settlements</t>
  </si>
  <si>
    <t>01A</t>
  </si>
  <si>
    <t>01B</t>
  </si>
  <si>
    <t>02A</t>
  </si>
  <si>
    <t>02B</t>
  </si>
  <si>
    <t>03A</t>
  </si>
  <si>
    <t>03B</t>
  </si>
  <si>
    <t>03C</t>
  </si>
  <si>
    <t>03D</t>
  </si>
  <si>
    <t>03F</t>
  </si>
  <si>
    <t>03G</t>
  </si>
  <si>
    <t>03H</t>
  </si>
  <si>
    <t>04A</t>
  </si>
  <si>
    <t>04B</t>
  </si>
  <si>
    <t>06A</t>
  </si>
  <si>
    <t>05A</t>
  </si>
  <si>
    <t>05C</t>
  </si>
  <si>
    <t>06I</t>
  </si>
  <si>
    <t>07A</t>
  </si>
  <si>
    <t>07I</t>
  </si>
  <si>
    <t>08A</t>
  </si>
  <si>
    <t>08B</t>
  </si>
  <si>
    <t>08C</t>
  </si>
  <si>
    <t>08F</t>
  </si>
  <si>
    <t>09E</t>
  </si>
  <si>
    <t>09G</t>
  </si>
  <si>
    <t>09H</t>
  </si>
  <si>
    <t>09I</t>
  </si>
  <si>
    <t>09J</t>
  </si>
  <si>
    <t>10A</t>
  </si>
  <si>
    <t>10B</t>
  </si>
  <si>
    <t>11A</t>
  </si>
  <si>
    <t>11B</t>
  </si>
  <si>
    <t>11D</t>
  </si>
  <si>
    <t>12A</t>
  </si>
  <si>
    <t>12B</t>
  </si>
  <si>
    <t>Total non-current assets</t>
  </si>
  <si>
    <t>Total current assets</t>
  </si>
  <si>
    <t>Total assets less current liabilities</t>
  </si>
  <si>
    <t>15E</t>
  </si>
  <si>
    <t>16A</t>
  </si>
  <si>
    <t>16B</t>
  </si>
  <si>
    <t>16C</t>
  </si>
  <si>
    <t>16G</t>
  </si>
  <si>
    <t>16H</t>
  </si>
  <si>
    <t>16I</t>
  </si>
  <si>
    <t>%</t>
  </si>
  <si>
    <t>17A</t>
  </si>
  <si>
    <t>18A</t>
  </si>
  <si>
    <t>18B</t>
  </si>
  <si>
    <t>09K</t>
  </si>
  <si>
    <t>09L</t>
  </si>
  <si>
    <t>note</t>
  </si>
  <si>
    <t>27A</t>
  </si>
  <si>
    <t>27C</t>
  </si>
  <si>
    <t>26A</t>
  </si>
  <si>
    <t>26B</t>
  </si>
  <si>
    <t>26C</t>
  </si>
  <si>
    <t>TOTAL COMPREHENSIVE INCOME / (EXPENSE) FOR THE PERIOD</t>
  </si>
  <si>
    <t>24A</t>
  </si>
  <si>
    <t>24B</t>
  </si>
  <si>
    <t>24C</t>
  </si>
  <si>
    <t>24D</t>
  </si>
  <si>
    <t>08G</t>
  </si>
  <si>
    <t>08H</t>
  </si>
  <si>
    <t>16J</t>
  </si>
  <si>
    <t>Cash flows attributable to investing activities of discontinued operations</t>
  </si>
  <si>
    <t>325</t>
  </si>
  <si>
    <t>330</t>
  </si>
  <si>
    <t>Cash flows attributable to financing activities of discontinued operations</t>
  </si>
  <si>
    <t>Operating surplus/(deficit) from continuing operations</t>
  </si>
  <si>
    <t xml:space="preserve">Operating surplus/(deficit) of discontinued operations </t>
  </si>
  <si>
    <t>25A</t>
  </si>
  <si>
    <t>25B</t>
  </si>
  <si>
    <t>25C</t>
  </si>
  <si>
    <t>25D</t>
  </si>
  <si>
    <t>25E</t>
  </si>
  <si>
    <t>25H</t>
  </si>
  <si>
    <t>28A</t>
  </si>
  <si>
    <t>28B</t>
  </si>
  <si>
    <t>28D</t>
  </si>
  <si>
    <t>of which those receivable</t>
  </si>
  <si>
    <t>of which liabilities are due</t>
  </si>
  <si>
    <t>20D</t>
  </si>
  <si>
    <t>Note 4.1 Employee Expenses</t>
  </si>
  <si>
    <t>23A</t>
  </si>
  <si>
    <t>23B</t>
  </si>
  <si>
    <t>21A</t>
  </si>
  <si>
    <t>Note 4.2 Average number of employees (WTE basis)</t>
  </si>
  <si>
    <t>340</t>
  </si>
  <si>
    <t>102</t>
  </si>
  <si>
    <t>At start of period for new FTs</t>
  </si>
  <si>
    <t xml:space="preserve">Operating income of discontinued operations </t>
  </si>
  <si>
    <t xml:space="preserve">Operating expenses of discontinued operations </t>
  </si>
  <si>
    <t>Gain on disposal of discontinued operations</t>
  </si>
  <si>
    <t>(Loss) on disposal of discontinued operations</t>
  </si>
  <si>
    <t>Adjustments in respect of prior years</t>
  </si>
  <si>
    <t>Current tax expense</t>
  </si>
  <si>
    <t>Origination and reversal of temporary differences</t>
  </si>
  <si>
    <t>Change in tax rate</t>
  </si>
  <si>
    <t>Deferred tax expense</t>
  </si>
  <si>
    <t>Total income tax expense in Statement of Comprehensive Income</t>
  </si>
  <si>
    <t>Effect of:</t>
  </si>
  <si>
    <t>Surpluses not subject to tax</t>
  </si>
  <si>
    <t>Non-deductible expenses</t>
  </si>
  <si>
    <t>Share of results of joint ventures and associates</t>
  </si>
  <si>
    <t>Total income tax charge for the year</t>
  </si>
  <si>
    <t>Share of comprehensive income from associates and joint ventures</t>
  </si>
  <si>
    <t>Other recognised gains and losses</t>
  </si>
  <si>
    <t>Effective tax charge percentage</t>
  </si>
  <si>
    <t>Tax if effective tax rate charged on surpluses before tax</t>
  </si>
  <si>
    <t>Surplus/(deficit) for the year</t>
  </si>
  <si>
    <t>STATEMENT OF CASH FLOWS</t>
  </si>
  <si>
    <t>Purchase of intangible assets</t>
  </si>
  <si>
    <t>335</t>
  </si>
  <si>
    <t>345</t>
  </si>
  <si>
    <t>20I</t>
  </si>
  <si>
    <t>20J</t>
  </si>
  <si>
    <t>350</t>
  </si>
  <si>
    <t>Cash flows from (used in) other financing activities</t>
  </si>
  <si>
    <t>Prior period adjustments*</t>
  </si>
  <si>
    <t>Prior period adjustment*</t>
  </si>
  <si>
    <t>Numbers</t>
  </si>
  <si>
    <t>Value</t>
  </si>
  <si>
    <t>£'000</t>
  </si>
  <si>
    <t>11C</t>
  </si>
  <si>
    <t>Number</t>
  </si>
  <si>
    <t>Permanent</t>
  </si>
  <si>
    <t>Cash with the Government Banking Service</t>
  </si>
  <si>
    <t>Land</t>
  </si>
  <si>
    <t>OPERATING SURPLUS / (DEFICIT)</t>
  </si>
  <si>
    <t>FINANCE COSTS</t>
  </si>
  <si>
    <t>Finance income</t>
  </si>
  <si>
    <t>Finance expense - financial liabilities</t>
  </si>
  <si>
    <t>Finance expense - unwinding of discount on provisions</t>
  </si>
  <si>
    <t>NET FINANCE COSTS</t>
  </si>
  <si>
    <t>01C</t>
  </si>
  <si>
    <t>01D</t>
  </si>
  <si>
    <t>(b) total comprehensive income/ (expense) for the period attributable to:</t>
  </si>
  <si>
    <t xml:space="preserve">Services from NHS Foundation Trusts </t>
  </si>
  <si>
    <t xml:space="preserve">Services from NHS Trusts </t>
  </si>
  <si>
    <t>Purchase of healthcare from non NHS bodies</t>
  </si>
  <si>
    <t>Legal fees</t>
  </si>
  <si>
    <t>Consultancy costs</t>
  </si>
  <si>
    <t>Training, courses and conferences</t>
  </si>
  <si>
    <t xml:space="preserve">Hospitality </t>
  </si>
  <si>
    <t>Other comprehensive income</t>
  </si>
  <si>
    <t>- outstanding pension contributions</t>
  </si>
  <si>
    <t>Intangible assets - purchased</t>
  </si>
  <si>
    <t>Movements in operating cash flow of discontinued operations</t>
  </si>
  <si>
    <t>Other movements in operating cash flows</t>
  </si>
  <si>
    <t>327</t>
  </si>
  <si>
    <t>Buildings excluding dwellings</t>
  </si>
  <si>
    <t>Dwellings</t>
  </si>
  <si>
    <t>Plant &amp; machinery</t>
  </si>
  <si>
    <t>Transport equipment</t>
  </si>
  <si>
    <t>Furniture &amp; fittings</t>
  </si>
  <si>
    <t>Revaluations</t>
  </si>
  <si>
    <t>Donated</t>
  </si>
  <si>
    <t xml:space="preserve">Land </t>
  </si>
  <si>
    <t>Disposals</t>
  </si>
  <si>
    <t>Other reserve movements</t>
  </si>
  <si>
    <t>Asset disposals</t>
  </si>
  <si>
    <t>Plan assets at fair value at start of period for new FTs</t>
  </si>
  <si>
    <t xml:space="preserve">At start of period for new FTs </t>
  </si>
  <si>
    <t xml:space="preserve">Gross cost at start of period for new FTs </t>
  </si>
  <si>
    <t xml:space="preserve">Depreciation at start of period for new FTs </t>
  </si>
  <si>
    <t>Note 3 OPERATING EXPENSES (by type)</t>
  </si>
  <si>
    <t>Note 5.2 Arrangements containing an operating lease</t>
  </si>
  <si>
    <t>Note 5.3 Limitation on auditor's liability*</t>
  </si>
  <si>
    <t>Note 5.4 The late payment of commercial debts (interest) Act 1998</t>
  </si>
  <si>
    <t>Note 6 Discontinued operations</t>
  </si>
  <si>
    <t>Note 7 Corporation Tax</t>
  </si>
  <si>
    <t>Note 14.1 Economic life of intangible assets</t>
  </si>
  <si>
    <t>Note 14.2 Economic life of property, plant and equipment</t>
  </si>
  <si>
    <t>7. Op Exp</t>
  </si>
  <si>
    <t>03I</t>
  </si>
  <si>
    <t>08K</t>
  </si>
  <si>
    <t>08L</t>
  </si>
  <si>
    <t>08M</t>
  </si>
  <si>
    <t>08N</t>
  </si>
  <si>
    <t>08O</t>
  </si>
  <si>
    <t>08P</t>
  </si>
  <si>
    <t>08S</t>
  </si>
  <si>
    <t>08T</t>
  </si>
  <si>
    <t>08U</t>
  </si>
  <si>
    <t>08V</t>
  </si>
  <si>
    <t>09F</t>
  </si>
  <si>
    <t>13A</t>
  </si>
  <si>
    <t>13B</t>
  </si>
  <si>
    <t>13C</t>
  </si>
  <si>
    <t>13D</t>
  </si>
  <si>
    <t>13E</t>
  </si>
  <si>
    <t>13F</t>
  </si>
  <si>
    <t>13G</t>
  </si>
  <si>
    <t>13I</t>
  </si>
  <si>
    <t>13J</t>
  </si>
  <si>
    <t>14A</t>
  </si>
  <si>
    <t>14B</t>
  </si>
  <si>
    <t>14C</t>
  </si>
  <si>
    <t>14D</t>
  </si>
  <si>
    <t>14E</t>
  </si>
  <si>
    <t>14F</t>
  </si>
  <si>
    <t>14G</t>
  </si>
  <si>
    <t>14H</t>
  </si>
  <si>
    <t>14I</t>
  </si>
  <si>
    <t>14J</t>
  </si>
  <si>
    <t>14K</t>
  </si>
  <si>
    <t>14L</t>
  </si>
  <si>
    <t>14M</t>
  </si>
  <si>
    <t>14N</t>
  </si>
  <si>
    <t>14O</t>
  </si>
  <si>
    <t>14P</t>
  </si>
  <si>
    <t>14Q</t>
  </si>
  <si>
    <t>14R</t>
  </si>
  <si>
    <t>14S</t>
  </si>
  <si>
    <t>14T</t>
  </si>
  <si>
    <t>14U</t>
  </si>
  <si>
    <t>14W</t>
  </si>
  <si>
    <t>14X</t>
  </si>
  <si>
    <t>14Y</t>
  </si>
  <si>
    <t>14Z</t>
  </si>
  <si>
    <t>14AA</t>
  </si>
  <si>
    <t>14AB</t>
  </si>
  <si>
    <t>15F</t>
  </si>
  <si>
    <t>15G</t>
  </si>
  <si>
    <t>15H</t>
  </si>
  <si>
    <t>18C</t>
  </si>
  <si>
    <t>18D</t>
  </si>
  <si>
    <t>20C</t>
  </si>
  <si>
    <t>22C</t>
  </si>
  <si>
    <t>22D</t>
  </si>
  <si>
    <t>22E</t>
  </si>
  <si>
    <t>22F</t>
  </si>
  <si>
    <t>25J</t>
  </si>
  <si>
    <t>25K</t>
  </si>
  <si>
    <t>27B</t>
  </si>
  <si>
    <t>27D</t>
  </si>
  <si>
    <t>28C</t>
  </si>
  <si>
    <t>29A</t>
  </si>
  <si>
    <t>29B</t>
  </si>
  <si>
    <t>30A</t>
  </si>
  <si>
    <t>30E</t>
  </si>
  <si>
    <t>32A</t>
  </si>
  <si>
    <t>32B</t>
  </si>
  <si>
    <t>32C</t>
  </si>
  <si>
    <t>32D</t>
  </si>
  <si>
    <t>32E</t>
  </si>
  <si>
    <t>32F</t>
  </si>
  <si>
    <t>32G</t>
  </si>
  <si>
    <t>32H</t>
  </si>
  <si>
    <t>33A</t>
  </si>
  <si>
    <t>33B</t>
  </si>
  <si>
    <t>33C</t>
  </si>
  <si>
    <t>33D</t>
  </si>
  <si>
    <t>34A</t>
  </si>
  <si>
    <t>34B</t>
  </si>
  <si>
    <t>34C</t>
  </si>
  <si>
    <t>35A</t>
  </si>
  <si>
    <t>35B</t>
  </si>
  <si>
    <t>35D</t>
  </si>
  <si>
    <t>35E</t>
  </si>
  <si>
    <t>35F</t>
  </si>
  <si>
    <t>Note</t>
  </si>
  <si>
    <t>355</t>
  </si>
  <si>
    <t>360</t>
  </si>
  <si>
    <t>365</t>
  </si>
  <si>
    <t>370</t>
  </si>
  <si>
    <t>375</t>
  </si>
  <si>
    <t>380</t>
  </si>
  <si>
    <t>385</t>
  </si>
  <si>
    <t>390</t>
  </si>
  <si>
    <t>395</t>
  </si>
  <si>
    <t>400</t>
  </si>
  <si>
    <t>405</t>
  </si>
  <si>
    <t>21B</t>
  </si>
  <si>
    <t>Owned</t>
  </si>
  <si>
    <t>25L</t>
  </si>
  <si>
    <t>25M</t>
  </si>
  <si>
    <t>35C</t>
  </si>
  <si>
    <t>Prior period adjustments</t>
  </si>
  <si>
    <t>410</t>
  </si>
  <si>
    <t xml:space="preserve"> </t>
  </si>
  <si>
    <t xml:space="preserve">Amortisation at start of period for new FTs </t>
  </si>
  <si>
    <t>VAT payable</t>
  </si>
  <si>
    <t>Buildings</t>
  </si>
  <si>
    <t>101</t>
  </si>
  <si>
    <t>116</t>
  </si>
  <si>
    <t>Revaluations - property, plant and equipment</t>
  </si>
  <si>
    <t>Revaluations - intangible assets</t>
  </si>
  <si>
    <t>Transfers between reserves</t>
  </si>
  <si>
    <t>Other movements in PDC in year</t>
  </si>
  <si>
    <t>Other loans received</t>
  </si>
  <si>
    <t>Other loans repaid</t>
  </si>
  <si>
    <t>Other capital receipts</t>
  </si>
  <si>
    <t>Other post employment benefits</t>
  </si>
  <si>
    <t>Other employment benefits</t>
  </si>
  <si>
    <t>Interest expense:</t>
  </si>
  <si>
    <t>Total interest expense</t>
  </si>
  <si>
    <t>Other finance costs</t>
  </si>
  <si>
    <t>Interest on late payment of commercial debt</t>
  </si>
  <si>
    <t>Government granted</t>
  </si>
  <si>
    <t>Acquisitions in year - subsequent expenditure</t>
  </si>
  <si>
    <t>Acquisitions in year - other</t>
  </si>
  <si>
    <t>Reversal of impairment</t>
  </si>
  <si>
    <t>Operating lease receivables</t>
  </si>
  <si>
    <t>Allowance for uncollectable lease payments</t>
  </si>
  <si>
    <t>NHS payables - revenue</t>
  </si>
  <si>
    <t>Amounts due to other related parties - revenue</t>
  </si>
  <si>
    <t xml:space="preserve">Other taxes payable </t>
  </si>
  <si>
    <t>Bank overdrafts - Government Banking Service</t>
  </si>
  <si>
    <t>Lease incentives</t>
  </si>
  <si>
    <t>Restructurings</t>
  </si>
  <si>
    <t>Continuing care</t>
  </si>
  <si>
    <t xml:space="preserve">    Other</t>
  </si>
  <si>
    <t xml:space="preserve">3. Bad debts and claims abandoned </t>
  </si>
  <si>
    <t xml:space="preserve">4. Damage to buildings, property etc. </t>
  </si>
  <si>
    <t xml:space="preserve">7. Ex gratia payments </t>
  </si>
  <si>
    <t>£000s</t>
  </si>
  <si>
    <t>Loans received from the Department of Health</t>
  </si>
  <si>
    <t>Loans repaid to the Department of Health</t>
  </si>
  <si>
    <t xml:space="preserve">   Planned</t>
  </si>
  <si>
    <t xml:space="preserve">   Contingent</t>
  </si>
  <si>
    <t xml:space="preserve">   Interest on bank accounts</t>
  </si>
  <si>
    <t>Exit package cost band (including any special payment element)</t>
  </si>
  <si>
    <t>Number of other departures agreed</t>
  </si>
  <si>
    <t>Cost of other departures agreed</t>
  </si>
  <si>
    <t>Total number of exit packages</t>
  </si>
  <si>
    <t>Total cost of exit packages</t>
  </si>
  <si>
    <t>&lt;£10,000</t>
  </si>
  <si>
    <t>£10,001 - £25,000</t>
  </si>
  <si>
    <t>£25,001 - 50,000</t>
  </si>
  <si>
    <t>£50,001 - £100,000</t>
  </si>
  <si>
    <t>£100,001 - £150,000</t>
  </si>
  <si>
    <t>£150,001 - £200,000</t>
  </si>
  <si>
    <t>Investment property</t>
  </si>
  <si>
    <t>123</t>
  </si>
  <si>
    <t>134</t>
  </si>
  <si>
    <t>136</t>
  </si>
  <si>
    <t>194</t>
  </si>
  <si>
    <t>196</t>
  </si>
  <si>
    <t>322</t>
  </si>
  <si>
    <t>333</t>
  </si>
  <si>
    <t>336</t>
  </si>
  <si>
    <t>394</t>
  </si>
  <si>
    <t>137</t>
  </si>
  <si>
    <t>138</t>
  </si>
  <si>
    <t>186</t>
  </si>
  <si>
    <t>267</t>
  </si>
  <si>
    <t>273</t>
  </si>
  <si>
    <t>277</t>
  </si>
  <si>
    <t>107</t>
  </si>
  <si>
    <t>172</t>
  </si>
  <si>
    <t>208</t>
  </si>
  <si>
    <t>117</t>
  </si>
  <si>
    <t>119</t>
  </si>
  <si>
    <t>127</t>
  </si>
  <si>
    <t>128</t>
  </si>
  <si>
    <t>131</t>
  </si>
  <si>
    <t>328</t>
  </si>
  <si>
    <t>329</t>
  </si>
  <si>
    <t>332</t>
  </si>
  <si>
    <t>387</t>
  </si>
  <si>
    <t>187</t>
  </si>
  <si>
    <t>398</t>
  </si>
  <si>
    <t>118</t>
  </si>
  <si>
    <t>223</t>
  </si>
  <si>
    <t>232</t>
  </si>
  <si>
    <t>238</t>
  </si>
  <si>
    <t>112</t>
  </si>
  <si>
    <t>108</t>
  </si>
  <si>
    <t>142</t>
  </si>
  <si>
    <t>147</t>
  </si>
  <si>
    <t>162</t>
  </si>
  <si>
    <t>168</t>
  </si>
  <si>
    <t>202</t>
  </si>
  <si>
    <t>203</t>
  </si>
  <si>
    <t>122</t>
  </si>
  <si>
    <t>182</t>
  </si>
  <si>
    <t>132</t>
  </si>
  <si>
    <t>25IA</t>
  </si>
  <si>
    <t>25IB</t>
  </si>
  <si>
    <t>25ID</t>
  </si>
  <si>
    <t>176</t>
  </si>
  <si>
    <t>177</t>
  </si>
  <si>
    <t>178</t>
  </si>
  <si>
    <t>212</t>
  </si>
  <si>
    <t>214</t>
  </si>
  <si>
    <t>218</t>
  </si>
  <si>
    <t>030</t>
  </si>
  <si>
    <t>045</t>
  </si>
  <si>
    <t>070</t>
  </si>
  <si>
    <t>Interest on impaired financial assets</t>
  </si>
  <si>
    <t>103</t>
  </si>
  <si>
    <t>106</t>
  </si>
  <si>
    <t>Revenue</t>
  </si>
  <si>
    <t>Other income</t>
  </si>
  <si>
    <t>Revaluation reserve - investment property</t>
  </si>
  <si>
    <t xml:space="preserve">Compensation payments received </t>
  </si>
  <si>
    <t>500</t>
  </si>
  <si>
    <t>222</t>
  </si>
  <si>
    <t>256</t>
  </si>
  <si>
    <t>209</t>
  </si>
  <si>
    <t>Costs capitalised as part of assets</t>
  </si>
  <si>
    <t>A&amp;E income</t>
  </si>
  <si>
    <t>PTS income</t>
  </si>
  <si>
    <t>171</t>
  </si>
  <si>
    <t>173</t>
  </si>
  <si>
    <t>Increase in other provisions</t>
  </si>
  <si>
    <t>19E</t>
  </si>
  <si>
    <t>19F</t>
  </si>
  <si>
    <t>Additions</t>
  </si>
  <si>
    <t>VAT receivable</t>
  </si>
  <si>
    <t>109</t>
  </si>
  <si>
    <t>169</t>
  </si>
  <si>
    <t>TOTAL GROSS STAFF COSTS</t>
  </si>
  <si>
    <t>133</t>
  </si>
  <si>
    <t>193</t>
  </si>
  <si>
    <t>26E</t>
  </si>
  <si>
    <t>26F</t>
  </si>
  <si>
    <t>241</t>
  </si>
  <si>
    <t>Other trade payables - revenue</t>
  </si>
  <si>
    <t>204</t>
  </si>
  <si>
    <t>152</t>
  </si>
  <si>
    <t>05AC</t>
  </si>
  <si>
    <t>05AE</t>
  </si>
  <si>
    <t>420</t>
  </si>
  <si>
    <t>430</t>
  </si>
  <si>
    <t>440</t>
  </si>
  <si>
    <t>450</t>
  </si>
  <si>
    <t>460</t>
  </si>
  <si>
    <t>60-90 days</t>
  </si>
  <si>
    <t>30-60 Days</t>
  </si>
  <si>
    <t>0 - 30 days</t>
  </si>
  <si>
    <t>90- 180 days (was "In three to six months")</t>
  </si>
  <si>
    <t>143</t>
  </si>
  <si>
    <t>146</t>
  </si>
  <si>
    <t>In one year or less</t>
  </si>
  <si>
    <t>In more than one year but not more than two years</t>
  </si>
  <si>
    <t>In more than two years but not more than five years</t>
  </si>
  <si>
    <t>In more than five years</t>
  </si>
  <si>
    <t>32I</t>
  </si>
  <si>
    <t>228</t>
  </si>
  <si>
    <t>Transfers to other reserves</t>
  </si>
  <si>
    <t>TOTAL STAFF COSTS</t>
  </si>
  <si>
    <t xml:space="preserve"> sub total</t>
  </si>
  <si>
    <t>Total average numbers</t>
  </si>
  <si>
    <t>over 180 days (was "Over six months")</t>
  </si>
  <si>
    <t>PFI lifecycle replacement received in advance</t>
  </si>
  <si>
    <t>Utilised during the year - accruals</t>
  </si>
  <si>
    <t>Utilised during the year - cash</t>
  </si>
  <si>
    <t>510</t>
  </si>
  <si>
    <t>520</t>
  </si>
  <si>
    <t>530</t>
  </si>
  <si>
    <t>630</t>
  </si>
  <si>
    <t>08XA</t>
  </si>
  <si>
    <t>08XB</t>
  </si>
  <si>
    <t>08XC</t>
  </si>
  <si>
    <t>08XD</t>
  </si>
  <si>
    <t>08XE</t>
  </si>
  <si>
    <t>08XF</t>
  </si>
  <si>
    <t>470</t>
  </si>
  <si>
    <t>550</t>
  </si>
  <si>
    <t>PDC dividend receivable</t>
  </si>
  <si>
    <t>20AA</t>
  </si>
  <si>
    <t>20AL</t>
  </si>
  <si>
    <t>PDC dividend payable</t>
  </si>
  <si>
    <t>22AA</t>
  </si>
  <si>
    <t>22AL</t>
  </si>
  <si>
    <t>237</t>
  </si>
  <si>
    <t>600</t>
  </si>
  <si>
    <t>610</t>
  </si>
  <si>
    <t>620</t>
  </si>
  <si>
    <t>14IA</t>
  </si>
  <si>
    <t>14RA</t>
  </si>
  <si>
    <t>14AC</t>
  </si>
  <si>
    <t>09AA</t>
  </si>
  <si>
    <t>09AB</t>
  </si>
  <si>
    <t>09AC</t>
  </si>
  <si>
    <t>09AD</t>
  </si>
  <si>
    <t>09AE</t>
  </si>
  <si>
    <t>09BA</t>
  </si>
  <si>
    <t>09BB</t>
  </si>
  <si>
    <t>09BC</t>
  </si>
  <si>
    <t>09BD</t>
  </si>
  <si>
    <t>09BE</t>
  </si>
  <si>
    <t>Note 5.5 Other audit remuneration</t>
  </si>
  <si>
    <t>1. The auditing of accounts of any associate of the Trust</t>
  </si>
  <si>
    <t>2. Audit-related assurance services</t>
  </si>
  <si>
    <t>4. All taxation advisory services not falling within item 3 above;</t>
  </si>
  <si>
    <t>6. All assurance services not falling within items 1 to 5</t>
  </si>
  <si>
    <t>7. Corporate finance transaction services not falling within items 1 to 6 above</t>
  </si>
  <si>
    <t>3. Taxation compliance services</t>
  </si>
  <si>
    <t>8. All other non-audit services not falling within items 2 to 7 above</t>
  </si>
  <si>
    <t>Categorised as:</t>
  </si>
  <si>
    <t>Deferred income - goods and services</t>
  </si>
  <si>
    <t>Deferred income - rent of land</t>
  </si>
  <si>
    <t>104</t>
  </si>
  <si>
    <t>121</t>
  </si>
  <si>
    <t>124</t>
  </si>
  <si>
    <t>700</t>
  </si>
  <si>
    <t>216</t>
  </si>
  <si>
    <t>301</t>
  </si>
  <si>
    <r>
      <t>Income in respect of staff costs where accounted on gross basis</t>
    </r>
    <r>
      <rPr>
        <sz val="11"/>
        <rFont val="Calibri"/>
        <family val="2"/>
      </rPr>
      <t xml:space="preserve">  </t>
    </r>
  </si>
  <si>
    <t>Total of future minimum sublease payments to be received at the SoFP date</t>
  </si>
  <si>
    <t>Total taxpayers' and others' equity</t>
  </si>
  <si>
    <t xml:space="preserve">
Financed by </t>
  </si>
  <si>
    <t xml:space="preserve">Deferred income - grants </t>
  </si>
  <si>
    <t>Other deferred income</t>
  </si>
  <si>
    <t>317</t>
  </si>
  <si>
    <t>217</t>
  </si>
  <si>
    <t>TOTAL NON CURRENT BORROWINGS</t>
  </si>
  <si>
    <t>402</t>
  </si>
  <si>
    <t>302</t>
  </si>
  <si>
    <t>Other financial assets held at 'fair value through I&amp;E'</t>
  </si>
  <si>
    <t>At 1 April (restated)</t>
  </si>
  <si>
    <t>90</t>
  </si>
  <si>
    <t>95</t>
  </si>
  <si>
    <t>Note 4.3 Early retirements due to ill health</t>
  </si>
  <si>
    <t>At 1 April  as previously stated</t>
  </si>
  <si>
    <t xml:space="preserve">Impairments </t>
  </si>
  <si>
    <t xml:space="preserve">Revaluations </t>
  </si>
  <si>
    <t>Transfers to/from assets held for sale and assets in disposal groups</t>
  </si>
  <si>
    <t>730</t>
  </si>
  <si>
    <t>740</t>
  </si>
  <si>
    <t>480</t>
  </si>
  <si>
    <t xml:space="preserve">
Reconciliation of effective tax charge</t>
  </si>
  <si>
    <t>141</t>
  </si>
  <si>
    <t>580</t>
  </si>
  <si>
    <t>377</t>
  </si>
  <si>
    <t>307</t>
  </si>
  <si>
    <t>201</t>
  </si>
  <si>
    <t>Transfer to retained earnings on disposal of assets</t>
  </si>
  <si>
    <t>Net pension scheme asset</t>
  </si>
  <si>
    <t>Drugs</t>
  </si>
  <si>
    <t>Consumables</t>
  </si>
  <si>
    <t>Energy</t>
  </si>
  <si>
    <t>Inventories carried at fair value less costs to sell</t>
  </si>
  <si>
    <t>Transfer (to) / from inventory work in progress</t>
  </si>
  <si>
    <t>nets to zero</t>
  </si>
  <si>
    <t>19A</t>
  </si>
  <si>
    <t>19B</t>
  </si>
  <si>
    <t>19C</t>
  </si>
  <si>
    <t>19D</t>
  </si>
  <si>
    <t>19G</t>
  </si>
  <si>
    <t>19H</t>
  </si>
  <si>
    <t>19I</t>
  </si>
  <si>
    <t>19J</t>
  </si>
  <si>
    <t>19L</t>
  </si>
  <si>
    <r>
      <t xml:space="preserve">For current financial instruments (less than one year), fair values are assumed to be equal to book values. The notes below need therefore include only </t>
    </r>
    <r>
      <rPr>
        <b/>
        <u/>
        <sz val="14"/>
        <color rgb="FFFF0000"/>
        <rFont val="Calibri"/>
        <family val="2"/>
        <scheme val="minor"/>
      </rPr>
      <t>non-current</t>
    </r>
    <r>
      <rPr>
        <b/>
        <sz val="14"/>
        <color rgb="FFFF0000"/>
        <rFont val="Calibri"/>
        <family val="2"/>
        <scheme val="minor"/>
      </rPr>
      <t xml:space="preserve"> financial assets and financial liabilities.</t>
    </r>
  </si>
  <si>
    <t>206</t>
  </si>
  <si>
    <t>34AA</t>
  </si>
  <si>
    <t>34BA</t>
  </si>
  <si>
    <t>34CA</t>
  </si>
  <si>
    <t>32J</t>
  </si>
  <si>
    <t>213</t>
  </si>
  <si>
    <t>163</t>
  </si>
  <si>
    <t>164</t>
  </si>
  <si>
    <t>337</t>
  </si>
  <si>
    <t>Note 9 Finance expenses</t>
  </si>
  <si>
    <t>Received from NHS charities: Other charitable and other contributions to expenditure</t>
  </si>
  <si>
    <t>Received from other bodies: Other charitable and other contributions to expenditure</t>
  </si>
  <si>
    <t>Movement in fair value of investment property and other investments</t>
  </si>
  <si>
    <t>Rental revenue from finance leases - other</t>
  </si>
  <si>
    <t>257</t>
  </si>
  <si>
    <t>Rentals under operating leases - contingent rent</t>
  </si>
  <si>
    <t>Increase/(decrease) in provision for impairment of receivables</t>
  </si>
  <si>
    <t>Inventories written down (net, including inventory drugs)</t>
  </si>
  <si>
    <t>Drug costs (non inventory drugs only)</t>
  </si>
  <si>
    <t xml:space="preserve">Future minimum lease receipts due </t>
  </si>
  <si>
    <t>Rental revenue from operating leases - contingent rent</t>
  </si>
  <si>
    <t>Rental revenue from operating leases - other</t>
  </si>
  <si>
    <t>257A</t>
  </si>
  <si>
    <t>257B</t>
  </si>
  <si>
    <t>Rental revenue from operating leases - minimum lease receipts</t>
  </si>
  <si>
    <t>included within:</t>
  </si>
  <si>
    <t>157</t>
  </si>
  <si>
    <t>149</t>
  </si>
  <si>
    <t>341</t>
  </si>
  <si>
    <t>342</t>
  </si>
  <si>
    <t>156</t>
  </si>
  <si>
    <t>174A</t>
  </si>
  <si>
    <t>Re-structurings</t>
  </si>
  <si>
    <t xml:space="preserve">Drugs Inventories consumed </t>
  </si>
  <si>
    <t>306</t>
  </si>
  <si>
    <t>Rentals under operating leases - sublease receipts</t>
  </si>
  <si>
    <t>Rentals under operating leases - minimum lease payments</t>
  </si>
  <si>
    <t>Agency and contract staff</t>
  </si>
  <si>
    <t>Impairments charged to operating expenses</t>
  </si>
  <si>
    <t>Impairments charged to the revaluation reserve</t>
  </si>
  <si>
    <t>Reversal of impairments credited to the revaluation reserve</t>
  </si>
  <si>
    <t>130A</t>
  </si>
  <si>
    <t>131A</t>
  </si>
  <si>
    <t>186A</t>
  </si>
  <si>
    <t>185A</t>
  </si>
  <si>
    <t>187A</t>
  </si>
  <si>
    <t>334</t>
  </si>
  <si>
    <t>234</t>
  </si>
  <si>
    <t>126</t>
  </si>
  <si>
    <t>226</t>
  </si>
  <si>
    <t>Transfer from reval reserve to I&amp;E reserve for impairments arising from consumption of economic benefits</t>
  </si>
  <si>
    <t>NIL</t>
  </si>
  <si>
    <t>318</t>
  </si>
  <si>
    <t>03J</t>
  </si>
  <si>
    <t>08Y</t>
  </si>
  <si>
    <t>425</t>
  </si>
  <si>
    <t>435</t>
  </si>
  <si>
    <t>STATEMENT OF CHANGES IN EQUITY</t>
  </si>
  <si>
    <t>Taxpayers' equity</t>
  </si>
  <si>
    <t>Others' equity</t>
  </si>
  <si>
    <t>Other reserve movements - charitable funds consolidation adjustment</t>
  </si>
  <si>
    <t>247</t>
  </si>
  <si>
    <t>189</t>
  </si>
  <si>
    <t>272</t>
  </si>
  <si>
    <t>343</t>
  </si>
  <si>
    <t>154</t>
  </si>
  <si>
    <t>199</t>
  </si>
  <si>
    <t>Movement in charitable funds inventories</t>
  </si>
  <si>
    <t>19AA</t>
  </si>
  <si>
    <t>16D</t>
  </si>
  <si>
    <t>16E</t>
  </si>
  <si>
    <t>Reclassifications to/from PPE</t>
  </si>
  <si>
    <t>184</t>
  </si>
  <si>
    <t>25JA</t>
  </si>
  <si>
    <t>NHS charitable funds: movement in provisions</t>
  </si>
  <si>
    <t>NHS charitable fund provisions</t>
  </si>
  <si>
    <t>13JA</t>
  </si>
  <si>
    <t>NHS charitable fund assets</t>
  </si>
  <si>
    <t>229</t>
  </si>
  <si>
    <t>Revaluations and impairments - charitable fund assets</t>
  </si>
  <si>
    <t>117A</t>
  </si>
  <si>
    <t>Charitable fund reserves</t>
  </si>
  <si>
    <t>276</t>
  </si>
  <si>
    <t>Bank staff</t>
  </si>
  <si>
    <t>Inventories consumed (recognised in expenses)</t>
  </si>
  <si>
    <t>Interest income</t>
  </si>
  <si>
    <t xml:space="preserve"> - Actuarial (gains)/losses</t>
  </si>
  <si>
    <t>Remeasurement of the net defined benefit (liability) / asset:</t>
  </si>
  <si>
    <t xml:space="preserve"> - Changes in the effect of limiting a net defined benefit asset to the asset ceiling (excluding amounts included in interest income/expense)</t>
  </si>
  <si>
    <t xml:space="preserve"> - Actuarial gain/(losses)</t>
  </si>
  <si>
    <t>Pension cost - other</t>
  </si>
  <si>
    <t>Remeasurements of defined net benefit pension scheme liability / asset</t>
  </si>
  <si>
    <t>Remeasurements of net defined benefit pension scheme liability / asset</t>
  </si>
  <si>
    <t>Services from CCGs and NHS England</t>
  </si>
  <si>
    <t>Income from CCGs and NHS England</t>
  </si>
  <si>
    <t>CCGs and NHS England</t>
  </si>
  <si>
    <r>
      <rPr>
        <sz val="10"/>
        <rFont val="Arial"/>
        <family val="2"/>
      </rPr>
      <t>Working capital l</t>
    </r>
    <r>
      <rPr>
        <sz val="10"/>
        <color indexed="8"/>
        <rFont val="Arial"/>
        <family val="2"/>
      </rPr>
      <t>oans from the Department of Health</t>
    </r>
  </si>
  <si>
    <t>Working capital loans from Department of Health</t>
  </si>
  <si>
    <t xml:space="preserve">g. other </t>
  </si>
  <si>
    <t xml:space="preserve">h. maladministration, no financial loss </t>
  </si>
  <si>
    <t>9. Extra statutory and regulatory</t>
  </si>
  <si>
    <t>b. stores losses</t>
  </si>
  <si>
    <t>161</t>
  </si>
  <si>
    <t>29A4</t>
  </si>
  <si>
    <t>29A5</t>
  </si>
  <si>
    <t>29A6</t>
  </si>
  <si>
    <t>Other service concessions</t>
  </si>
  <si>
    <t>LIFT schemes</t>
  </si>
  <si>
    <t>PFI schemes</t>
  </si>
  <si>
    <t>30A1</t>
  </si>
  <si>
    <t>30A2</t>
  </si>
  <si>
    <t>30A3</t>
  </si>
  <si>
    <t>171A</t>
  </si>
  <si>
    <t>12A1</t>
  </si>
  <si>
    <t>12A2</t>
  </si>
  <si>
    <t>12B1</t>
  </si>
  <si>
    <t>12B2</t>
  </si>
  <si>
    <t>Total Impairments charged to operating surplus / deficit</t>
  </si>
  <si>
    <t>Impairments charged to operating surplus:</t>
  </si>
  <si>
    <t>of which DEL</t>
  </si>
  <si>
    <t>of which AME</t>
  </si>
  <si>
    <t>Net impairments</t>
  </si>
  <si>
    <t>Reversals</t>
  </si>
  <si>
    <t>Cash and cash equivalents (excluding charitable funds)</t>
  </si>
  <si>
    <t>NHS charitable funds: cash and cash equivalents</t>
  </si>
  <si>
    <t>21A1</t>
  </si>
  <si>
    <t>21B1</t>
  </si>
  <si>
    <t>Total cash and cash equivalents as in SoCF</t>
  </si>
  <si>
    <t>Total cash and cash equivalents as in SoFP</t>
  </si>
  <si>
    <t>Note 2.2 Operating lease income</t>
  </si>
  <si>
    <t>Obligations under PFI, LIFT or other service concession contracts</t>
  </si>
  <si>
    <t>Obligations under PFI, LIFT or other service concession contracts (excl. lifecycle)</t>
  </si>
  <si>
    <t>Will not be reclassified to income and expenditure:</t>
  </si>
  <si>
    <t>May be reclassified to income and expenditure when certain conditions are met:</t>
  </si>
  <si>
    <t>Total third party assets</t>
  </si>
  <si>
    <t>Bank balances</t>
  </si>
  <si>
    <t>Monies on deposit</t>
  </si>
  <si>
    <t>Change in provisions discount rate(s)</t>
  </si>
  <si>
    <t>227</t>
  </si>
  <si>
    <t>139</t>
  </si>
  <si>
    <t>Impairments charged to operating surplus / deficit:</t>
  </si>
  <si>
    <t>Gross PFI, LIFT or other service concession liabilities</t>
  </si>
  <si>
    <t>Capital element of PFI, LIFT and other service concession payments</t>
  </si>
  <si>
    <t>327A</t>
  </si>
  <si>
    <r>
      <t>Recoveries from</t>
    </r>
    <r>
      <rPr>
        <b/>
        <sz val="10"/>
        <rFont val="Arial"/>
        <family val="2"/>
      </rPr>
      <t xml:space="preserve"> DH Group bodies</t>
    </r>
    <r>
      <rPr>
        <sz val="10"/>
        <rFont val="Arial"/>
        <family val="2"/>
      </rPr>
      <t xml:space="preserve"> in respect of staff cost netted off expenditure</t>
    </r>
  </si>
  <si>
    <t>540</t>
  </si>
  <si>
    <t>25KA</t>
  </si>
  <si>
    <t xml:space="preserve">   </t>
  </si>
  <si>
    <t>114</t>
  </si>
  <si>
    <t>640</t>
  </si>
  <si>
    <t>08Z</t>
  </si>
  <si>
    <t>Transfers to the I&amp;E reserve for impairments arising from consumption of economic benefits</t>
  </si>
  <si>
    <t>Revaluations and impairments- charitable funds</t>
  </si>
  <si>
    <t>490</t>
  </si>
  <si>
    <t>560</t>
  </si>
  <si>
    <t>Transfers by absorption - NORMAL</t>
  </si>
  <si>
    <t>Transfers by NORMAL absorption: transfers between reserves</t>
  </si>
  <si>
    <t>Fair value gains [taken to I&amp;E]</t>
  </si>
  <si>
    <t>Fair value losses (impairment) [taken to I&amp;E]</t>
  </si>
  <si>
    <t>Transport (other)</t>
  </si>
  <si>
    <t>Net PFI, LIFT or other service concession arrangement obligation</t>
  </si>
  <si>
    <t>PFI revenue:</t>
  </si>
  <si>
    <t>Fair value gains / (losses) on other financial assets held at fair value through the I&amp;E</t>
  </si>
  <si>
    <t>Recycling of gains / (losses) on available for sale financial instruments</t>
  </si>
  <si>
    <t>of which liabilities are due:</t>
  </si>
  <si>
    <t>20H1</t>
  </si>
  <si>
    <t>20GD</t>
  </si>
  <si>
    <t>Losses on curtailment and settlement</t>
  </si>
  <si>
    <t>Remeasurement of the net defined benefit (liability) / asset</t>
  </si>
  <si>
    <t>Payments agreed</t>
  </si>
  <si>
    <t>Total value of agreements</t>
  </si>
  <si>
    <t>Voluntary redundancies including early retirement contractual costs</t>
  </si>
  <si>
    <t>Mutually agreed resignations (MARS) contractual costs</t>
  </si>
  <si>
    <t>Early retirements in the efficiency of the service contractual costs</t>
  </si>
  <si>
    <t xml:space="preserve">Contractual payments in lieu of notice </t>
  </si>
  <si>
    <t>Number of compulsory redundancies</t>
  </si>
  <si>
    <t>&gt;£200,000</t>
  </si>
  <si>
    <t>Cost of compulsory redundancies</t>
  </si>
  <si>
    <t xml:space="preserve">Expected timing of cash flows: </t>
  </si>
  <si>
    <t>2. Fruitless payments and constructive losses</t>
  </si>
  <si>
    <t>590</t>
  </si>
  <si>
    <t>Cash from acquisitions of business units and subsidiaries (not absorption transfers)</t>
  </si>
  <si>
    <t>Cash from (disposals) of business units and subsidiaries (not absorption transfers)</t>
  </si>
  <si>
    <t>Capital loans from the Department of Health</t>
  </si>
  <si>
    <t>Additions - purchased / internally generated</t>
  </si>
  <si>
    <t>Additions - donations of physical assets (non-cash)</t>
  </si>
  <si>
    <t>Capital loans from Department of Health</t>
  </si>
  <si>
    <t>Interest expense / income</t>
  </si>
  <si>
    <t>of which:</t>
  </si>
  <si>
    <t>Total net (charge)/gain recognised in SOCI</t>
  </si>
  <si>
    <r>
      <t xml:space="preserve">Audit fees </t>
    </r>
    <r>
      <rPr>
        <b/>
        <u/>
        <sz val="10"/>
        <rFont val="Arial"/>
        <family val="2"/>
      </rPr>
      <t>payable to the external auditor</t>
    </r>
  </si>
  <si>
    <t>Audit fees payable to external auditor of charitable fund accounts</t>
  </si>
  <si>
    <t>Income recognised this year</t>
  </si>
  <si>
    <t>Cash payments received in-year (relating to invoices raised in current and previous years)</t>
  </si>
  <si>
    <t>Amounts written off in-year (relating to invoices raised in current and previous years)</t>
  </si>
  <si>
    <t>Amounts added to provision for impairment of receivables (relating to invoices raised in current and prior years)</t>
  </si>
  <si>
    <t xml:space="preserve">Non-NHS: Overseas patients (chargeable to patient) </t>
  </si>
  <si>
    <t>06CA</t>
  </si>
  <si>
    <t>2015/16</t>
  </si>
  <si>
    <t>29B1</t>
  </si>
  <si>
    <t>29B2</t>
  </si>
  <si>
    <t>29B3</t>
  </si>
  <si>
    <t>30E1</t>
  </si>
  <si>
    <t>30E2</t>
  </si>
  <si>
    <t>30E3</t>
  </si>
  <si>
    <r>
      <t xml:space="preserve">Other auditor remuneration paid to the </t>
    </r>
    <r>
      <rPr>
        <b/>
        <sz val="10"/>
        <color rgb="FF0000FF"/>
        <rFont val="Arial"/>
        <family val="2"/>
      </rPr>
      <t>external auditor</t>
    </r>
    <r>
      <rPr>
        <sz val="10"/>
        <color indexed="8"/>
        <rFont val="Arial"/>
        <family val="2"/>
      </rPr>
      <t xml:space="preserve"> is analysed as follows:</t>
    </r>
  </si>
  <si>
    <r>
      <t>Gross</t>
    </r>
    <r>
      <rPr>
        <b/>
        <sz val="10"/>
        <color rgb="FF0000FF"/>
        <rFont val="Arial"/>
        <family val="2"/>
      </rPr>
      <t xml:space="preserve"> land</t>
    </r>
    <r>
      <rPr>
        <b/>
        <sz val="10"/>
        <color rgb="FFFF0000"/>
        <rFont val="Arial"/>
        <family val="2"/>
      </rPr>
      <t xml:space="preserve"> </t>
    </r>
    <r>
      <rPr>
        <b/>
        <sz val="10"/>
        <color indexed="8"/>
        <rFont val="Arial"/>
        <family val="2"/>
      </rPr>
      <t>lease receivables</t>
    </r>
  </si>
  <si>
    <r>
      <t xml:space="preserve">Net </t>
    </r>
    <r>
      <rPr>
        <b/>
        <sz val="10"/>
        <color rgb="FF0000FF"/>
        <rFont val="Arial"/>
        <family val="2"/>
      </rPr>
      <t>land</t>
    </r>
    <r>
      <rPr>
        <b/>
        <sz val="10"/>
        <color rgb="FFFF0000"/>
        <rFont val="Arial"/>
        <family val="2"/>
      </rPr>
      <t xml:space="preserve"> </t>
    </r>
    <r>
      <rPr>
        <b/>
        <sz val="10"/>
        <rFont val="Arial"/>
        <family val="2"/>
      </rPr>
      <t>lease receivables</t>
    </r>
  </si>
  <si>
    <r>
      <t>Gross</t>
    </r>
    <r>
      <rPr>
        <b/>
        <sz val="10"/>
        <color rgb="FFFF0000"/>
        <rFont val="Arial"/>
        <family val="2"/>
      </rPr>
      <t xml:space="preserve"> </t>
    </r>
    <r>
      <rPr>
        <b/>
        <sz val="10"/>
        <color rgb="FF0000FF"/>
        <rFont val="Arial"/>
        <family val="2"/>
      </rPr>
      <t>buildings</t>
    </r>
    <r>
      <rPr>
        <b/>
        <sz val="10"/>
        <color rgb="FFFF0000"/>
        <rFont val="Arial"/>
        <family val="2"/>
      </rPr>
      <t xml:space="preserve"> </t>
    </r>
    <r>
      <rPr>
        <b/>
        <sz val="10"/>
        <color indexed="8"/>
        <rFont val="Arial"/>
        <family val="2"/>
      </rPr>
      <t>lease receivables</t>
    </r>
  </si>
  <si>
    <r>
      <t>Net</t>
    </r>
    <r>
      <rPr>
        <b/>
        <sz val="10"/>
        <color rgb="FFFF0000"/>
        <rFont val="Arial"/>
        <family val="2"/>
      </rPr>
      <t xml:space="preserve"> </t>
    </r>
    <r>
      <rPr>
        <b/>
        <sz val="10"/>
        <color rgb="FF0000FF"/>
        <rFont val="Arial"/>
        <family val="2"/>
      </rPr>
      <t>buildings</t>
    </r>
    <r>
      <rPr>
        <b/>
        <sz val="10"/>
        <color rgb="FFFF0000"/>
        <rFont val="Arial"/>
        <family val="2"/>
      </rPr>
      <t xml:space="preserve"> </t>
    </r>
    <r>
      <rPr>
        <b/>
        <sz val="10"/>
        <rFont val="Arial"/>
        <family val="2"/>
      </rPr>
      <t>lease receivables</t>
    </r>
  </si>
  <si>
    <r>
      <t>Gross</t>
    </r>
    <r>
      <rPr>
        <b/>
        <sz val="10"/>
        <color rgb="FFFF0000"/>
        <rFont val="Arial"/>
        <family val="2"/>
      </rPr>
      <t xml:space="preserve"> </t>
    </r>
    <r>
      <rPr>
        <b/>
        <sz val="10"/>
        <color rgb="FF0000FF"/>
        <rFont val="Arial"/>
        <family val="2"/>
      </rPr>
      <t>other</t>
    </r>
    <r>
      <rPr>
        <b/>
        <sz val="10"/>
        <color rgb="FFFF0000"/>
        <rFont val="Arial"/>
        <family val="2"/>
      </rPr>
      <t xml:space="preserve"> </t>
    </r>
    <r>
      <rPr>
        <b/>
        <sz val="10"/>
        <color indexed="8"/>
        <rFont val="Arial"/>
        <family val="2"/>
      </rPr>
      <t>lease receivables</t>
    </r>
  </si>
  <si>
    <r>
      <t xml:space="preserve">Net </t>
    </r>
    <r>
      <rPr>
        <b/>
        <sz val="10"/>
        <color rgb="FF0000FF"/>
        <rFont val="Arial"/>
        <family val="2"/>
      </rPr>
      <t>other</t>
    </r>
    <r>
      <rPr>
        <b/>
        <sz val="10"/>
        <color rgb="FFFF0000"/>
        <rFont val="Arial"/>
        <family val="2"/>
      </rPr>
      <t xml:space="preserve"> </t>
    </r>
    <r>
      <rPr>
        <b/>
        <sz val="10"/>
        <rFont val="Arial"/>
        <family val="2"/>
      </rPr>
      <t>lease receivables</t>
    </r>
  </si>
  <si>
    <r>
      <t xml:space="preserve">Gross </t>
    </r>
    <r>
      <rPr>
        <b/>
        <sz val="10"/>
        <color rgb="FF0000FF"/>
        <rFont val="Arial"/>
        <family val="2"/>
      </rPr>
      <t xml:space="preserve">land </t>
    </r>
    <r>
      <rPr>
        <b/>
        <sz val="10"/>
        <rFont val="Arial"/>
        <family val="2"/>
      </rPr>
      <t>lease liabilities</t>
    </r>
  </si>
  <si>
    <r>
      <t>Net</t>
    </r>
    <r>
      <rPr>
        <b/>
        <sz val="10"/>
        <color rgb="FF0000FF"/>
        <rFont val="Arial"/>
        <family val="2"/>
      </rPr>
      <t xml:space="preserve"> land</t>
    </r>
    <r>
      <rPr>
        <b/>
        <sz val="10"/>
        <color rgb="FFFF0000"/>
        <rFont val="Arial"/>
        <family val="2"/>
      </rPr>
      <t xml:space="preserve"> </t>
    </r>
    <r>
      <rPr>
        <b/>
        <sz val="10"/>
        <rFont val="Arial"/>
        <family val="2"/>
      </rPr>
      <t>lease liabilities</t>
    </r>
  </si>
  <si>
    <r>
      <t xml:space="preserve">Gross </t>
    </r>
    <r>
      <rPr>
        <b/>
        <sz val="10"/>
        <color rgb="FF0000FF"/>
        <rFont val="Arial"/>
        <family val="2"/>
      </rPr>
      <t>buildings</t>
    </r>
    <r>
      <rPr>
        <b/>
        <sz val="10"/>
        <color rgb="FFFF0000"/>
        <rFont val="Arial"/>
        <family val="2"/>
      </rPr>
      <t xml:space="preserve"> </t>
    </r>
    <r>
      <rPr>
        <b/>
        <sz val="10"/>
        <rFont val="Arial"/>
        <family val="2"/>
      </rPr>
      <t>lease liabilities</t>
    </r>
  </si>
  <si>
    <r>
      <t xml:space="preserve">Net </t>
    </r>
    <r>
      <rPr>
        <b/>
        <sz val="10"/>
        <color rgb="FF0000FF"/>
        <rFont val="Arial"/>
        <family val="2"/>
      </rPr>
      <t>buildings</t>
    </r>
    <r>
      <rPr>
        <b/>
        <sz val="10"/>
        <color rgb="FFFF0000"/>
        <rFont val="Arial"/>
        <family val="2"/>
      </rPr>
      <t xml:space="preserve"> </t>
    </r>
    <r>
      <rPr>
        <b/>
        <sz val="10"/>
        <rFont val="Arial"/>
        <family val="2"/>
      </rPr>
      <t>lease liabilities</t>
    </r>
  </si>
  <si>
    <r>
      <t xml:space="preserve">Gross </t>
    </r>
    <r>
      <rPr>
        <b/>
        <sz val="10"/>
        <color rgb="FF0000FF"/>
        <rFont val="Arial"/>
        <family val="2"/>
      </rPr>
      <t>plant and machinery</t>
    </r>
    <r>
      <rPr>
        <b/>
        <sz val="10"/>
        <color rgb="FFFF0000"/>
        <rFont val="Arial"/>
        <family val="2"/>
      </rPr>
      <t xml:space="preserve"> </t>
    </r>
    <r>
      <rPr>
        <b/>
        <sz val="10"/>
        <rFont val="Arial"/>
        <family val="2"/>
      </rPr>
      <t>lease liabilities</t>
    </r>
  </si>
  <si>
    <r>
      <t>Net</t>
    </r>
    <r>
      <rPr>
        <b/>
        <sz val="10"/>
        <color rgb="FF0000FF"/>
        <rFont val="Arial"/>
        <family val="2"/>
      </rPr>
      <t xml:space="preserve"> plant and machinery</t>
    </r>
    <r>
      <rPr>
        <b/>
        <sz val="10"/>
        <color rgb="FFFF0000"/>
        <rFont val="Arial"/>
        <family val="2"/>
      </rPr>
      <t xml:space="preserve"> </t>
    </r>
    <r>
      <rPr>
        <b/>
        <sz val="10"/>
        <rFont val="Arial"/>
        <family val="2"/>
      </rPr>
      <t>lease liabilities</t>
    </r>
  </si>
  <si>
    <r>
      <t xml:space="preserve">Gross </t>
    </r>
    <r>
      <rPr>
        <b/>
        <sz val="10"/>
        <color rgb="FF0000FF"/>
        <rFont val="Arial"/>
        <family val="2"/>
      </rPr>
      <t>other</t>
    </r>
    <r>
      <rPr>
        <b/>
        <sz val="10"/>
        <color rgb="FFFF0000"/>
        <rFont val="Arial"/>
        <family val="2"/>
      </rPr>
      <t xml:space="preserve"> </t>
    </r>
    <r>
      <rPr>
        <b/>
        <sz val="10"/>
        <rFont val="Arial"/>
        <family val="2"/>
      </rPr>
      <t>lease liabilities</t>
    </r>
  </si>
  <si>
    <r>
      <t xml:space="preserve">Net </t>
    </r>
    <r>
      <rPr>
        <b/>
        <sz val="10"/>
        <color rgb="FF0000FF"/>
        <rFont val="Arial"/>
        <family val="2"/>
      </rPr>
      <t>other</t>
    </r>
    <r>
      <rPr>
        <b/>
        <sz val="10"/>
        <color rgb="FFFF0000"/>
        <rFont val="Arial"/>
        <family val="2"/>
      </rPr>
      <t xml:space="preserve"> </t>
    </r>
    <r>
      <rPr>
        <b/>
        <sz val="10"/>
        <rFont val="Arial"/>
        <family val="2"/>
      </rPr>
      <t>lease liabilities</t>
    </r>
  </si>
  <si>
    <t>317A</t>
  </si>
  <si>
    <r>
      <t xml:space="preserve">Any financial assets and liabilities held by </t>
    </r>
    <r>
      <rPr>
        <b/>
        <u/>
        <sz val="10"/>
        <color rgb="FFFF0000"/>
        <rFont val="MS Sans Serif"/>
        <family val="2"/>
      </rPr>
      <t>consolidated</t>
    </r>
    <r>
      <rPr>
        <b/>
        <sz val="10"/>
        <color rgb="FFFF0000"/>
        <rFont val="MS Sans Serif"/>
        <family val="2"/>
      </rPr>
      <t xml:space="preserve"> charitable funds should be included separately in the dedicated rows provided</t>
    </r>
  </si>
  <si>
    <t>Reversal of impairments credited to revaluation reserve</t>
  </si>
  <si>
    <t>Impairments charged to revaluation reserve</t>
  </si>
  <si>
    <t>330A</t>
  </si>
  <si>
    <t>332A</t>
  </si>
  <si>
    <t>385A</t>
  </si>
  <si>
    <t>387A</t>
  </si>
  <si>
    <t>08Y1</t>
  </si>
  <si>
    <t>08Z1</t>
  </si>
  <si>
    <t>570</t>
  </si>
  <si>
    <t>151</t>
  </si>
  <si>
    <r>
      <t xml:space="preserve">Loans and receivables - NLF deposits </t>
    </r>
    <r>
      <rPr>
        <sz val="10"/>
        <color rgb="FF0000FF"/>
        <rFont val="Arial"/>
        <family val="2"/>
      </rPr>
      <t>(where not considered a cash equivalent)</t>
    </r>
  </si>
  <si>
    <t>Deposits with the National Loan Fund</t>
  </si>
  <si>
    <t>Other investments</t>
  </si>
  <si>
    <t>Public dividend capital</t>
  </si>
  <si>
    <t>Non-controlling interest</t>
  </si>
  <si>
    <t>Operating income from patient care activities</t>
  </si>
  <si>
    <t>Of Which:</t>
  </si>
  <si>
    <t>30K</t>
  </si>
  <si>
    <t>710</t>
  </si>
  <si>
    <t>720</t>
  </si>
  <si>
    <r>
      <rPr>
        <b/>
        <sz val="10"/>
        <color rgb="FF0000FF"/>
        <rFont val="Arial"/>
        <family val="2"/>
      </rPr>
      <t>Total net</t>
    </r>
    <r>
      <rPr>
        <b/>
        <sz val="10"/>
        <rFont val="Arial"/>
        <family val="2"/>
      </rPr>
      <t xml:space="preserve"> lease receivables</t>
    </r>
  </si>
  <si>
    <t>Total operating income from continuing operations</t>
  </si>
  <si>
    <r>
      <rPr>
        <b/>
        <sz val="10"/>
        <color rgb="FF0000FF"/>
        <rFont val="Arial"/>
        <family val="2"/>
      </rPr>
      <t>Total net</t>
    </r>
    <r>
      <rPr>
        <b/>
        <sz val="10"/>
        <color rgb="FFFF0000"/>
        <rFont val="Arial"/>
        <family val="2"/>
      </rPr>
      <t xml:space="preserve"> </t>
    </r>
    <r>
      <rPr>
        <b/>
        <sz val="10"/>
        <rFont val="Arial"/>
        <family val="2"/>
      </rPr>
      <t>lease liabilities</t>
    </r>
  </si>
  <si>
    <t>Premises - other</t>
  </si>
  <si>
    <t>158</t>
  </si>
  <si>
    <t>Employment tribunal and other employee related litigation</t>
  </si>
  <si>
    <t>231</t>
  </si>
  <si>
    <t>Note 17 Other assets</t>
  </si>
  <si>
    <t>Note 22.1 Finance lease receivables</t>
  </si>
  <si>
    <t>Note 22.2 Finance lease details</t>
  </si>
  <si>
    <t>Note 23.1 Cash and cash equivalents movements</t>
  </si>
  <si>
    <t>Note 23.2 Breakdown of cash and cash equivalents</t>
  </si>
  <si>
    <t>Note 23.3 Third party assets held by the NHS Foundation Trust</t>
  </si>
  <si>
    <t>Note 24.1 Trade and other payables</t>
  </si>
  <si>
    <t>Note 24.2 - early retirements in NHS payables above</t>
  </si>
  <si>
    <t>Note 25 Borrowings</t>
  </si>
  <si>
    <t>Note 26 Other liabilities</t>
  </si>
  <si>
    <t>Note 28.1 Provisions for liabilities and charges</t>
  </si>
  <si>
    <t>Note 33 Finance lease obligations</t>
  </si>
  <si>
    <t>Note 34.1 On-SoFP PFI, LIFT or other service concession arrangement obligations (finance lease element)</t>
  </si>
  <si>
    <t>Note 37.1 Financial assets by category</t>
  </si>
  <si>
    <t>Note 37.2 Financial liabilities by category</t>
  </si>
  <si>
    <t>Note 38.1 Changes in the benefit obligation and fair value of plan assets during the year for the amounts recognised in the SoFP</t>
  </si>
  <si>
    <t>Note 38.2 Reconciliation of the present value of the defined benefit obligation and the present value of the plan assets to the assets and liabilities recognised in the balance sheet</t>
  </si>
  <si>
    <t xml:space="preserve">Note 38.3 Amounts recognised in the SoCI </t>
  </si>
  <si>
    <t>i</t>
  </si>
  <si>
    <t>Clinical negligence - excesses payable and premiums due to alternative insurers</t>
  </si>
  <si>
    <r>
      <t>5. internal audit services</t>
    </r>
    <r>
      <rPr>
        <sz val="10"/>
        <color rgb="FF0000FF"/>
        <rFont val="Arial"/>
        <family val="2"/>
      </rPr>
      <t xml:space="preserve"> (only those payable to the external auditor)</t>
    </r>
  </si>
  <si>
    <t>Expenditure</t>
  </si>
  <si>
    <t xml:space="preserve">4. Damage to buildings, property etc. (including stores losses) due to: </t>
  </si>
  <si>
    <t xml:space="preserve">
£'000</t>
  </si>
  <si>
    <t>Transfers by absorption: transfers between reserves for charitable funds</t>
  </si>
  <si>
    <t>29S</t>
  </si>
  <si>
    <t>29S1</t>
  </si>
  <si>
    <t>29S2</t>
  </si>
  <si>
    <t>29S3</t>
  </si>
  <si>
    <t>29S4</t>
  </si>
  <si>
    <t>Consisting of:</t>
  </si>
  <si>
    <t>- Interest charge</t>
  </si>
  <si>
    <t>- Repayment of finance lease liability</t>
  </si>
  <si>
    <t>- Revenue lifecycle maintenance</t>
  </si>
  <si>
    <t>- Contingent rent</t>
  </si>
  <si>
    <t>29S5</t>
  </si>
  <si>
    <t>29S6</t>
  </si>
  <si>
    <t>29S7</t>
  </si>
  <si>
    <t>Total amount paid to service concession operator</t>
  </si>
  <si>
    <t xml:space="preserve"> - Return on plan assets (excludes any amounts already included in interest income above)</t>
  </si>
  <si>
    <t xml:space="preserve">Total charge to operating expenditure for off-SoFP schemes </t>
  </si>
  <si>
    <t>30L</t>
  </si>
  <si>
    <t>Direct operating expense arising from investment property which generated rental income in the period</t>
  </si>
  <si>
    <t>Direct operating expense arising from investment property which did not generate rental income in the period</t>
  </si>
  <si>
    <t>NHS Litigation Authority legal claims</t>
  </si>
  <si>
    <t>Other recognised gains and losses*</t>
  </si>
  <si>
    <t>Income from other sources (e.g. local authorities)</t>
  </si>
  <si>
    <t>Note 2.3 OPERATING INCOME (by source)</t>
  </si>
  <si>
    <t>Note 2.1 OPERATING INCOME (by nature)</t>
  </si>
  <si>
    <t>Total other operating income [from 6. Op Inc (source)]</t>
  </si>
  <si>
    <t>On-SoFP PFI contracts and other service concession arrangements</t>
  </si>
  <si>
    <t>30K1</t>
  </si>
  <si>
    <t>30K3</t>
  </si>
  <si>
    <t>30K2</t>
  </si>
  <si>
    <t>30L1</t>
  </si>
  <si>
    <t>30L2</t>
  </si>
  <si>
    <t>30L3</t>
  </si>
  <si>
    <r>
      <t xml:space="preserve">Any other amounts paid to operator due to a commitment </t>
    </r>
    <r>
      <rPr>
        <b/>
        <u/>
        <sz val="10"/>
        <color indexed="8"/>
        <rFont val="Arial"/>
        <family val="2"/>
      </rPr>
      <t>under the service concession contract</t>
    </r>
    <r>
      <rPr>
        <b/>
        <sz val="10"/>
        <color indexed="8"/>
        <rFont val="Arial"/>
        <family val="2"/>
      </rPr>
      <t xml:space="preserve"> but </t>
    </r>
    <r>
      <rPr>
        <b/>
        <u/>
        <sz val="10"/>
        <color indexed="8"/>
        <rFont val="Arial"/>
        <family val="2"/>
      </rPr>
      <t>not part</t>
    </r>
    <r>
      <rPr>
        <b/>
        <sz val="10"/>
        <color indexed="8"/>
        <rFont val="Arial"/>
        <family val="2"/>
      </rPr>
      <t xml:space="preserve"> of the unitary payment (expected to be apply only to a small number of schemes)</t>
    </r>
  </si>
  <si>
    <t>(i) non-controlling interest, and</t>
  </si>
  <si>
    <t>Non-controlling Interest</t>
  </si>
  <si>
    <t>Note 2.4 - Overseas visitors (relating to patients charged directly by the foundation trust)</t>
  </si>
  <si>
    <t>Clinical negligence - amounts payable to the NHSLA (premiums)</t>
  </si>
  <si>
    <t>Disposals / derecognition</t>
  </si>
  <si>
    <t>Off-SoFP PFI residual interests</t>
  </si>
  <si>
    <t>Purchase of social care (under s.75 or other integrated care arrangements)</t>
  </si>
  <si>
    <t>06CB</t>
  </si>
  <si>
    <t>PFI support income recognised in the I&amp;E</t>
  </si>
  <si>
    <r>
      <t>Additions -</t>
    </r>
    <r>
      <rPr>
        <sz val="10"/>
        <color rgb="FF0000FF"/>
        <rFont val="Arial"/>
        <family val="2"/>
      </rPr>
      <t xml:space="preserve"> assets purchased from cash donations / grants</t>
    </r>
  </si>
  <si>
    <r>
      <t xml:space="preserve">Additions - </t>
    </r>
    <r>
      <rPr>
        <sz val="10"/>
        <color rgb="FF0000FF"/>
        <rFont val="Arial"/>
        <family val="2"/>
      </rPr>
      <t>assets purchased from cash donations / grants</t>
    </r>
  </si>
  <si>
    <r>
      <t>Received from NHS charities:</t>
    </r>
    <r>
      <rPr>
        <sz val="10"/>
        <color rgb="FF0000FF"/>
        <rFont val="Arial"/>
        <family val="2"/>
      </rPr>
      <t xml:space="preserve"> Donation of physical assets (non-cash)</t>
    </r>
  </si>
  <si>
    <r>
      <t xml:space="preserve">Received from other bodies:  </t>
    </r>
    <r>
      <rPr>
        <sz val="10"/>
        <color rgb="FF0000FF"/>
        <rFont val="Arial"/>
        <family val="2"/>
      </rPr>
      <t>Donation of physical assets (non-cash)</t>
    </r>
  </si>
  <si>
    <r>
      <t xml:space="preserve">Received from NHS charities: </t>
    </r>
    <r>
      <rPr>
        <sz val="10"/>
        <color rgb="FF0000FF"/>
        <rFont val="Arial"/>
        <family val="2"/>
      </rPr>
      <t>Cash donations / grants for the purchase of capital assets</t>
    </r>
  </si>
  <si>
    <r>
      <t xml:space="preserve">Received from other bodies: </t>
    </r>
    <r>
      <rPr>
        <sz val="10"/>
        <color rgb="FF0000FF"/>
        <rFont val="Arial"/>
        <family val="2"/>
      </rPr>
      <t>Cash donations / grants for the purchase of capital assets</t>
    </r>
  </si>
  <si>
    <t>Operating expenses of continuing operations</t>
  </si>
  <si>
    <t>PDC dividends payable</t>
  </si>
  <si>
    <t>Gain/ (loss) from transfer by absorption</t>
  </si>
  <si>
    <t>Surplus/(deficit) from continuing operations</t>
  </si>
  <si>
    <t>Fair value gains/(losses) on available-for-sale financial investments</t>
  </si>
  <si>
    <t>Recycling gains/(losses) on available-for-sale financial investments</t>
  </si>
  <si>
    <t>(a) Surplus/ (deficit) for the period attributable to:</t>
  </si>
  <si>
    <t>Note: Allocation of profits/ (losses) for the period:</t>
  </si>
  <si>
    <t>NHS charitable funds reserves</t>
  </si>
  <si>
    <t>Available for sale investment reserve</t>
  </si>
  <si>
    <r>
      <t xml:space="preserve">Of which, cases of </t>
    </r>
    <r>
      <rPr>
        <sz val="10"/>
        <color rgb="FF0000FF"/>
        <rFont val="Arial"/>
        <family val="2"/>
      </rPr>
      <t>£300,000</t>
    </r>
    <r>
      <rPr>
        <sz val="10"/>
        <color indexed="8"/>
        <rFont val="Arial"/>
        <family val="2"/>
      </rPr>
      <t xml:space="preserve"> or more: </t>
    </r>
  </si>
  <si>
    <t>Present value of plan assets at 1 April (restated)</t>
  </si>
  <si>
    <t>Public dividend capital written off</t>
  </si>
  <si>
    <t>On SoFP pension liability - employer contributions paid less net charge to the SOCI</t>
  </si>
  <si>
    <t>NHS charitable funds - net adjustments for working capital movements, non-cash transactions and non-operating cash flows</t>
  </si>
  <si>
    <t>Purchase of property, plant and equipment and investment property</t>
  </si>
  <si>
    <t>Sales of property, plant and equipment and investment property</t>
  </si>
  <si>
    <t>NHS charitable funds - net cash flows from investing activities</t>
  </si>
  <si>
    <t>Cash flows from financing activities</t>
  </si>
  <si>
    <t>PDC dividend paid</t>
  </si>
  <si>
    <t>NHS charitable funds - net cash flows from financing activities</t>
  </si>
  <si>
    <t xml:space="preserve">Cash and cash equivalents at 1 April </t>
  </si>
  <si>
    <t>Cash and cash equivalents at start of period for new FTs</t>
  </si>
  <si>
    <t>NHS charitable funds cash and cash equivalents for new FTs</t>
  </si>
  <si>
    <t>NHS charitable funds: change in cash and cash equivalents due to transfers by absorption</t>
  </si>
  <si>
    <t>Cash and cash equivalents transferred by normal absorption</t>
  </si>
  <si>
    <t>Cost and volume contract income</t>
  </si>
  <si>
    <t>Block contract income</t>
  </si>
  <si>
    <t>Clinical partnerships providing mandatory services (including S75 agreements)</t>
  </si>
  <si>
    <t>Clinical income for the secondary commissioning of mandatory services</t>
  </si>
  <si>
    <t>Operating lease revenue</t>
  </si>
  <si>
    <t xml:space="preserve">Local authorities </t>
  </si>
  <si>
    <t xml:space="preserve">NHS other </t>
  </si>
  <si>
    <t>Related to continuing operations</t>
  </si>
  <si>
    <t>Related to discontinued operations</t>
  </si>
  <si>
    <t>NHS charitable funds: Incoming resources excluding investment income</t>
  </si>
  <si>
    <t xml:space="preserve">Services from other NHS bodies </t>
  </si>
  <si>
    <t>NHS charitable funds - employee expenses</t>
  </si>
  <si>
    <t>Employee expenses - executive directors</t>
  </si>
  <si>
    <t>Employee expenses - staff</t>
  </si>
  <si>
    <t>Research and development - (not included in employee expenses)</t>
  </si>
  <si>
    <t>Research and development - (included in employee expenses)</t>
  </si>
  <si>
    <t>Transport (business travel only)</t>
  </si>
  <si>
    <t>NHS charitable funds: Depreciation and amortisation on charitable fund assets</t>
  </si>
  <si>
    <t>Car parking &amp; security</t>
  </si>
  <si>
    <t>Redundancy - (not included in employee expenses)</t>
  </si>
  <si>
    <t>Redundancy - (included in employee expenses)</t>
  </si>
  <si>
    <t>Early retirements - (not included in employee expenses)</t>
  </si>
  <si>
    <t>Early retirements - (included in employee expenses)</t>
  </si>
  <si>
    <t>Losses, ex gratia &amp; special payments- (not included in employee expenses)</t>
  </si>
  <si>
    <t>Losses, ex gratia &amp; special payments- (included in employee expenses)</t>
  </si>
  <si>
    <t>NHS charitable funds: Other resources expended</t>
  </si>
  <si>
    <t>Of which</t>
  </si>
  <si>
    <t>Permanently
employed total</t>
  </si>
  <si>
    <t>Other total</t>
  </si>
  <si>
    <t>Permanently
employed</t>
  </si>
  <si>
    <t>NHS charitable funds staff</t>
  </si>
  <si>
    <r>
      <t>Recoveries from</t>
    </r>
    <r>
      <rPr>
        <b/>
        <sz val="10"/>
        <rFont val="Arial"/>
        <family val="2"/>
      </rPr>
      <t xml:space="preserve"> other bodies</t>
    </r>
    <r>
      <rPr>
        <sz val="10"/>
        <rFont val="Arial"/>
        <family val="2"/>
      </rPr>
      <t xml:space="preserve"> in respect of staff cost netted off expenditure</t>
    </r>
  </si>
  <si>
    <t>Total employee benefits excl. capitalised costs</t>
  </si>
  <si>
    <t>Number of employees (WTE) engaged on capital projects</t>
  </si>
  <si>
    <t>Exit payments following employment tribunals or court orders</t>
  </si>
  <si>
    <t>Note 8 Finance revenue</t>
  </si>
  <si>
    <t>NHS charitable funds: investment income</t>
  </si>
  <si>
    <t>Finance costs on PFI and other service concession arrangements (excluding LIFT)</t>
  </si>
  <si>
    <t>Main finance costs</t>
  </si>
  <si>
    <t>Contingent finance costs</t>
  </si>
  <si>
    <t>Finance costs on LIFT scheme obligations</t>
  </si>
  <si>
    <t>Total impairments</t>
  </si>
  <si>
    <t>Intangible assets under construction</t>
  </si>
  <si>
    <t xml:space="preserve">Valuation/ gross cost at start of period for new FTs </t>
  </si>
  <si>
    <t>Additions - leased</t>
  </si>
  <si>
    <t>Assets under construction and payments on account</t>
  </si>
  <si>
    <t>Finance leased</t>
  </si>
  <si>
    <t>Licences &amp; trademarks</t>
  </si>
  <si>
    <t>Min life</t>
  </si>
  <si>
    <t>Max life</t>
  </si>
  <si>
    <t>NHS charitable funds: Investment property</t>
  </si>
  <si>
    <t>NHS charitable funds: Other investments</t>
  </si>
  <si>
    <t>Movement in fair value of available-for-sale financial assets recognised in Other Comprehensive Income</t>
  </si>
  <si>
    <t>Investment property income</t>
  </si>
  <si>
    <r>
      <rPr>
        <i/>
        <sz val="10"/>
        <color indexed="8"/>
        <rFont val="Arial"/>
        <family val="2"/>
      </rPr>
      <t>Plus</t>
    </r>
    <r>
      <rPr>
        <sz val="10"/>
        <color indexed="8"/>
        <rFont val="Arial"/>
        <family val="2"/>
      </rPr>
      <t xml:space="preserve"> reversal of impairment of assets held for sale</t>
    </r>
  </si>
  <si>
    <r>
      <rPr>
        <i/>
        <sz val="10"/>
        <color indexed="8"/>
        <rFont val="Arial"/>
        <family val="2"/>
      </rPr>
      <t>Less</t>
    </r>
    <r>
      <rPr>
        <sz val="10"/>
        <color indexed="8"/>
        <rFont val="Arial"/>
        <family val="2"/>
      </rPr>
      <t xml:space="preserve"> impairment of assets held for sale</t>
    </r>
  </si>
  <si>
    <t>Note 18 Other financial assets</t>
  </si>
  <si>
    <t>Embedded derivatives held at 'fair value through I&amp;E'</t>
  </si>
  <si>
    <t>NHS charitable funds: Other financial assets</t>
  </si>
  <si>
    <t>Work in progress</t>
  </si>
  <si>
    <t>NHS charitable funds: inventories</t>
  </si>
  <si>
    <t>NHS receivables - revenue</t>
  </si>
  <si>
    <t>NHS receivables - capital</t>
  </si>
  <si>
    <t>Receivables due from NHS charities – revenue</t>
  </si>
  <si>
    <t>Receivables due from NHS charities – capital</t>
  </si>
  <si>
    <t>Other receivables with related parties - revenue</t>
  </si>
  <si>
    <t>Other receivables with related parties - capital</t>
  </si>
  <si>
    <t>Deposits and advances</t>
  </si>
  <si>
    <t>Interest receivable</t>
  </si>
  <si>
    <t>Finance lease receivables</t>
  </si>
  <si>
    <t>Other receivables - revenue</t>
  </si>
  <si>
    <t>Other receivables - capital</t>
  </si>
  <si>
    <t>NHS charitable funds: Trade and other receivables</t>
  </si>
  <si>
    <t>Bank overdrafts (GBS and commercial banks)</t>
  </si>
  <si>
    <t>Total cash and cash equivalents balance at period end is broken down into:</t>
  </si>
  <si>
    <t>NHS payables  - early retirement costs payable within one year</t>
  </si>
  <si>
    <t>Social security costs</t>
  </si>
  <si>
    <t>NHS charitable funds: Trade and other payables</t>
  </si>
  <si>
    <t>Bank overdrafts - commercial banks</t>
  </si>
  <si>
    <t>Other loans</t>
  </si>
  <si>
    <t>NHS charitable funds: other current borrowings</t>
  </si>
  <si>
    <t>NHS charitable funds: bank overdraft</t>
  </si>
  <si>
    <t>NHS charitable funds: non-current borrowings</t>
  </si>
  <si>
    <t>NHS charitable funds: other liabilities</t>
  </si>
  <si>
    <r>
      <t>Net pension scheme liability</t>
    </r>
    <r>
      <rPr>
        <sz val="10"/>
        <color rgb="FFFF0000"/>
        <rFont val="Arial"/>
        <family val="2"/>
      </rPr>
      <t xml:space="preserve"> </t>
    </r>
    <r>
      <rPr>
        <sz val="10"/>
        <color rgb="FF0000FF"/>
        <rFont val="Arial"/>
        <family val="2"/>
      </rPr>
      <t>(On SoFP pension schemes only)</t>
    </r>
  </si>
  <si>
    <t>Note 27 Other financial liabilities</t>
  </si>
  <si>
    <t>NHS charitable funds: other financial liabilities</t>
  </si>
  <si>
    <t>NHS charitable funds: other charitable funds</t>
  </si>
  <si>
    <t xml:space="preserve"> Note 28.3 Clinical negligence liabilities</t>
  </si>
  <si>
    <t>Note 29 Contingent (liabilities) / assets</t>
  </si>
  <si>
    <t>Revaluation reserve -intangibles</t>
  </si>
  <si>
    <t>Total revaluation reserve</t>
  </si>
  <si>
    <t>Revaluation reserve -property, plant and equipment</t>
  </si>
  <si>
    <t>Revaluation reserve - assets held for sale</t>
  </si>
  <si>
    <t>Note 31.1 Related party transactions</t>
  </si>
  <si>
    <t>Charitable funds</t>
  </si>
  <si>
    <t>Subsidiaries / associates / joint ventures</t>
  </si>
  <si>
    <t>Note 31.2 Related party balances</t>
  </si>
  <si>
    <r>
      <t xml:space="preserve">Unitary payment payable to service concession operator (total of all schemes) - </t>
    </r>
    <r>
      <rPr>
        <sz val="10"/>
        <color rgb="FF0000FF"/>
        <rFont val="Arial"/>
        <family val="2"/>
      </rPr>
      <t>This should be the amount payable to the operator - any PFI support income recognised should NOT be netted off</t>
    </r>
  </si>
  <si>
    <t>Note 37.3 Maturity of financial liabilities</t>
  </si>
  <si>
    <t>NHS charitable funds: non-current financial assets</t>
  </si>
  <si>
    <t>NHS charitable funds: non-current financial liabilities</t>
  </si>
  <si>
    <t>Book value</t>
  </si>
  <si>
    <t>Present value of the defined benefit obligation at 1 April (restated)</t>
  </si>
  <si>
    <t>Present value of the defined benefit obligation at start of period for new FTs</t>
  </si>
  <si>
    <t>Past service cost</t>
  </si>
  <si>
    <r>
      <t>e. other employment payments</t>
    </r>
    <r>
      <rPr>
        <sz val="10"/>
        <color rgb="FFFF0000"/>
        <rFont val="Arial"/>
        <family val="2"/>
      </rPr>
      <t xml:space="preserve"> </t>
    </r>
    <r>
      <rPr>
        <sz val="10"/>
        <color rgb="FF0000FF"/>
        <rFont val="Arial"/>
        <family val="2"/>
      </rPr>
      <t>(should not include special severance payments which are disclosed below)</t>
    </r>
  </si>
  <si>
    <t>f. patient referrals outside the UK and EEA Guidelines</t>
  </si>
  <si>
    <t>8. Special severance payments</t>
  </si>
  <si>
    <t>Note 39.2 Recovered losses</t>
  </si>
  <si>
    <t>UK corporation tax expense</t>
  </si>
  <si>
    <t>on leases of land</t>
  </si>
  <si>
    <t>on leases of buildings</t>
  </si>
  <si>
    <t>on other leases</t>
  </si>
  <si>
    <t>(Increase)/decrease in trade and other receivables</t>
  </si>
  <si>
    <t>(Increase)/decrease in other assets</t>
  </si>
  <si>
    <t>(Increase)/decrease in inventories</t>
  </si>
  <si>
    <t>Increase/(decrease) in trade and other payables</t>
  </si>
  <si>
    <t>Increase/(decrease) in other liabilities</t>
  </si>
  <si>
    <t>Increase/(decrease) in provisions</t>
  </si>
  <si>
    <t>Premises - business rates payable to local authorities</t>
  </si>
  <si>
    <t xml:space="preserve">Pension cost - defined contribution plans
  employer's contributions to NHS pensions </t>
  </si>
  <si>
    <r>
      <t xml:space="preserve">Contingent rents recognised as income in the period </t>
    </r>
    <r>
      <rPr>
        <sz val="10"/>
        <color rgb="FF0000FF"/>
        <rFont val="Arial"/>
        <family val="2"/>
      </rPr>
      <t>(where the FT is a lessor)</t>
    </r>
  </si>
  <si>
    <r>
      <t xml:space="preserve">Contingent rents recognised as expenditure in the period </t>
    </r>
    <r>
      <rPr>
        <sz val="10"/>
        <color rgb="FF0000FF"/>
        <rFont val="Arial"/>
        <family val="2"/>
      </rPr>
      <t>(where the FT is a lessee)</t>
    </r>
  </si>
  <si>
    <r>
      <t xml:space="preserve">The unguaranteed residual value accruing to the FT </t>
    </r>
    <r>
      <rPr>
        <sz val="10"/>
        <color rgb="FF0000FF"/>
        <rFont val="Arial"/>
        <family val="2"/>
      </rPr>
      <t>(where the FT is a lessor)</t>
    </r>
  </si>
  <si>
    <r>
      <t>The accumulated allowance for uncollectable minimum lease payments receivable</t>
    </r>
    <r>
      <rPr>
        <sz val="10"/>
        <color rgb="FF0000FF"/>
        <rFont val="Arial"/>
        <family val="2"/>
      </rPr>
      <t xml:space="preserve"> (where the FT is a lessor)</t>
    </r>
  </si>
  <si>
    <t>2016/17</t>
  </si>
  <si>
    <r>
      <t>non-contractual payments</t>
    </r>
    <r>
      <rPr>
        <sz val="10"/>
        <color rgb="FFFF0000"/>
        <rFont val="Arial"/>
        <family val="2"/>
      </rPr>
      <t xml:space="preserve"> </t>
    </r>
    <r>
      <rPr>
        <sz val="10"/>
        <color rgb="FF0000FF"/>
        <rFont val="Arial"/>
        <family val="2"/>
      </rPr>
      <t xml:space="preserve">requiring HMT approval </t>
    </r>
    <r>
      <rPr>
        <sz val="10"/>
        <color indexed="8"/>
        <rFont val="Arial"/>
        <family val="2"/>
      </rPr>
      <t>made to individuals where the payment value was more than 12 months’ of their annual salary</t>
    </r>
  </si>
  <si>
    <t>Note that columns E, G and K are entered in £000</t>
  </si>
  <si>
    <t>29H</t>
  </si>
  <si>
    <t>29H1</t>
  </si>
  <si>
    <t>29H2</t>
  </si>
  <si>
    <t>29H3</t>
  </si>
  <si>
    <t>29I</t>
  </si>
  <si>
    <t>29I1</t>
  </si>
  <si>
    <t>29I2</t>
  </si>
  <si>
    <t>29I3</t>
  </si>
  <si>
    <t>Note 34.2 Total On-SoFP PFI, LIFT and other service concession arrangement commitments</t>
  </si>
  <si>
    <t>of which due:</t>
  </si>
  <si>
    <r>
      <rPr>
        <b/>
        <sz val="10"/>
        <color rgb="FF0000FF"/>
        <rFont val="Arial"/>
        <family val="2"/>
      </rPr>
      <t>Total future payments committed</t>
    </r>
    <r>
      <rPr>
        <b/>
        <sz val="10"/>
        <color rgb="FFFF0000"/>
        <rFont val="Arial"/>
        <family val="2"/>
      </rPr>
      <t xml:space="preserve"> </t>
    </r>
    <r>
      <rPr>
        <b/>
        <sz val="10"/>
        <color indexed="8"/>
        <rFont val="Arial"/>
        <family val="2"/>
      </rPr>
      <t>in respect of PFI, LIFT or other service concession arrangements</t>
    </r>
  </si>
  <si>
    <r>
      <t xml:space="preserve">NHS payables - capital </t>
    </r>
    <r>
      <rPr>
        <sz val="10"/>
        <color rgb="FF0000FF"/>
        <rFont val="Arial"/>
        <family val="2"/>
      </rPr>
      <t>(including capital accruals)</t>
    </r>
  </si>
  <si>
    <r>
      <t xml:space="preserve">Amounts due to other related parties - capital </t>
    </r>
    <r>
      <rPr>
        <sz val="10"/>
        <color rgb="FF0000FF"/>
        <rFont val="Arial"/>
        <family val="2"/>
      </rPr>
      <t>(including capital accruals)</t>
    </r>
  </si>
  <si>
    <r>
      <t xml:space="preserve">Other trade payables - capital </t>
    </r>
    <r>
      <rPr>
        <sz val="10"/>
        <color rgb="FF0000FF"/>
        <rFont val="Arial"/>
        <family val="2"/>
      </rPr>
      <t>(including capital accruals)</t>
    </r>
  </si>
  <si>
    <t>Remuneration of non-executive directors</t>
  </si>
  <si>
    <t>- Capital lifecycle maintenance</t>
  </si>
  <si>
    <t>19M</t>
  </si>
  <si>
    <t>Fair value of any reimbursement right</t>
  </si>
  <si>
    <t>The effect of the asset ceiling</t>
  </si>
  <si>
    <t>281</t>
  </si>
  <si>
    <t>Investments in associates and joint ventures</t>
  </si>
  <si>
    <t>Share of profit/ (loss) of associates/ joint ventures</t>
  </si>
  <si>
    <t>Internal audit costs  - (not included in employee expenses)</t>
  </si>
  <si>
    <t>282</t>
  </si>
  <si>
    <t>Internal audit costs - (included in employee expenses)</t>
  </si>
  <si>
    <t>Loss or damage from normal operations (DEL)</t>
  </si>
  <si>
    <t>Over specification of assets (DEL)</t>
  </si>
  <si>
    <t>Abandonment of assets in course of construction (DEL)</t>
  </si>
  <si>
    <t>Loss as a result of catastrophe (AME)</t>
  </si>
  <si>
    <t>Unforeseen obsolescence (AME)</t>
  </si>
  <si>
    <t>Changes in market price (AME)</t>
  </si>
  <si>
    <t>Business combinations (transfers in/out)</t>
  </si>
  <si>
    <t>Mental Health services</t>
  </si>
  <si>
    <t>Acute services</t>
  </si>
  <si>
    <t>Ambulance services</t>
  </si>
  <si>
    <t>Community services</t>
  </si>
  <si>
    <t>Healthcare science staff</t>
  </si>
  <si>
    <t>221</t>
  </si>
  <si>
    <t>Receipt of cash donations to purchase capital assets</t>
  </si>
  <si>
    <t>Income recognised in respect of capital donations (cash and non-cash)</t>
  </si>
  <si>
    <t>Additional income for delivery of healthcare services</t>
  </si>
  <si>
    <t>Support from DH for mergers</t>
  </si>
  <si>
    <t>Rental revenue from finance leases - contingent rent</t>
  </si>
  <si>
    <t>NHS Improvement</t>
  </si>
  <si>
    <t>Note 34.3 Analysis of amounts payable to service concession operator</t>
  </si>
  <si>
    <t>Drawdown in committed facility (non Department of Health)</t>
  </si>
  <si>
    <t>Sustainability and Transformation Fund income</t>
  </si>
  <si>
    <t>221A</t>
  </si>
  <si>
    <r>
      <rPr>
        <b/>
        <sz val="10"/>
        <color rgb="FF0000FF"/>
        <rFont val="Arial"/>
        <family val="2"/>
      </rPr>
      <t>Permanently employed</t>
    </r>
    <r>
      <rPr>
        <sz val="10"/>
        <color rgb="FF0000FF"/>
        <rFont val="Arial"/>
        <family val="2"/>
      </rPr>
      <t xml:space="preserve"> - this is staff permanently employed by the FT and includes staff on outward secondment or loan to other organisations.</t>
    </r>
  </si>
  <si>
    <r>
      <rPr>
        <b/>
        <sz val="10"/>
        <color rgb="FF0000FF"/>
        <rFont val="Arial"/>
        <family val="2"/>
      </rPr>
      <t>Others -</t>
    </r>
    <r>
      <rPr>
        <sz val="10"/>
        <color rgb="FF0000FF"/>
        <rFont val="Arial"/>
        <family val="2"/>
      </rPr>
      <t xml:space="preserve"> this is others engaged on the objectives of the FT and will include staff on inward secondment or loan from other organisations, agency/temporary staff and contract staff. "Contract staff" means staff engaged by the  FT on a contract to undertake a project or task. It does not include amounts payable to contractors in respect of the provision of services (e.g. cleaning or security). 
</t>
    </r>
  </si>
  <si>
    <t>Note 39.3 Gifts</t>
  </si>
  <si>
    <t>35G</t>
  </si>
  <si>
    <t>35H</t>
  </si>
  <si>
    <t>TOTAL GIFTS</t>
  </si>
  <si>
    <t>Gift 1*</t>
  </si>
  <si>
    <t>Gift 2*</t>
  </si>
  <si>
    <t>Gift 3*</t>
  </si>
  <si>
    <r>
      <t xml:space="preserve">On </t>
    </r>
    <r>
      <rPr>
        <b/>
        <sz val="10"/>
        <color rgb="FF0000FF"/>
        <rFont val="Arial"/>
        <family val="2"/>
      </rPr>
      <t xml:space="preserve">land </t>
    </r>
    <r>
      <rPr>
        <b/>
        <sz val="10"/>
        <color indexed="8"/>
        <rFont val="Arial"/>
        <family val="2"/>
      </rPr>
      <t>leases:</t>
    </r>
  </si>
  <si>
    <r>
      <t xml:space="preserve">On </t>
    </r>
    <r>
      <rPr>
        <b/>
        <sz val="10"/>
        <color rgb="FF0000FF"/>
        <rFont val="Arial"/>
        <family val="2"/>
      </rPr>
      <t>buildings</t>
    </r>
    <r>
      <rPr>
        <b/>
        <sz val="10"/>
        <color indexed="8"/>
        <rFont val="Arial"/>
        <family val="2"/>
      </rPr>
      <t xml:space="preserve"> leases:</t>
    </r>
  </si>
  <si>
    <r>
      <t xml:space="preserve">On </t>
    </r>
    <r>
      <rPr>
        <b/>
        <sz val="10"/>
        <color rgb="FF0000FF"/>
        <rFont val="Arial"/>
        <family val="2"/>
      </rPr>
      <t>plant and machinery</t>
    </r>
    <r>
      <rPr>
        <b/>
        <sz val="10"/>
        <color indexed="8"/>
        <rFont val="Arial"/>
        <family val="2"/>
      </rPr>
      <t xml:space="preserve"> leases:</t>
    </r>
  </si>
  <si>
    <r>
      <t xml:space="preserve">On </t>
    </r>
    <r>
      <rPr>
        <b/>
        <sz val="10"/>
        <color rgb="FF0000FF"/>
        <rFont val="Arial"/>
        <family val="2"/>
      </rPr>
      <t xml:space="preserve">other </t>
    </r>
    <r>
      <rPr>
        <b/>
        <sz val="10"/>
        <color indexed="8"/>
        <rFont val="Arial"/>
        <family val="2"/>
      </rPr>
      <t>leases:</t>
    </r>
  </si>
  <si>
    <r>
      <t xml:space="preserve">On </t>
    </r>
    <r>
      <rPr>
        <b/>
        <sz val="10"/>
        <color rgb="FF0000FF"/>
        <rFont val="Arial"/>
        <family val="2"/>
      </rPr>
      <t xml:space="preserve">all </t>
    </r>
    <r>
      <rPr>
        <b/>
        <sz val="10"/>
        <color indexed="8"/>
        <rFont val="Arial"/>
        <family val="2"/>
      </rPr>
      <t>leases:</t>
    </r>
  </si>
  <si>
    <t>25FG</t>
  </si>
  <si>
    <t>Pensions- Early departure costs</t>
  </si>
  <si>
    <t>25IE</t>
  </si>
  <si>
    <t>Note 10 Gains/losses on disposal/derecognition of assets</t>
  </si>
  <si>
    <t>Gains on disposal/derecognition of intangible assets</t>
  </si>
  <si>
    <t>Gains on disposal/derecognition of investment properties</t>
  </si>
  <si>
    <t>Gains on disposal/derecognition of land and buildings</t>
  </si>
  <si>
    <t>Gains on disposal/derecognition of other property, plant and equipment</t>
  </si>
  <si>
    <t>Gains on disposal/derecognition of assets held for sale</t>
  </si>
  <si>
    <t>Losses on disposal/derecognition of land and buildings</t>
  </si>
  <si>
    <t>Losses on disposal/derecognition of other property, plant and equipment</t>
  </si>
  <si>
    <t>Losses on disposal/derecognition of intangible assets</t>
  </si>
  <si>
    <t>Losses on disposal/derecognition of investment properties</t>
  </si>
  <si>
    <t>Losses on disposal/derecognition of assets held for sale</t>
  </si>
  <si>
    <t>Total gains/(losses) on disposal of assets</t>
  </si>
  <si>
    <t>11P</t>
  </si>
  <si>
    <t>11Q</t>
  </si>
  <si>
    <t>Gains/(losses) of disposal of assets</t>
  </si>
  <si>
    <t>Gains/losses on disposal of charitable fund assets</t>
  </si>
  <si>
    <t>Gains on disposal/derecognition of other investments</t>
  </si>
  <si>
    <t>Losses on disposal/derecognition of other investments</t>
  </si>
  <si>
    <t>Net impairments of intangible assets</t>
  </si>
  <si>
    <t>Net impairments of property, plant and equipment</t>
  </si>
  <si>
    <t>Net impairment of financial assets</t>
  </si>
  <si>
    <t>35I</t>
  </si>
  <si>
    <t>35J</t>
  </si>
  <si>
    <t>Prepayments (non-PFI) - revenue</t>
  </si>
  <si>
    <t>Prepayments (non-PFI) - capital</t>
  </si>
  <si>
    <t>115A</t>
  </si>
  <si>
    <t>115B</t>
  </si>
  <si>
    <t>125A</t>
  </si>
  <si>
    <t>125B</t>
  </si>
  <si>
    <t>175A</t>
  </si>
  <si>
    <t>175B</t>
  </si>
  <si>
    <t>185B</t>
  </si>
  <si>
    <t>PFI Prepayments - capital contributions</t>
  </si>
  <si>
    <t>PFI Prepayments - lifecycle (revenue)</t>
  </si>
  <si>
    <t>PFI Prepayments - lifecycle (capital)</t>
  </si>
  <si>
    <t>- Addition to lifecycle prepayment</t>
  </si>
  <si>
    <t>- Service element (and other charges to operating expenditure excluding revenue lifecycle)</t>
  </si>
  <si>
    <t>Equal Pay (including Agenda for Change)</t>
  </si>
  <si>
    <t>20E1</t>
  </si>
  <si>
    <t>20F1</t>
  </si>
  <si>
    <t>Investments &amp; Other financial assets</t>
  </si>
  <si>
    <t>20E2</t>
  </si>
  <si>
    <t>20F2</t>
  </si>
  <si>
    <t>Ageing of non-impaired financial assets past their due date</t>
  </si>
  <si>
    <t>Corporation tax expense attributable to discontinued operations</t>
  </si>
  <si>
    <t>Temporary staff - external bank</t>
  </si>
  <si>
    <t xml:space="preserve">Temporary staff - agency/contract staff </t>
  </si>
  <si>
    <t>Gift 4*</t>
  </si>
  <si>
    <t>Gift 5*</t>
  </si>
  <si>
    <t>Note 13.3  Property, plant and equipment financing</t>
  </si>
  <si>
    <t>Note 15.3 Investment property expenses</t>
  </si>
  <si>
    <t>Note 15.4 Investment property income</t>
  </si>
  <si>
    <t>Note 21 Analysis of financial assets past due or impaired</t>
  </si>
  <si>
    <t>Note 32 Contractual capital commitments</t>
  </si>
  <si>
    <t>Note 35 Off-SoFP PFI, LIFT and other service concession commitments</t>
  </si>
  <si>
    <r>
      <t xml:space="preserve">Value of transactions with board members </t>
    </r>
    <r>
      <rPr>
        <sz val="10"/>
        <color rgb="FF0000FF"/>
        <rFont val="Arial"/>
        <family val="2"/>
      </rPr>
      <t>(excluding salaries)</t>
    </r>
  </si>
  <si>
    <r>
      <t xml:space="preserve">Value of transactions with key staff members in </t>
    </r>
    <r>
      <rPr>
        <sz val="10"/>
        <color rgb="FF0000FF"/>
        <rFont val="Arial"/>
        <family val="2"/>
      </rPr>
      <t>(excluding salaries)</t>
    </r>
  </si>
  <si>
    <t>Value of balances (other than salary) with board members</t>
  </si>
  <si>
    <t>Value of balances (other than salary) with key staff members</t>
  </si>
  <si>
    <t>Value of balances (other than salary) with related parties in relation to doubtful debts</t>
  </si>
  <si>
    <t>Value of balances (other than salary) with related parties in respect of doubtful debts written off in year</t>
  </si>
  <si>
    <t>Investments in associates and joint ventures  outside of the government accounting boundary</t>
  </si>
  <si>
    <t>16BA</t>
  </si>
  <si>
    <t>Investments in associates and joint ventures designated as DH group bodies</t>
  </si>
  <si>
    <t>Share of Other Comprehensive Income recognised by joint ventures/associates</t>
  </si>
  <si>
    <t>236</t>
  </si>
  <si>
    <t>239</t>
  </si>
  <si>
    <t>339</t>
  </si>
  <si>
    <t>Disbursements / dividends received</t>
  </si>
  <si>
    <t>Net Impairments</t>
  </si>
  <si>
    <t>Net impairments of assets held for sale</t>
  </si>
  <si>
    <t>NHS charitable funds: net impairments of charitable fund assets</t>
  </si>
  <si>
    <t>Reversal of impairments credited to operating expenses</t>
  </si>
  <si>
    <t>Reversal of impairments credited to operating  expenses</t>
  </si>
  <si>
    <r>
      <t>Other (AME)</t>
    </r>
    <r>
      <rPr>
        <sz val="10"/>
        <color rgb="FF0000FF"/>
        <rFont val="Arial"/>
        <family val="2"/>
      </rPr>
      <t xml:space="preserve"> [complete free text box 8 below]</t>
    </r>
  </si>
  <si>
    <t>Note 20.1 Provision for impairment of receivables</t>
  </si>
  <si>
    <t>Financing element of PFI, LIFT and other service concession obligations</t>
  </si>
  <si>
    <t>233</t>
  </si>
  <si>
    <t>Prepayment of PFI capital contributions (cash)</t>
  </si>
  <si>
    <t>Loans</t>
  </si>
  <si>
    <t>Assets at fair value through the I&amp;E</t>
  </si>
  <si>
    <t>Other equity movements (translation gains/losses)</t>
  </si>
  <si>
    <t xml:space="preserve">The following FTC file has been adapted to demonstrate the format in which the publically available year end accounts data is collected from NHS foundation trusts.  </t>
  </si>
  <si>
    <t>Further instructions are provided in the full instructions document published alongside these files.</t>
  </si>
  <si>
    <r>
      <t>It is therefore intended to be used in conjunction with the data contained in the</t>
    </r>
    <r>
      <rPr>
        <b/>
        <i/>
        <sz val="14"/>
        <rFont val="Arial"/>
        <family val="2"/>
      </rPr>
      <t xml:space="preserve"> "All Trust FTC 201617" </t>
    </r>
    <r>
      <rPr>
        <sz val="14"/>
        <rFont val="Arial"/>
        <family val="2"/>
      </rPr>
      <t>data file only.</t>
    </r>
  </si>
  <si>
    <t>FTC form for accounts for periods ending 31 March 2017</t>
  </si>
  <si>
    <t>Note 13.1  Property, plant and equipment - 2016/17</t>
  </si>
  <si>
    <t>Valuation/ gross cost at 1 April 2016 - brought forward</t>
  </si>
  <si>
    <t>Valuation/ gross cost at 31 March 2017</t>
  </si>
  <si>
    <t>Accumulated depreciation at 1 April 2016 - brought forward</t>
  </si>
  <si>
    <t>Accumulated depreciation at 31 March 2017</t>
  </si>
  <si>
    <t>Net book value at 31 March 2017</t>
  </si>
  <si>
    <t>NBV total at 31 March 2017</t>
  </si>
  <si>
    <t>Net book value at 31 March 2016 (restated)</t>
  </si>
  <si>
    <t>NBV total at 31 March 2016 (restated)</t>
  </si>
  <si>
    <t>Gross cost at 31 March 2017</t>
  </si>
  <si>
    <t>Amortisation at 1 April 2016 - brought forward</t>
  </si>
  <si>
    <t>Amortisation at 31 March 2017</t>
  </si>
  <si>
    <t>Note 12.2  Intangible assets - 2015/16</t>
  </si>
  <si>
    <t>Note 13.2  Property, plant and equipment - 2015/16</t>
  </si>
  <si>
    <t>Valuation/ gross cost at 1 April 2015 - brought forward</t>
  </si>
  <si>
    <t>Valuation/ gross cost at 1 April 2015 - restated</t>
  </si>
  <si>
    <t>Valuation/ gross cost at 31 March 2016</t>
  </si>
  <si>
    <t>Accumulated depreciation at 1 April 2015 - brought forward</t>
  </si>
  <si>
    <t>Accumulated depreciation at 1 April 2015 - restated</t>
  </si>
  <si>
    <t>Accumulated depreciation at 31 March 2016</t>
  </si>
  <si>
    <t>Gross cost at 1 April 2015 - restated</t>
  </si>
  <si>
    <t>Valuation/ gross cost at 1 April 2015 - as previously stated</t>
  </si>
  <si>
    <t>Amortisation at 1 April 2015 - as previously stated</t>
  </si>
  <si>
    <t>Amortisation at 1 April 2015 - restated</t>
  </si>
  <si>
    <t>Amortisation at 31 March 2016</t>
  </si>
  <si>
    <t>Note 12.1  Intangible assets - 2016/17</t>
  </si>
  <si>
    <t>Note 4.4 Reporting of other compensation schemes - exit packages 20616/17</t>
  </si>
  <si>
    <t>Note 4.5 Reporting of other compensation schemes - exit packages 2015/16</t>
  </si>
  <si>
    <t>Note 4.6 Exit packages: other (non-compulsory) departure payments - 2016/17</t>
  </si>
  <si>
    <t>Note 19.1 Inventory movements - 2016/17</t>
  </si>
  <si>
    <t>Carrying value at 1 April</t>
  </si>
  <si>
    <t>Note 19.2 Inventory movements - 2015/16</t>
  </si>
  <si>
    <t>Carrying value at 31 March 2016</t>
  </si>
  <si>
    <t>Carrying value at 1 April (Restated)</t>
  </si>
  <si>
    <t xml:space="preserve">Note 11 Impairment of assets </t>
  </si>
  <si>
    <t>Note 15.1 Investments - 2016/17</t>
  </si>
  <si>
    <t>Carrying value at 1 April 2016</t>
  </si>
  <si>
    <t>Carrying value at 31 March 2017</t>
  </si>
  <si>
    <t>Note 15.2 Investments - 2015/16</t>
  </si>
  <si>
    <t>Carrying value at 1 April 2015</t>
  </si>
  <si>
    <t>Note 16.1 Non-current assets for sale and assets in disposal groups - 2016/17</t>
  </si>
  <si>
    <t>NBV of non-current assets for sale and assets in disposal groups at 1 April 2016</t>
  </si>
  <si>
    <t>NBV of non-current assets for sale and assets in disposal groups at 31 March 2017</t>
  </si>
  <si>
    <t>Note 16.2 Non-current assets for sale and assets in disposal groups - 2015/16</t>
  </si>
  <si>
    <t>NBV of non-current assets for sale and assets in disposal groups at 1 April 2015</t>
  </si>
  <si>
    <t>NBV of non-current assets for sale and assets in disposal groups at 31 March 2016</t>
  </si>
  <si>
    <t>Note 16.3 Liabilities in disposal groups: 31 March 2017</t>
  </si>
  <si>
    <t>Note 16.4 Liabilities in disposal groups: 31 March 2016</t>
  </si>
  <si>
    <t>At 31 Mar / 31 Mar</t>
  </si>
  <si>
    <t>Note 28.2 Provisions for liabilities and charges analysis</t>
  </si>
  <si>
    <t>At 1 April 2016</t>
  </si>
  <si>
    <t>At 31 March 2017</t>
  </si>
  <si>
    <t>Table 30A Revaluation reserve movements - 2016/17</t>
  </si>
  <si>
    <t>Revaluation reserve at 1 April 2016</t>
  </si>
  <si>
    <t>Revaluation reserve at 31 March 2017</t>
  </si>
  <si>
    <t>Table 30B Revaluation reserve movements - 2015/16</t>
  </si>
  <si>
    <t>Revaluation reserve at 1 April 2015</t>
  </si>
  <si>
    <t>Revaluation reserve at 31 March 2016</t>
  </si>
  <si>
    <t>Taxpayers' and others' equity at 31 March  2017</t>
  </si>
  <si>
    <t>Taxpayers' and others' equity at 31 March 2016</t>
  </si>
  <si>
    <t>Value of balances with other related parties at 31 March 2017</t>
  </si>
  <si>
    <t>Total balances with related parties at 31 March 2017</t>
  </si>
  <si>
    <t>Value of balances with other related parties at 31 March 2016</t>
  </si>
  <si>
    <t>Total balances with related parties at 31 March 2016</t>
  </si>
  <si>
    <t>Embedded derivatives (at 31 March 2017)</t>
  </si>
  <si>
    <t>Trade and other receivables excluding non financial assets (at 31 March 2017)</t>
  </si>
  <si>
    <t>Other investments (at 31 March 2017)</t>
  </si>
  <si>
    <t>Other financial Assets (at 31 March 2017)</t>
  </si>
  <si>
    <t>Cash and cash equivalents at bank and in hand (at 31 March 2017)</t>
  </si>
  <si>
    <t>NHS charitable funds: financial assets (at 31 March 2017)</t>
  </si>
  <si>
    <t>Embedded derivatives (at 31 March 2016)</t>
  </si>
  <si>
    <t>Trade and other receivables excluding non financial assets (at 31 March 2016)</t>
  </si>
  <si>
    <t>Other investments (at 31 March 2016)</t>
  </si>
  <si>
    <t>Other financial Assets (at 31 March 2016)</t>
  </si>
  <si>
    <t>Cash and cash equivalents (at bank and in hand (at 31 March 2016)</t>
  </si>
  <si>
    <t>NHS charitable funds: financial assets (at 31 March 2016)</t>
  </si>
  <si>
    <t>Total at 31 March 2016</t>
  </si>
  <si>
    <t>Borrowings excluding finance lease and PFI liabilities (at 31 March 2017)</t>
  </si>
  <si>
    <t>Obligations under finance leases (at 31 March 2017)</t>
  </si>
  <si>
    <t>Obligations under PFI, LIFT and other service concession contracts (at 31 March 2017)</t>
  </si>
  <si>
    <t>Trade and other payables excluding non financial liabilities (at 31 March 2017)</t>
  </si>
  <si>
    <t>Other financial liabilities (at 31 March 2017)</t>
  </si>
  <si>
    <t>Provisions under contract (at 31 March 2017)</t>
  </si>
  <si>
    <t>NHS charitable funds: financial liabilities (at 31 March 2017)</t>
  </si>
  <si>
    <t>Total at 31 March 2017</t>
  </si>
  <si>
    <t>Borrowings excluding finance lease and PFI liabilities (at 31 March 2016)</t>
  </si>
  <si>
    <t>Obligations under finance leases (at 31 March 2016)</t>
  </si>
  <si>
    <t>Obligations under PFI, LIFT and other service concession contracts (at 31 March 2016)</t>
  </si>
  <si>
    <t>Trade and other payables excluding non financial liabilities (at 31 March 2016)</t>
  </si>
  <si>
    <t>Other financial liabilities (at 31 March 2016)</t>
  </si>
  <si>
    <t>Provisions under contract (at 31 March 2016)</t>
  </si>
  <si>
    <t>NHS charitable funds: financial liabilities (at 31 March 2016)</t>
  </si>
  <si>
    <t>Note 37.4 Fair values of financial assets at 31 March 2017</t>
  </si>
  <si>
    <t>Note 37.5 Fair values of financial liabilities at 31 March 2017</t>
  </si>
  <si>
    <t>Present value of the defined benefit obligation at 31 Mar / 31 Mar</t>
  </si>
  <si>
    <t>Plan assets at fair value at 31 Mar / 31 Mar</t>
  </si>
  <si>
    <t>Plan surplus/(deficit) at 31 Mar / 31 Mar</t>
  </si>
  <si>
    <t>Present value of the defined benefit obligation at 31 Mar</t>
  </si>
  <si>
    <t>Plan assets at fair value at 31 Mar</t>
  </si>
  <si>
    <t>Net (liability)/asset recognised in the SoFP at 31 March</t>
  </si>
  <si>
    <t xml:space="preserve">Cash and cash equivalents at 31 March and 31 March </t>
  </si>
  <si>
    <t>31 Mar 2017</t>
  </si>
  <si>
    <t>31 Mar 2016</t>
  </si>
  <si>
    <t>Table ID</t>
  </si>
  <si>
    <t>Non-contractual payments requiring HMT approval</t>
  </si>
  <si>
    <t>Illustrative FTC - Foundation trust consolidation (FTC) form 2016/17</t>
  </si>
  <si>
    <r>
      <t>Tables are identifiable using the W</t>
    </r>
    <r>
      <rPr>
        <b/>
        <i/>
        <sz val="14"/>
        <rFont val="Arial"/>
        <family val="2"/>
      </rPr>
      <t>orkSheetName</t>
    </r>
    <r>
      <rPr>
        <sz val="14"/>
        <rFont val="Arial"/>
        <family val="2"/>
      </rPr>
      <t xml:space="preserve"> and </t>
    </r>
    <r>
      <rPr>
        <b/>
        <i/>
        <sz val="14"/>
        <rFont val="Arial"/>
        <family val="2"/>
      </rPr>
      <t>TableID</t>
    </r>
    <r>
      <rPr>
        <sz val="14"/>
        <rFont val="Arial"/>
        <family val="2"/>
      </rPr>
      <t>.</t>
    </r>
  </si>
  <si>
    <t>Other NHS clinical income</t>
  </si>
  <si>
    <t>Other clinical income</t>
  </si>
  <si>
    <t>Non NHS: Other</t>
  </si>
  <si>
    <t>Other impairment of financial assets</t>
  </si>
  <si>
    <t>other auditor remuneration (external auditor only)</t>
  </si>
  <si>
    <t>Capital grants and donations in kind</t>
  </si>
  <si>
    <t>Write-down of inventories recognised as an expense</t>
  </si>
  <si>
    <t>Note 39.1 Losses and special payments (approved cases only)</t>
  </si>
  <si>
    <t>TOTAL LOSSES</t>
  </si>
  <si>
    <t>TOTAL SPECIAL PAYMENTS</t>
  </si>
  <si>
    <t>TOTAL LOSSES AND SPECIAL PAYMENTS</t>
  </si>
  <si>
    <t>Note 20 Trade receivables and other receivables</t>
  </si>
  <si>
    <t>Analysis of impaired financial assets</t>
  </si>
  <si>
    <t>Increase in provision</t>
  </si>
  <si>
    <t xml:space="preserve">Value of contingent liabilities </t>
  </si>
  <si>
    <t xml:space="preserve">Gross value of contingent liabilities </t>
  </si>
  <si>
    <t xml:space="preserve">Net value of contingent liabilities </t>
  </si>
  <si>
    <t xml:space="preserve">Net value of contingent assets </t>
  </si>
  <si>
    <t>Net Impairments of investment property</t>
  </si>
  <si>
    <r>
      <t>The data in each cell is identifiable by a unique combination of M</t>
    </r>
    <r>
      <rPr>
        <b/>
        <i/>
        <sz val="14"/>
        <rFont val="Arial"/>
        <family val="2"/>
      </rPr>
      <t>ainCode</t>
    </r>
    <r>
      <rPr>
        <sz val="14"/>
        <rFont val="Arial"/>
        <family val="2"/>
      </rPr>
      <t xml:space="preserve"> and </t>
    </r>
    <r>
      <rPr>
        <b/>
        <i/>
        <sz val="14"/>
        <rFont val="Arial"/>
        <family val="2"/>
      </rPr>
      <t xml:space="preserve">Subcode </t>
    </r>
    <r>
      <rPr>
        <sz val="14"/>
        <rFont val="Arial"/>
        <family val="2"/>
      </rPr>
      <t>as referenced in the following sheets.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</si>
</sst>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64" formatCode="#,##0;\(#,##0\)"/>
    <numFmt numFmtId="165" formatCode="#,##0;[Red]\(#,##0\)\ \ \ "/>
    <numFmt numFmtId="166" formatCode="#,##0;[Red]\(#,##0\)"/>
    <numFmt numFmtId="167" formatCode="[$-F800]dddd\,\ mmmm\ dd\,\ yyyy"/>
    <numFmt numFmtId="168" formatCode="0.0%"/>
    <numFmt numFmtId="169" formatCode="&quot;£&quot;000"/>
    <numFmt numFmtId="170" formatCode="#,##0;\-#,##0;\-"/>
    <numFmt numFmtId="171" formatCode="&quot;Val &quot;0"/>
    <numFmt numFmtId="172" formatCode="#,##0\ ;\(#,##0\)\ ;\ &quot;-&quot;"/>
  </numFmts>
  <fonts count="75">
    <font>
      <sz val="10"/>
      <name val="MS Sans Serif"/>
      <family val="2"/>
    </font>
    <font>
      <b/>
      <sz val="10"/>
      <name val="Arial"/>
      <family val="2"/>
    </font>
    <font>
      <sz val="10"/>
      <name val="Arial"/>
      <family val="2"/>
    </font>
    <font>
      <b/>
      <sz val="10"/>
      <color indexed="10"/>
      <name val="Arial"/>
      <family val="2"/>
    </font>
    <font>
      <sz val="10"/>
      <color indexed="8"/>
      <name val="Arial"/>
      <family val="2"/>
    </font>
    <font>
      <b/>
      <sz val="10"/>
      <color indexed="8"/>
      <name val="Arial"/>
      <family val="2"/>
    </font>
    <font>
      <sz val="8"/>
      <color indexed="8"/>
      <name val="Arial"/>
      <family val="2"/>
    </font>
    <font>
      <b/>
      <u/>
      <sz val="10"/>
      <color indexed="8"/>
      <name val="Arial"/>
      <family val="2"/>
    </font>
    <font>
      <b/>
      <sz val="8"/>
      <color indexed="8"/>
      <name val="Arial"/>
      <family val="2"/>
    </font>
    <font>
      <b/>
      <sz val="10"/>
      <color indexed="8"/>
      <name val="MS Sans Serif"/>
      <family val="2"/>
    </font>
    <font>
      <b/>
      <sz val="10"/>
      <name val="MS Sans Serif"/>
      <family val="2"/>
    </font>
    <font>
      <sz val="10"/>
      <name val="MS Sans Serif"/>
      <family val="2"/>
    </font>
    <font>
      <u/>
      <sz val="10"/>
      <color indexed="12"/>
      <name val="MS Sans Serif"/>
      <family val="2"/>
    </font>
    <font>
      <b/>
      <sz val="12"/>
      <color indexed="8"/>
      <name val="Arial"/>
      <family val="2"/>
    </font>
    <font>
      <sz val="14"/>
      <name val="MS Sans Serif"/>
      <family val="2"/>
    </font>
    <font>
      <b/>
      <sz val="10"/>
      <color indexed="12"/>
      <name val="Arial"/>
      <family val="2"/>
    </font>
    <font>
      <b/>
      <sz val="10"/>
      <color indexed="12"/>
      <name val="MS Sans Serif"/>
      <family val="2"/>
    </font>
    <font>
      <sz val="10"/>
      <color indexed="10"/>
      <name val="Arial"/>
      <family val="2"/>
    </font>
    <font>
      <sz val="8"/>
      <color indexed="10"/>
      <name val="Arial"/>
      <family val="2"/>
    </font>
    <font>
      <sz val="10"/>
      <color rgb="FFFF0000"/>
      <name val="Arial"/>
      <family val="2"/>
    </font>
    <font>
      <sz val="11"/>
      <name val="Times New Roman"/>
      <family val="1"/>
    </font>
    <font>
      <sz val="10"/>
      <color indexed="23"/>
      <name val="Arial"/>
      <family val="2"/>
    </font>
    <font>
      <sz val="10"/>
      <color indexed="24"/>
      <name val="Arial"/>
      <family val="2"/>
    </font>
    <font>
      <sz val="11"/>
      <name val="Univers 45 Light"/>
      <family val="2"/>
    </font>
    <font>
      <b/>
      <sz val="11"/>
      <name val="Arial"/>
      <family val="2"/>
    </font>
    <font>
      <b/>
      <sz val="10"/>
      <color rgb="FFFF0000"/>
      <name val="Arial"/>
      <family val="2"/>
    </font>
    <font>
      <i/>
      <sz val="10"/>
      <color indexed="8"/>
      <name val="Arial"/>
      <family val="2"/>
    </font>
    <font>
      <b/>
      <sz val="8"/>
      <color rgb="FFFF0000"/>
      <name val="Arial"/>
      <family val="2"/>
    </font>
    <font>
      <sz val="14"/>
      <name val="Arial"/>
      <family val="2"/>
    </font>
    <font>
      <sz val="8"/>
      <name val="Arial"/>
      <family val="2"/>
    </font>
    <font>
      <b/>
      <sz val="8"/>
      <name val="Arial"/>
      <family val="2"/>
    </font>
    <font>
      <b/>
      <u/>
      <sz val="10"/>
      <name val="Arial"/>
      <family val="2"/>
    </font>
    <font>
      <b/>
      <sz val="9"/>
      <color indexed="8"/>
      <name val="Arial"/>
      <family val="2"/>
    </font>
    <font>
      <b/>
      <sz val="10"/>
      <color theme="0"/>
      <name val="Arial"/>
      <family val="2"/>
    </font>
    <font>
      <sz val="10"/>
      <color theme="0"/>
      <name val="Arial"/>
      <family val="2"/>
    </font>
    <font>
      <sz val="11"/>
      <name val="Arial"/>
      <family val="2"/>
    </font>
    <font>
      <sz val="10"/>
      <color rgb="FFFF0000"/>
      <name val="MS Sans Serif"/>
      <family val="2"/>
    </font>
    <font>
      <sz val="9"/>
      <name val="Arial"/>
      <family val="2"/>
    </font>
    <font>
      <sz val="10"/>
      <color rgb="FF000000"/>
      <name val="Arial"/>
      <family val="2"/>
    </font>
    <font>
      <b/>
      <sz val="11"/>
      <color indexed="8"/>
      <name val="Arial"/>
      <family val="2"/>
    </font>
    <font>
      <sz val="10"/>
      <color indexed="60"/>
      <name val="Arial"/>
      <family val="2"/>
    </font>
    <font>
      <b/>
      <sz val="12"/>
      <name val="Arial"/>
      <family val="2"/>
    </font>
    <font>
      <b/>
      <u/>
      <sz val="11"/>
      <name val="Arial"/>
      <family val="2"/>
    </font>
    <font>
      <b/>
      <sz val="10"/>
      <color rgb="FFFF0000"/>
      <name val="MS Sans Serif"/>
      <family val="2"/>
    </font>
    <font>
      <sz val="10"/>
      <color theme="1"/>
      <name val="Arial"/>
      <family val="2"/>
    </font>
    <font>
      <sz val="11"/>
      <name val="Calibri"/>
      <family val="2"/>
    </font>
    <font>
      <sz val="18"/>
      <color rgb="FFFF0000"/>
      <name val="MS Sans Serif"/>
      <family val="2"/>
    </font>
    <font>
      <b/>
      <sz val="18"/>
      <color rgb="FFFF0000"/>
      <name val="MS Sans Serif"/>
      <family val="2"/>
    </font>
    <font>
      <sz val="14"/>
      <color rgb="FFFF0000"/>
      <name val="Arial"/>
      <family val="2"/>
    </font>
    <font>
      <sz val="12"/>
      <name val="Arial"/>
      <family val="2"/>
    </font>
    <font>
      <sz val="11"/>
      <color rgb="FF3F3F76"/>
      <name val="Calibri"/>
      <family val="2"/>
      <scheme val="minor"/>
    </font>
    <font>
      <sz val="11"/>
      <color rgb="FFFA7D00"/>
      <name val="Calibri"/>
      <family val="2"/>
      <scheme val="minor"/>
    </font>
    <font>
      <b/>
      <sz val="11"/>
      <color theme="0"/>
      <name val="Calibri"/>
      <family val="2"/>
      <scheme val="minor"/>
    </font>
    <font>
      <b/>
      <sz val="14"/>
      <name val="Arial"/>
      <family val="2"/>
    </font>
    <font>
      <b/>
      <sz val="10"/>
      <color indexed="18"/>
      <name val="MS Sans Serif"/>
      <family val="2"/>
    </font>
    <font>
      <b/>
      <sz val="16"/>
      <color indexed="9"/>
      <name val="Arial"/>
      <family val="2"/>
    </font>
    <font>
      <b/>
      <sz val="16"/>
      <color indexed="24"/>
      <name val="Univers 45 Light"/>
      <family val="2"/>
    </font>
    <font>
      <b/>
      <i/>
      <sz val="11"/>
      <name val="Arial"/>
      <family val="2"/>
    </font>
    <font>
      <b/>
      <sz val="14"/>
      <color indexed="60"/>
      <name val="Arial"/>
      <family val="2"/>
    </font>
    <font>
      <b/>
      <sz val="12"/>
      <color indexed="60"/>
      <name val="Arial"/>
      <family val="2"/>
    </font>
    <font>
      <b/>
      <sz val="10"/>
      <color indexed="60"/>
      <name val="Arial"/>
      <family val="2"/>
    </font>
    <font>
      <b/>
      <sz val="14"/>
      <color rgb="FFFF0000"/>
      <name val="Calibri"/>
      <family val="2"/>
      <scheme val="minor"/>
    </font>
    <font>
      <b/>
      <u/>
      <sz val="14"/>
      <color rgb="FFFF0000"/>
      <name val="Calibri"/>
      <family val="2"/>
      <scheme val="minor"/>
    </font>
    <font>
      <b/>
      <sz val="10"/>
      <color rgb="FF0000FF"/>
      <name val="Arial"/>
      <family val="2"/>
    </font>
    <font>
      <sz val="10"/>
      <color rgb="FF0000FF"/>
      <name val="Arial"/>
      <family val="2"/>
    </font>
    <font>
      <sz val="10"/>
      <color rgb="FF0000FF"/>
      <name val="MS Sans Serif"/>
      <family val="2"/>
    </font>
    <font>
      <b/>
      <sz val="10"/>
      <color rgb="FF0000FF"/>
      <name val="MS Sans Serif"/>
      <family val="2"/>
    </font>
    <font>
      <sz val="10"/>
      <color theme="0"/>
      <name val="MS Sans Serif"/>
      <family val="2"/>
    </font>
    <font>
      <b/>
      <sz val="12"/>
      <color rgb="FF0070C0"/>
      <name val="Arial"/>
      <family val="2"/>
    </font>
    <font>
      <b/>
      <sz val="11"/>
      <color indexed="10"/>
      <name val="Arial"/>
      <family val="2"/>
    </font>
    <font>
      <b/>
      <u/>
      <sz val="10"/>
      <color rgb="FFFF0000"/>
      <name val="MS Sans Serif"/>
      <family val="2"/>
    </font>
    <font>
      <b/>
      <i/>
      <sz val="17"/>
      <color theme="1" tint="0.499984740745262"/>
      <name val="Times New Roman"/>
      <family val="1"/>
    </font>
    <font>
      <b/>
      <i/>
      <sz val="17"/>
      <color theme="1" tint="0.34998626667073579"/>
      <name val="Times New Roman"/>
      <family val="1"/>
    </font>
    <font>
      <b/>
      <sz val="18"/>
      <color rgb="FF0070C0"/>
      <name val="Arial"/>
      <family val="2"/>
    </font>
    <font>
      <b/>
      <i/>
      <sz val="14"/>
      <name val="Arial"/>
      <family val="2"/>
    </font>
  </fonts>
  <fills count="2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indexed="65"/>
        <bgColor theme="0"/>
      </patternFill>
    </fill>
    <fill>
      <patternFill patternType="solid">
        <fgColor indexed="41"/>
        <bgColor indexed="64"/>
      </patternFill>
    </fill>
    <fill>
      <patternFill patternType="solid">
        <fgColor rgb="FFCCFFCC"/>
        <bgColor indexed="64"/>
      </patternFill>
    </fill>
    <fill>
      <patternFill patternType="mediumGray">
        <bgColor theme="0" tint="-0.14999847407452621"/>
      </patternFill>
    </fill>
    <fill>
      <patternFill patternType="solid">
        <fgColor theme="0"/>
        <bgColor indexed="64"/>
      </patternFill>
    </fill>
    <fill>
      <patternFill patternType="solid">
        <fgColor rgb="FFFFCC99"/>
        <bgColor indexed="64"/>
      </patternFill>
    </fill>
    <fill>
      <patternFill patternType="solid">
        <fgColor rgb="FFFFFFFF"/>
        <bgColor indexed="64"/>
      </patternFill>
    </fill>
    <fill>
      <patternFill patternType="solid">
        <fgColor rgb="FFFFCC99"/>
      </patternFill>
    </fill>
    <fill>
      <patternFill patternType="solid">
        <fgColor rgb="FFA5A5A5"/>
      </patternFill>
    </fill>
    <fill>
      <patternFill patternType="solid">
        <fgColor theme="0" tint="-0.14999847407452621"/>
        <bgColor indexed="64"/>
      </patternFill>
    </fill>
    <fill>
      <patternFill patternType="solid">
        <fgColor indexed="26"/>
        <bgColor indexed="64"/>
      </patternFill>
    </fill>
    <fill>
      <patternFill patternType="solid">
        <fgColor indexed="30"/>
        <bgColor indexed="64"/>
      </patternFill>
    </fill>
    <fill>
      <patternFill patternType="solid">
        <fgColor indexed="24"/>
        <bgColor indexed="64"/>
      </patternFill>
    </fill>
    <fill>
      <patternFill patternType="solid">
        <fgColor theme="8" tint="0.59999389629810485"/>
        <bgColor indexed="64"/>
      </patternFill>
    </fill>
    <fill>
      <patternFill patternType="solid">
        <fgColor rgb="FFFFFF99"/>
        <bgColor rgb="FF000000"/>
      </patternFill>
    </fill>
    <fill>
      <patternFill patternType="solid">
        <fgColor rgb="FFCCFFCC"/>
        <bgColor rgb="FF000000"/>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99FF99"/>
        <bgColor indexed="64"/>
      </patternFill>
    </fill>
  </fills>
  <borders count="570">
    <border>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indexed="28"/>
      </left>
      <right style="dotted">
        <color indexed="28"/>
      </right>
      <top style="dotted">
        <color indexed="28"/>
      </top>
      <bottom style="dotted">
        <color indexed="28"/>
      </bottom>
      <diagonal/>
    </border>
    <border>
      <left style="dashed">
        <color indexed="55"/>
      </left>
      <right style="dashed">
        <color indexed="55"/>
      </right>
      <top style="dashed">
        <color indexed="55"/>
      </top>
      <bottom style="dashed">
        <color indexed="55"/>
      </bottom>
      <diagonal/>
    </border>
    <border>
      <left style="dotted">
        <color indexed="10"/>
      </left>
      <right style="dotted">
        <color indexed="10"/>
      </right>
      <top style="dotted">
        <color indexed="10"/>
      </top>
      <bottom style="dotted">
        <color indexed="10"/>
      </bottom>
      <diagonal/>
    </border>
    <border>
      <left/>
      <right/>
      <top style="medium">
        <color indexed="8"/>
      </top>
      <bottom style="thin">
        <color indexed="64"/>
      </bottom>
      <diagonal/>
    </border>
    <border>
      <left style="thin">
        <color theme="0"/>
      </left>
      <right style="thin">
        <color theme="0"/>
      </right>
      <top style="thin">
        <color theme="0"/>
      </top>
      <bottom style="thin">
        <color theme="0"/>
      </bottom>
      <diagonal/>
    </border>
    <border>
      <left style="thin">
        <color indexed="8"/>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8"/>
      </left>
      <right style="thin">
        <color indexed="64"/>
      </right>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top/>
      <bottom style="medium">
        <color indexed="64"/>
      </bottom>
      <diagonal/>
    </border>
    <border>
      <left/>
      <right style="thin">
        <color indexed="8"/>
      </right>
      <top/>
      <bottom style="medium">
        <color indexed="8"/>
      </bottom>
      <diagonal/>
    </border>
    <border>
      <left/>
      <right/>
      <top/>
      <bottom style="medium">
        <color indexed="8"/>
      </bottom>
      <diagonal/>
    </border>
    <border>
      <left style="thin">
        <color indexed="8"/>
      </left>
      <right style="thin">
        <color indexed="64"/>
      </right>
      <top style="thin">
        <color indexed="64"/>
      </top>
      <bottom style="thin">
        <color indexed="8"/>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style="thin">
        <color indexed="64"/>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theme="0"/>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style="thin">
        <color indexed="8"/>
      </right>
      <top/>
      <bottom/>
      <diagonal/>
    </border>
    <border>
      <left/>
      <right style="thin">
        <color indexed="64"/>
      </right>
      <top/>
      <bottom/>
      <diagonal/>
    </border>
    <border>
      <left style="thin">
        <color indexed="64"/>
      </left>
      <right style="thin">
        <color indexed="8"/>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style="thin">
        <color indexed="8"/>
      </left>
      <right style="thin">
        <color indexed="64"/>
      </right>
      <top/>
      <bottom style="medium">
        <color indexed="8"/>
      </bottom>
      <diagonal/>
    </border>
    <border>
      <left/>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64"/>
      </left>
      <right/>
      <top/>
      <bottom style="medium">
        <color indexed="8"/>
      </bottom>
      <diagonal/>
    </border>
    <border>
      <left/>
      <right style="thin">
        <color indexed="64"/>
      </right>
      <top/>
      <bottom style="thin">
        <color indexed="8"/>
      </bottom>
      <diagonal/>
    </border>
    <border>
      <left style="thin">
        <color indexed="64"/>
      </left>
      <right style="thin">
        <color indexed="8"/>
      </right>
      <top style="medium">
        <color indexed="8"/>
      </top>
      <bottom style="thin">
        <color indexed="64"/>
      </bottom>
      <diagonal/>
    </border>
    <border>
      <left style="thin">
        <color indexed="8"/>
      </left>
      <right style="thin">
        <color indexed="64"/>
      </right>
      <top style="medium">
        <color indexed="8"/>
      </top>
      <bottom style="thin">
        <color indexed="64"/>
      </bottom>
      <diagonal/>
    </border>
    <border>
      <left style="thin">
        <color indexed="64"/>
      </left>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indexed="8"/>
      </right>
      <top/>
      <bottom style="thin">
        <color indexed="64"/>
      </bottom>
      <diagonal/>
    </border>
    <border>
      <left/>
      <right/>
      <top style="thin">
        <color indexed="8"/>
      </top>
      <bottom/>
      <diagonal/>
    </border>
    <border>
      <left style="thin">
        <color indexed="8"/>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auto="1"/>
      </bottom>
      <diagonal/>
    </border>
    <border>
      <left style="thin">
        <color indexed="8"/>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right/>
      <top style="thin">
        <color auto="1"/>
      </top>
      <bottom style="thin">
        <color indexed="64"/>
      </bottom>
      <diagonal/>
    </border>
    <border>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8"/>
      </bottom>
      <diagonal/>
    </border>
    <border>
      <left/>
      <right/>
      <top style="thin">
        <color indexed="64"/>
      </top>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right/>
      <top style="thin">
        <color indexed="64"/>
      </top>
      <bottom style="thin">
        <color indexed="64"/>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style="thin">
        <color indexed="8"/>
      </right>
      <top style="thin">
        <color indexed="64"/>
      </top>
      <bottom/>
      <diagonal/>
    </border>
    <border>
      <left style="thin">
        <color indexed="64"/>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auto="1"/>
      </right>
      <top/>
      <bottom style="thin">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bottom style="thin">
        <color theme="0"/>
      </bottom>
      <diagonal/>
    </border>
    <border>
      <left style="thin">
        <color indexed="64"/>
      </left>
      <right/>
      <top/>
      <bottom style="double">
        <color indexed="64"/>
      </bottom>
      <diagonal/>
    </border>
    <border>
      <left style="thin">
        <color indexed="8"/>
      </left>
      <right/>
      <top style="thin">
        <color indexed="64"/>
      </top>
      <bottom style="thin">
        <color indexed="64"/>
      </bottom>
      <diagonal/>
    </border>
    <border>
      <left style="thin">
        <color indexed="64"/>
      </left>
      <right style="thin">
        <color theme="0"/>
      </right>
      <top/>
      <bottom/>
      <diagonal/>
    </border>
    <border>
      <left/>
      <right style="thin">
        <color theme="0"/>
      </right>
      <top style="thin">
        <color theme="0"/>
      </top>
      <bottom style="thin">
        <color theme="0"/>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medium">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auto="1"/>
      </right>
      <top/>
      <bottom style="thin">
        <color auto="1"/>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8"/>
      </top>
      <bottom style="thin">
        <color indexed="8"/>
      </bottom>
      <diagonal/>
    </border>
    <border>
      <left/>
      <right style="thin">
        <color auto="1"/>
      </right>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64"/>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64"/>
      </right>
      <top style="thin">
        <color indexed="8"/>
      </top>
      <bottom/>
      <diagonal/>
    </border>
    <border>
      <left style="thin">
        <color indexed="64"/>
      </left>
      <right/>
      <top/>
      <bottom style="thin">
        <color indexed="64"/>
      </bottom>
      <diagonal/>
    </border>
    <border>
      <left style="thin">
        <color indexed="8"/>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8"/>
      </right>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8"/>
      </right>
      <top/>
      <bottom/>
      <diagonal/>
    </border>
    <border>
      <left style="thin">
        <color indexed="64"/>
      </left>
      <right/>
      <top/>
      <bottom/>
      <diagonal/>
    </border>
    <border>
      <left style="thin">
        <color indexed="8"/>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auto="1"/>
      </right>
      <top/>
      <bottom style="thin">
        <color auto="1"/>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indexed="8"/>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indexed="64"/>
      </top>
      <bottom style="medium">
        <color indexed="64"/>
      </bottom>
      <diagonal/>
    </border>
    <border>
      <left style="thin">
        <color indexed="8"/>
      </left>
      <right style="thin">
        <color indexed="64"/>
      </right>
      <top/>
      <bottom style="thin">
        <color indexed="8"/>
      </bottom>
      <diagonal/>
    </border>
    <border>
      <left style="thin">
        <color auto="1"/>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diagonal/>
    </border>
    <border>
      <left/>
      <right style="thin">
        <color indexed="64"/>
      </right>
      <top style="thin">
        <color auto="1"/>
      </top>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medium">
        <color indexed="8"/>
      </right>
      <top style="medium">
        <color indexed="64"/>
      </top>
      <bottom style="thin">
        <color indexed="64"/>
      </bottom>
      <diagonal/>
    </border>
    <border>
      <left/>
      <right style="medium">
        <color indexed="8"/>
      </right>
      <top/>
      <bottom style="thin">
        <color indexed="64"/>
      </bottom>
      <diagonal/>
    </border>
    <border>
      <left/>
      <right style="medium">
        <color indexed="8"/>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8"/>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medium">
        <color indexed="64"/>
      </right>
      <top/>
      <bottom style="thin">
        <color indexed="64"/>
      </bottom>
      <diagonal/>
    </border>
    <border>
      <left style="thin">
        <color auto="1"/>
      </left>
      <right style="medium">
        <color indexed="64"/>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auto="1"/>
      </right>
      <top/>
      <bottom style="thin">
        <color auto="1"/>
      </bottom>
      <diagonal/>
    </border>
    <border>
      <left style="thin">
        <color indexed="64"/>
      </left>
      <right style="thin">
        <color auto="1"/>
      </right>
      <top style="thin">
        <color auto="1"/>
      </top>
      <bottom style="thin">
        <color indexed="64"/>
      </bottom>
      <diagonal/>
    </border>
    <border>
      <left style="thin">
        <color indexed="8"/>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8"/>
      </left>
      <right style="thin">
        <color indexed="8"/>
      </right>
      <top style="thin">
        <color indexed="8"/>
      </top>
      <bottom style="thin">
        <color indexed="64"/>
      </bottom>
      <diagonal/>
    </border>
    <border>
      <left/>
      <right style="thin">
        <color indexed="8"/>
      </right>
      <top/>
      <bottom/>
      <diagonal/>
    </border>
    <border>
      <left/>
      <right style="thin">
        <color indexed="64"/>
      </right>
      <top/>
      <bottom/>
      <diagonal/>
    </border>
    <border>
      <left style="thin">
        <color auto="1"/>
      </left>
      <right style="thin">
        <color auto="1"/>
      </right>
      <top style="thin">
        <color indexed="64"/>
      </top>
      <bottom style="medium">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style="medium">
        <color indexed="8"/>
      </bottom>
      <diagonal/>
    </border>
    <border>
      <left style="thin">
        <color indexed="64"/>
      </left>
      <right style="thin">
        <color indexed="64"/>
      </right>
      <top style="thin">
        <color indexed="64"/>
      </top>
      <bottom/>
      <diagonal/>
    </border>
    <border>
      <left style="thin">
        <color rgb="FF0000FF"/>
      </left>
      <right style="thin">
        <color rgb="FF0000FF"/>
      </right>
      <top style="thin">
        <color rgb="FF0000FF"/>
      </top>
      <bottom style="thin">
        <color rgb="FF0000FF"/>
      </bottom>
      <diagonal/>
    </border>
    <border>
      <left style="thin">
        <color indexed="8"/>
      </left>
      <right style="thin">
        <color indexed="8"/>
      </right>
      <top style="thin">
        <color indexed="8"/>
      </top>
      <bottom style="thin">
        <color indexed="64"/>
      </bottom>
      <diagonal/>
    </border>
    <border>
      <left/>
      <right style="thin">
        <color auto="1"/>
      </right>
      <top/>
      <bottom/>
      <diagonal/>
    </border>
    <border>
      <left style="thin">
        <color indexed="64"/>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style="medium">
        <color indexed="64"/>
      </bottom>
      <diagonal/>
    </border>
    <border>
      <left style="thin">
        <color auto="1"/>
      </left>
      <right style="thin">
        <color auto="1"/>
      </right>
      <top style="thin">
        <color auto="1"/>
      </top>
      <bottom style="thin">
        <color auto="1"/>
      </bottom>
      <diagonal/>
    </border>
    <border>
      <left/>
      <right style="thin">
        <color indexed="8"/>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64"/>
      </bottom>
      <diagonal/>
    </border>
    <border>
      <left style="thin">
        <color auto="1"/>
      </left>
      <right style="thin">
        <color indexed="8"/>
      </right>
      <top style="thin">
        <color auto="1"/>
      </top>
      <bottom/>
      <diagonal/>
    </border>
    <border>
      <left style="thin">
        <color indexed="8"/>
      </left>
      <right style="thin">
        <color indexed="8"/>
      </right>
      <top style="thin">
        <color auto="1"/>
      </top>
      <bottom style="thin">
        <color indexed="64"/>
      </bottom>
      <diagonal/>
    </border>
    <border>
      <left/>
      <right style="thin">
        <color indexed="8"/>
      </right>
      <top style="thin">
        <color indexed="64"/>
      </top>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64"/>
      </left>
      <right/>
      <top style="thin">
        <color indexed="64"/>
      </top>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64"/>
      </left>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auto="1"/>
      </right>
      <top style="thin">
        <color indexed="8"/>
      </top>
      <bottom style="thin">
        <color indexed="64"/>
      </bottom>
      <diagonal/>
    </border>
    <border>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auto="1"/>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style="thin">
        <color indexed="64"/>
      </bottom>
      <diagonal/>
    </border>
    <border>
      <left style="medium">
        <color rgb="FF00B050"/>
      </left>
      <right style="medium">
        <color rgb="FF00B050"/>
      </right>
      <top style="medium">
        <color rgb="FF00B050"/>
      </top>
      <bottom style="medium">
        <color rgb="FF00B050"/>
      </bottom>
      <diagonal/>
    </border>
    <border>
      <left/>
      <right style="thin">
        <color indexed="64"/>
      </right>
      <top/>
      <bottom/>
      <diagonal/>
    </border>
    <border>
      <left style="thin">
        <color indexed="64"/>
      </left>
      <right/>
      <top style="thin">
        <color auto="1"/>
      </top>
      <bottom style="thin">
        <color indexed="64"/>
      </bottom>
      <diagonal/>
    </border>
    <border>
      <left style="thin">
        <color indexed="64"/>
      </left>
      <right/>
      <top style="thin">
        <color auto="1"/>
      </top>
      <bottom style="thin">
        <color indexed="64"/>
      </bottom>
      <diagonal/>
    </border>
    <border>
      <left style="thin">
        <color indexed="64"/>
      </left>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auto="1"/>
      </right>
      <top/>
      <bottom style="thin">
        <color auto="1"/>
      </bottom>
      <diagonal/>
    </border>
    <border>
      <left style="thin">
        <color indexed="8"/>
      </left>
      <right style="thin">
        <color indexed="8"/>
      </right>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64"/>
      </left>
      <right style="thin">
        <color auto="1"/>
      </right>
      <top style="thin">
        <color auto="1"/>
      </top>
      <bottom style="thin">
        <color indexed="64"/>
      </bottom>
      <diagonal/>
    </border>
    <border>
      <left style="thin">
        <color indexed="8"/>
      </left>
      <right style="thin">
        <color indexed="8"/>
      </right>
      <top style="thin">
        <color indexed="8"/>
      </top>
      <bottom style="thin">
        <color indexed="64"/>
      </bottom>
      <diagonal/>
    </border>
    <border>
      <left/>
      <right/>
      <top style="thin">
        <color indexed="64"/>
      </top>
      <bottom/>
      <diagonal/>
    </border>
    <border>
      <left style="medium">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auto="1"/>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top/>
      <bottom style="thin">
        <color indexed="8"/>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s>
  <cellStyleXfs count="144">
    <xf numFmtId="0" fontId="0" fillId="0" borderId="0"/>
    <xf numFmtId="167" fontId="12" fillId="0" borderId="0" applyNumberFormat="0" applyFill="0" applyBorder="0" applyAlignment="0" applyProtection="0">
      <alignment vertical="top"/>
      <protection locked="0"/>
    </xf>
    <xf numFmtId="166" fontId="4" fillId="0" borderId="43">
      <alignment vertical="center"/>
    </xf>
    <xf numFmtId="0" fontId="20" fillId="5" borderId="4" applyNumberFormat="0"/>
    <xf numFmtId="0" fontId="21" fillId="3" borderId="5" applyNumberFormat="0">
      <alignment vertical="center"/>
    </xf>
    <xf numFmtId="0" fontId="22" fillId="4" borderId="6" applyNumberFormat="0">
      <alignment vertical="center"/>
      <protection locked="0"/>
    </xf>
    <xf numFmtId="0" fontId="23" fillId="4" borderId="6" applyFont="0">
      <protection locked="0"/>
    </xf>
    <xf numFmtId="0" fontId="18" fillId="0" borderId="0" applyBorder="0">
      <alignment horizontal="left" vertical="top"/>
    </xf>
    <xf numFmtId="164" fontId="24" fillId="0" borderId="0"/>
    <xf numFmtId="0" fontId="2" fillId="0" borderId="0"/>
    <xf numFmtId="0" fontId="35" fillId="0" borderId="0">
      <alignment horizontal="left" wrapText="1"/>
    </xf>
    <xf numFmtId="0" fontId="40" fillId="0" borderId="0">
      <alignment horizontal="left" indent="2"/>
    </xf>
    <xf numFmtId="0" fontId="2" fillId="0" borderId="0">
      <alignment horizontal="left" vertical="top" wrapText="1" indent="2"/>
    </xf>
    <xf numFmtId="49" fontId="41" fillId="0" borderId="0">
      <alignment horizontal="right" vertical="top" indent="1"/>
    </xf>
    <xf numFmtId="0" fontId="2" fillId="0" borderId="0" applyNumberFormat="0" applyFont="0" applyFill="0" applyBorder="0" applyAlignment="0">
      <alignment horizontal="left" vertical="top" wrapText="1"/>
    </xf>
    <xf numFmtId="0" fontId="42" fillId="0" borderId="0">
      <alignment horizontal="left" vertical="center"/>
    </xf>
    <xf numFmtId="0" fontId="1" fillId="0" borderId="0" applyBorder="0">
      <alignment horizontal="left" vertical="center" wrapText="1"/>
    </xf>
    <xf numFmtId="0" fontId="2" fillId="2" borderId="17">
      <alignment horizontal="left" vertical="center" wrapText="1"/>
      <protection locked="0"/>
    </xf>
    <xf numFmtId="166" fontId="2" fillId="11" borderId="1">
      <alignment vertical="center"/>
    </xf>
    <xf numFmtId="166" fontId="5" fillId="0" borderId="48">
      <alignment horizontal="right" vertical="center"/>
    </xf>
    <xf numFmtId="49" fontId="8" fillId="9" borderId="37">
      <alignment horizontal="center"/>
    </xf>
    <xf numFmtId="49" fontId="8" fillId="9" borderId="2">
      <alignment horizontal="center" vertical="center"/>
    </xf>
    <xf numFmtId="166" fontId="4" fillId="7" borderId="2">
      <alignment vertical="center"/>
      <protection locked="0"/>
    </xf>
    <xf numFmtId="166" fontId="4" fillId="10" borderId="43">
      <alignment vertical="center"/>
      <protection locked="0"/>
    </xf>
    <xf numFmtId="0" fontId="19" fillId="0" borderId="0">
      <alignment horizontal="left" vertical="center"/>
    </xf>
    <xf numFmtId="166" fontId="4" fillId="13" borderId="42">
      <alignment horizontal="right" vertical="center"/>
      <protection locked="0"/>
    </xf>
    <xf numFmtId="166" fontId="5" fillId="0" borderId="43">
      <alignment horizontal="right" vertical="center"/>
    </xf>
    <xf numFmtId="0" fontId="50" fillId="15" borderId="123" applyNumberFormat="0" applyAlignment="0" applyProtection="0"/>
    <xf numFmtId="0" fontId="51" fillId="0" borderId="124" applyNumberFormat="0" applyFill="0" applyAlignment="0" applyProtection="0"/>
    <xf numFmtId="0" fontId="52" fillId="16" borderId="125" applyNumberFormat="0" applyAlignment="0" applyProtection="0"/>
    <xf numFmtId="164" fontId="2" fillId="4" borderId="187" applyNumberFormat="0">
      <alignment vertical="center"/>
    </xf>
    <xf numFmtId="170" fontId="2" fillId="18" borderId="187" applyNumberFormat="0">
      <alignment vertical="center"/>
    </xf>
    <xf numFmtId="164" fontId="2" fillId="3" borderId="187" applyNumberFormat="0">
      <alignment vertical="center"/>
    </xf>
    <xf numFmtId="3" fontId="2" fillId="0" borderId="187" applyNumberFormat="0">
      <alignment vertical="center"/>
    </xf>
    <xf numFmtId="0" fontId="2" fillId="4" borderId="187" applyNumberFormat="0">
      <alignment vertical="center"/>
    </xf>
    <xf numFmtId="0" fontId="54" fillId="0" borderId="0"/>
    <xf numFmtId="164" fontId="22" fillId="2" borderId="188" applyNumberFormat="0">
      <alignment vertical="center"/>
    </xf>
    <xf numFmtId="0" fontId="22" fillId="19" borderId="188" applyNumberFormat="0">
      <alignment vertical="center"/>
      <protection locked="0"/>
    </xf>
    <xf numFmtId="0" fontId="22" fillId="2" borderId="188" applyNumberFormat="0">
      <alignment vertical="center"/>
    </xf>
    <xf numFmtId="164" fontId="55" fillId="20" borderId="0" applyNumberFormat="0">
      <alignment vertical="center"/>
    </xf>
    <xf numFmtId="164" fontId="56" fillId="4" borderId="0">
      <alignment vertical="center"/>
    </xf>
    <xf numFmtId="164" fontId="53" fillId="0" borderId="0"/>
    <xf numFmtId="0" fontId="2" fillId="0" borderId="0"/>
    <xf numFmtId="0" fontId="57" fillId="0" borderId="0">
      <alignment horizontal="left" indent="1"/>
    </xf>
    <xf numFmtId="0" fontId="35" fillId="0" borderId="190">
      <alignment horizontal="left" vertical="center" wrapText="1" indent="2"/>
    </xf>
    <xf numFmtId="0" fontId="24" fillId="0" borderId="190">
      <alignment horizontal="left" wrapText="1" indent="1"/>
    </xf>
    <xf numFmtId="0" fontId="35" fillId="0" borderId="190">
      <alignment horizontal="left" vertical="center" wrapText="1" indent="1"/>
    </xf>
    <xf numFmtId="0" fontId="2" fillId="2" borderId="0">
      <alignment vertical="top" wrapText="1"/>
      <protection locked="0"/>
    </xf>
    <xf numFmtId="0" fontId="58" fillId="0" borderId="0">
      <alignment horizontal="left" vertical="top"/>
    </xf>
    <xf numFmtId="0" fontId="59" fillId="0" borderId="0">
      <alignment horizontal="left" indent="1"/>
    </xf>
    <xf numFmtId="0" fontId="60" fillId="0" borderId="0">
      <alignment horizontal="left" indent="2"/>
    </xf>
    <xf numFmtId="0" fontId="41" fillId="0" borderId="0">
      <alignment vertical="top"/>
    </xf>
    <xf numFmtId="0" fontId="24" fillId="0" borderId="190">
      <alignment horizontal="left" wrapText="1" indent="1"/>
    </xf>
    <xf numFmtId="0" fontId="2" fillId="0" borderId="191" applyBorder="0">
      <alignment horizontal="right" vertical="center" wrapText="1"/>
    </xf>
    <xf numFmtId="0" fontId="42" fillId="0" borderId="0">
      <alignment horizontal="left" vertical="center"/>
    </xf>
    <xf numFmtId="0" fontId="24" fillId="0" borderId="0">
      <alignment horizontal="left" vertical="center" wrapText="1"/>
    </xf>
    <xf numFmtId="0" fontId="24" fillId="0" borderId="190">
      <alignment horizontal="left" wrapText="1" indent="1"/>
    </xf>
    <xf numFmtId="0" fontId="24" fillId="0" borderId="190">
      <alignment horizontal="left" wrapText="1" indent="1"/>
    </xf>
    <xf numFmtId="49" fontId="24" fillId="0" borderId="0">
      <alignment horizontal="right" vertical="top"/>
    </xf>
    <xf numFmtId="0" fontId="24" fillId="0" borderId="0">
      <alignment horizontal="left" vertical="top" wrapText="1"/>
    </xf>
    <xf numFmtId="0" fontId="1" fillId="0" borderId="190">
      <alignment horizontal="left" vertical="center" wrapText="1" indent="1"/>
    </xf>
    <xf numFmtId="0" fontId="35" fillId="2" borderId="17">
      <alignment horizontal="left" vertical="center" wrapText="1"/>
      <protection locked="0"/>
    </xf>
    <xf numFmtId="171" fontId="1" fillId="0" borderId="18" applyFill="0" applyBorder="0">
      <alignment vertical="top"/>
    </xf>
    <xf numFmtId="0" fontId="50" fillId="15" borderId="123" applyNumberFormat="0" applyAlignment="0" applyProtection="0"/>
    <xf numFmtId="0" fontId="51" fillId="0" borderId="124" applyNumberFormat="0" applyFill="0" applyAlignment="0" applyProtection="0"/>
    <xf numFmtId="0" fontId="52" fillId="16" borderId="125" applyNumberFormat="0" applyAlignment="0" applyProtection="0"/>
    <xf numFmtId="0" fontId="50" fillId="15" borderId="123" applyNumberFormat="0" applyAlignment="0" applyProtection="0"/>
    <xf numFmtId="0" fontId="50" fillId="15" borderId="123" applyNumberFormat="0" applyAlignment="0" applyProtection="0"/>
    <xf numFmtId="0" fontId="51" fillId="0" borderId="124" applyNumberFormat="0" applyFill="0" applyAlignment="0" applyProtection="0"/>
    <xf numFmtId="0" fontId="52" fillId="16" borderId="125" applyNumberFormat="0" applyAlignment="0" applyProtection="0"/>
    <xf numFmtId="0" fontId="52" fillId="16" borderId="125" applyNumberFormat="0" applyAlignment="0" applyProtection="0"/>
    <xf numFmtId="0" fontId="51" fillId="0" borderId="124" applyNumberFormat="0" applyFill="0" applyAlignment="0" applyProtection="0"/>
    <xf numFmtId="0" fontId="11" fillId="7" borderId="2">
      <alignment horizontal="center" vertical="center" wrapText="1"/>
      <protection locked="0"/>
    </xf>
    <xf numFmtId="0" fontId="35" fillId="10" borderId="17">
      <alignment horizontal="left" vertical="center" wrapText="1"/>
      <protection locked="0"/>
    </xf>
    <xf numFmtId="166" fontId="4" fillId="24" borderId="251">
      <alignment vertical="center"/>
      <protection locked="0"/>
    </xf>
    <xf numFmtId="0" fontId="5" fillId="21" borderId="0">
      <alignment horizontal="center" vertical="center" wrapText="1"/>
    </xf>
    <xf numFmtId="49" fontId="8" fillId="9" borderId="363">
      <alignment horizontal="center"/>
    </xf>
    <xf numFmtId="49" fontId="8" fillId="9" borderId="253">
      <alignment horizontal="center"/>
    </xf>
    <xf numFmtId="166" fontId="64" fillId="25" borderId="391" applyBorder="0">
      <alignment vertical="center"/>
      <protection locked="0"/>
    </xf>
    <xf numFmtId="166" fontId="4" fillId="26" borderId="293">
      <alignment vertical="center"/>
    </xf>
    <xf numFmtId="172" fontId="35" fillId="2" borderId="293">
      <alignment vertical="center"/>
      <protection locked="0"/>
    </xf>
    <xf numFmtId="0" fontId="69" fillId="0" borderId="0" applyFont="0" applyBorder="0"/>
    <xf numFmtId="0" fontId="3" fillId="0" borderId="402" applyFont="0" applyBorder="0">
      <alignment horizontal="left" wrapText="1" indent="2"/>
    </xf>
    <xf numFmtId="166" fontId="4" fillId="27" borderId="470">
      <alignment vertical="center"/>
      <protection locked="0"/>
    </xf>
    <xf numFmtId="166" fontId="4" fillId="0" borderId="477">
      <alignment vertical="center"/>
    </xf>
    <xf numFmtId="166" fontId="2" fillId="11" borderId="521">
      <alignment vertical="center"/>
    </xf>
    <xf numFmtId="166" fontId="5" fillId="0" borderId="95">
      <alignment horizontal="right" vertical="center"/>
    </xf>
    <xf numFmtId="49" fontId="8" fillId="9" borderId="524">
      <alignment horizontal="center"/>
    </xf>
    <xf numFmtId="49" fontId="8" fillId="9" borderId="477">
      <alignment horizontal="center" vertical="center"/>
    </xf>
    <xf numFmtId="166" fontId="4" fillId="10" borderId="477">
      <alignment vertical="center"/>
      <protection locked="0"/>
    </xf>
    <xf numFmtId="166" fontId="4" fillId="13" borderId="525">
      <alignment horizontal="right" vertical="center"/>
      <protection locked="0"/>
    </xf>
    <xf numFmtId="166" fontId="5" fillId="0" borderId="477">
      <alignment horizontal="right" vertical="center"/>
    </xf>
    <xf numFmtId="171" fontId="1" fillId="0" borderId="398" applyFill="0" applyBorder="0">
      <alignment vertical="top"/>
    </xf>
    <xf numFmtId="0" fontId="11" fillId="7" borderId="477">
      <alignment horizontal="center" vertical="center" wrapText="1"/>
      <protection locked="0"/>
    </xf>
    <xf numFmtId="166" fontId="4" fillId="24" borderId="523">
      <alignment vertical="center"/>
      <protection locked="0"/>
    </xf>
    <xf numFmtId="0" fontId="4" fillId="21" borderId="523">
      <alignment horizontal="left" vertical="center" indent="1"/>
    </xf>
    <xf numFmtId="166" fontId="5" fillId="21" borderId="523">
      <alignment horizontal="right" vertical="center"/>
    </xf>
    <xf numFmtId="49" fontId="8" fillId="9" borderId="528">
      <alignment horizontal="center"/>
    </xf>
    <xf numFmtId="49" fontId="8" fillId="9" borderId="526">
      <alignment horizontal="center"/>
    </xf>
    <xf numFmtId="166" fontId="4" fillId="26" borderId="527">
      <alignment vertical="center"/>
    </xf>
    <xf numFmtId="172" fontId="35" fillId="2" borderId="527">
      <alignment vertical="center"/>
      <protection locked="0"/>
    </xf>
    <xf numFmtId="166" fontId="4" fillId="0" borderId="530">
      <alignment vertical="center"/>
    </xf>
    <xf numFmtId="49" fontId="8" fillId="9" borderId="549">
      <alignment horizontal="center"/>
    </xf>
    <xf numFmtId="166" fontId="2" fillId="11" borderId="529">
      <alignment vertical="center"/>
    </xf>
    <xf numFmtId="49" fontId="8" fillId="9" borderId="531">
      <alignment horizontal="center"/>
    </xf>
    <xf numFmtId="49" fontId="8" fillId="9" borderId="530">
      <alignment horizontal="center" vertical="center"/>
    </xf>
    <xf numFmtId="166" fontId="4" fillId="7" borderId="530">
      <alignment vertical="center"/>
      <protection locked="0"/>
    </xf>
    <xf numFmtId="166" fontId="4" fillId="10" borderId="530">
      <alignment vertical="center"/>
      <protection locked="0"/>
    </xf>
    <xf numFmtId="166" fontId="4" fillId="13" borderId="534">
      <alignment horizontal="right" vertical="center"/>
      <protection locked="0"/>
    </xf>
    <xf numFmtId="166" fontId="5" fillId="0" borderId="530">
      <alignment horizontal="right" vertical="center"/>
    </xf>
    <xf numFmtId="49" fontId="8" fillId="9" borderId="543">
      <alignment horizontal="center"/>
    </xf>
    <xf numFmtId="166" fontId="4" fillId="13" borderId="544">
      <alignment horizontal="right" vertical="center"/>
      <protection locked="0"/>
    </xf>
    <xf numFmtId="49" fontId="8" fillId="9" borderId="547">
      <alignment horizontal="center" vertical="center"/>
    </xf>
    <xf numFmtId="166" fontId="4" fillId="10" borderId="523">
      <alignment vertical="center"/>
      <protection locked="0"/>
    </xf>
    <xf numFmtId="166" fontId="5" fillId="0" borderId="547">
      <alignment horizontal="right" vertical="center"/>
    </xf>
    <xf numFmtId="166" fontId="4" fillId="7" borderId="547">
      <alignment vertical="center"/>
      <protection locked="0"/>
    </xf>
    <xf numFmtId="49" fontId="8" fillId="9" borderId="548">
      <alignment horizontal="center"/>
    </xf>
    <xf numFmtId="166" fontId="5" fillId="0" borderId="523">
      <alignment horizontal="right" vertical="center"/>
    </xf>
    <xf numFmtId="166" fontId="4" fillId="13" borderId="539">
      <alignment horizontal="right" vertical="center"/>
      <protection locked="0"/>
    </xf>
    <xf numFmtId="166" fontId="4" fillId="7" borderId="523">
      <alignment vertical="center"/>
      <protection locked="0"/>
    </xf>
    <xf numFmtId="49" fontId="8" fillId="9" borderId="523">
      <alignment horizontal="center" vertical="center"/>
    </xf>
    <xf numFmtId="49" fontId="8" fillId="9" borderId="538">
      <alignment horizontal="center"/>
    </xf>
    <xf numFmtId="166" fontId="4" fillId="0" borderId="523">
      <alignment vertical="center"/>
    </xf>
    <xf numFmtId="166" fontId="4" fillId="10" borderId="547">
      <alignment vertical="center"/>
      <protection locked="0"/>
    </xf>
    <xf numFmtId="0" fontId="11" fillId="7" borderId="530">
      <alignment horizontal="center" vertical="center" wrapText="1"/>
      <protection locked="0"/>
    </xf>
    <xf numFmtId="49" fontId="8" fillId="9" borderId="535">
      <alignment horizontal="center"/>
    </xf>
    <xf numFmtId="49" fontId="8" fillId="9" borderId="536">
      <alignment horizontal="center"/>
    </xf>
    <xf numFmtId="166" fontId="4" fillId="26" borderId="537">
      <alignment vertical="center"/>
    </xf>
    <xf numFmtId="172" fontId="35" fillId="2" borderId="537">
      <alignment vertical="center"/>
      <protection locked="0"/>
    </xf>
    <xf numFmtId="166" fontId="2" fillId="11" borderId="542">
      <alignment vertical="center"/>
    </xf>
    <xf numFmtId="0" fontId="11" fillId="7" borderId="523">
      <alignment horizontal="center" vertical="center" wrapText="1"/>
      <protection locked="0"/>
    </xf>
    <xf numFmtId="166" fontId="4" fillId="0" borderId="547">
      <alignment vertical="center"/>
    </xf>
    <xf numFmtId="49" fontId="8" fillId="9" borderId="540">
      <alignment horizontal="center"/>
    </xf>
    <xf numFmtId="49" fontId="8" fillId="9" borderId="540">
      <alignment horizontal="center"/>
    </xf>
    <xf numFmtId="166" fontId="4" fillId="26" borderId="541">
      <alignment vertical="center"/>
    </xf>
    <xf numFmtId="172" fontId="35" fillId="2" borderId="541">
      <alignment vertical="center"/>
      <protection locked="0"/>
    </xf>
    <xf numFmtId="0" fontId="11" fillId="7" borderId="547">
      <alignment horizontal="center" vertical="center" wrapText="1"/>
      <protection locked="0"/>
    </xf>
    <xf numFmtId="49" fontId="8" fillId="9" borderId="545">
      <alignment horizontal="center"/>
    </xf>
    <xf numFmtId="49" fontId="8" fillId="9" borderId="545">
      <alignment horizontal="center"/>
    </xf>
    <xf numFmtId="166" fontId="4" fillId="26" borderId="546">
      <alignment vertical="center"/>
    </xf>
    <xf numFmtId="172" fontId="35" fillId="2" borderId="546">
      <alignment vertical="center"/>
      <protection locked="0"/>
    </xf>
    <xf numFmtId="49" fontId="8" fillId="9" borderId="549">
      <alignment horizontal="center"/>
    </xf>
    <xf numFmtId="166" fontId="4" fillId="26" borderId="550">
      <alignment vertical="center"/>
    </xf>
    <xf numFmtId="172" fontId="35" fillId="2" borderId="550">
      <alignment vertical="center"/>
      <protection locked="0"/>
    </xf>
  </cellStyleXfs>
  <cellXfs count="1875">
    <xf numFmtId="0" fontId="0" fillId="0" borderId="0" xfId="0"/>
    <xf numFmtId="49" fontId="8" fillId="9" borderId="453" xfId="76" applyBorder="1">
      <alignment horizontal="center"/>
    </xf>
    <xf numFmtId="0" fontId="5" fillId="0" borderId="118" xfId="0" applyNumberFormat="1" applyFont="1" applyFill="1" applyBorder="1" applyAlignment="1" applyProtection="1">
      <alignment vertical="top" wrapText="1"/>
    </xf>
    <xf numFmtId="49" fontId="8" fillId="9" borderId="99" xfId="20" applyBorder="1">
      <alignment horizontal="center"/>
    </xf>
    <xf numFmtId="49" fontId="8" fillId="9" borderId="106" xfId="21" applyBorder="1">
      <alignment horizontal="center" vertical="center"/>
    </xf>
    <xf numFmtId="166" fontId="4" fillId="13" borderId="105" xfId="25" applyBorder="1">
      <alignment horizontal="right" vertical="center"/>
      <protection locked="0"/>
    </xf>
    <xf numFmtId="49" fontId="8" fillId="9" borderId="35" xfId="20" applyBorder="1">
      <alignment horizontal="center"/>
    </xf>
    <xf numFmtId="0" fontId="25" fillId="0" borderId="51" xfId="0" applyNumberFormat="1" applyFont="1" applyFill="1" applyBorder="1" applyAlignment="1" applyProtection="1"/>
    <xf numFmtId="0" fontId="1" fillId="0" borderId="23" xfId="0" applyNumberFormat="1" applyFont="1" applyFill="1" applyBorder="1" applyAlignment="1" applyProtection="1"/>
    <xf numFmtId="0" fontId="5" fillId="0" borderId="25" xfId="0" applyNumberFormat="1" applyFont="1" applyFill="1" applyBorder="1" applyAlignment="1" applyProtection="1">
      <alignment horizontal="center"/>
    </xf>
    <xf numFmtId="0" fontId="5" fillId="0" borderId="33" xfId="0" applyNumberFormat="1" applyFont="1" applyFill="1" applyBorder="1" applyAlignment="1" applyProtection="1">
      <alignment horizontal="center"/>
    </xf>
    <xf numFmtId="0" fontId="5" fillId="0" borderId="52" xfId="0" applyNumberFormat="1" applyFont="1" applyFill="1" applyBorder="1" applyAlignment="1" applyProtection="1">
      <alignment horizontal="center"/>
    </xf>
    <xf numFmtId="0" fontId="0" fillId="0" borderId="0" xfId="0" applyFill="1" applyAlignment="1" applyProtection="1">
      <alignment wrapText="1"/>
    </xf>
    <xf numFmtId="0" fontId="0" fillId="0" borderId="0" xfId="0" applyAlignment="1" applyProtection="1">
      <alignment wrapText="1"/>
    </xf>
    <xf numFmtId="0" fontId="2" fillId="0" borderId="0" xfId="0" applyFont="1" applyFill="1" applyProtection="1"/>
    <xf numFmtId="0" fontId="2" fillId="0" borderId="0" xfId="0" applyFont="1" applyAlignment="1" applyProtection="1"/>
    <xf numFmtId="0" fontId="0" fillId="0" borderId="0" xfId="0" applyAlignment="1" applyProtection="1">
      <alignment vertical="center" wrapText="1"/>
    </xf>
    <xf numFmtId="0" fontId="0" fillId="0" borderId="0" xfId="0" applyProtection="1"/>
    <xf numFmtId="0" fontId="0" fillId="0" borderId="0" xfId="0" applyAlignment="1" applyProtection="1">
      <alignment vertical="center"/>
    </xf>
    <xf numFmtId="0" fontId="0" fillId="0" borderId="0" xfId="0" applyAlignment="1" applyProtection="1"/>
    <xf numFmtId="0" fontId="2" fillId="0" borderId="0" xfId="0" applyFont="1" applyProtection="1"/>
    <xf numFmtId="0" fontId="2" fillId="0" borderId="0" xfId="0" applyFont="1"/>
    <xf numFmtId="0" fontId="0" fillId="6" borderId="0" xfId="0" applyFill="1" applyProtection="1"/>
    <xf numFmtId="0" fontId="0" fillId="6" borderId="0" xfId="0" applyFill="1" applyAlignment="1" applyProtection="1">
      <alignment vertical="center"/>
    </xf>
    <xf numFmtId="0" fontId="0" fillId="6" borderId="0" xfId="0" applyFill="1" applyAlignment="1" applyProtection="1"/>
    <xf numFmtId="0" fontId="0" fillId="8" borderId="0" xfId="0" applyFill="1" applyProtection="1"/>
    <xf numFmtId="0" fontId="0" fillId="8" borderId="0" xfId="0" applyFill="1" applyAlignment="1" applyProtection="1"/>
    <xf numFmtId="0" fontId="0" fillId="8" borderId="0" xfId="0" applyFill="1" applyAlignment="1" applyProtection="1">
      <alignment wrapText="1"/>
    </xf>
    <xf numFmtId="0" fontId="0" fillId="8" borderId="0" xfId="0" applyFill="1" applyAlignment="1" applyProtection="1">
      <alignment vertical="center"/>
    </xf>
    <xf numFmtId="0" fontId="2" fillId="0" borderId="0" xfId="0" applyFont="1" applyFill="1" applyBorder="1" applyProtection="1"/>
    <xf numFmtId="0" fontId="2" fillId="0" borderId="0" xfId="0" applyFont="1" applyAlignment="1" applyProtection="1">
      <alignment vertical="center"/>
    </xf>
    <xf numFmtId="0" fontId="2" fillId="0" borderId="0" xfId="0" applyFont="1"/>
    <xf numFmtId="0" fontId="2" fillId="0" borderId="0" xfId="0" applyNumberFormat="1" applyFont="1" applyFill="1" applyProtection="1"/>
    <xf numFmtId="0" fontId="0" fillId="0" borderId="0" xfId="0" applyNumberFormat="1" applyFill="1" applyProtection="1"/>
    <xf numFmtId="0" fontId="4" fillId="0" borderId="0" xfId="0" applyNumberFormat="1" applyFont="1" applyFill="1" applyProtection="1"/>
    <xf numFmtId="0" fontId="0" fillId="0" borderId="0" xfId="0" applyNumberFormat="1" applyFill="1" applyAlignment="1" applyProtection="1">
      <alignment vertical="top"/>
    </xf>
    <xf numFmtId="0" fontId="0" fillId="0" borderId="0" xfId="0" applyNumberFormat="1" applyFill="1" applyBorder="1" applyAlignment="1" applyProtection="1"/>
    <xf numFmtId="0" fontId="0" fillId="0" borderId="0" xfId="0" applyNumberFormat="1" applyFill="1" applyAlignment="1" applyProtection="1"/>
    <xf numFmtId="0" fontId="5" fillId="0" borderId="0" xfId="0" applyNumberFormat="1" applyFont="1" applyFill="1" applyAlignment="1" applyProtection="1"/>
    <xf numFmtId="0" fontId="16" fillId="0" borderId="0" xfId="0" applyNumberFormat="1" applyFont="1" applyFill="1" applyAlignment="1" applyProtection="1"/>
    <xf numFmtId="0" fontId="4" fillId="0" borderId="0" xfId="0" applyNumberFormat="1" applyFont="1" applyFill="1" applyAlignment="1" applyProtection="1">
      <alignment vertical="center"/>
    </xf>
    <xf numFmtId="0" fontId="13" fillId="0" borderId="0" xfId="0" applyNumberFormat="1" applyFont="1" applyFill="1" applyAlignment="1" applyProtection="1"/>
    <xf numFmtId="0" fontId="10" fillId="0" borderId="0" xfId="0" applyNumberFormat="1" applyFont="1" applyFill="1" applyAlignment="1" applyProtection="1"/>
    <xf numFmtId="0" fontId="5" fillId="0" borderId="0" xfId="0" applyNumberFormat="1" applyFont="1" applyFill="1" applyAlignment="1" applyProtection="1"/>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vertical="center" wrapText="1" indent="1"/>
    </xf>
    <xf numFmtId="0" fontId="12" fillId="0" borderId="0" xfId="1" applyNumberFormat="1" applyFill="1" applyAlignment="1" applyProtection="1"/>
    <xf numFmtId="0" fontId="4" fillId="0" borderId="0"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right" vertical="center"/>
    </xf>
    <xf numFmtId="0" fontId="5" fillId="0" borderId="0" xfId="0" applyNumberFormat="1" applyFont="1" applyFill="1" applyAlignment="1" applyProtection="1">
      <alignment horizontal="right"/>
    </xf>
    <xf numFmtId="0" fontId="0" fillId="0" borderId="0" xfId="0" applyNumberFormat="1" applyFill="1" applyAlignment="1" applyProtection="1">
      <alignment horizontal="left"/>
    </xf>
    <xf numFmtId="0" fontId="0" fillId="0" borderId="0" xfId="0" applyNumberFormat="1" applyFill="1" applyAlignment="1" applyProtection="1">
      <alignment vertical="center"/>
    </xf>
    <xf numFmtId="0" fontId="4" fillId="0" borderId="0" xfId="0" applyNumberFormat="1" applyFont="1" applyFill="1" applyAlignment="1" applyProtection="1"/>
    <xf numFmtId="0" fontId="5" fillId="0" borderId="0" xfId="0" applyNumberFormat="1" applyFont="1" applyFill="1" applyBorder="1" applyAlignment="1" applyProtection="1"/>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2" fillId="0" borderId="0" xfId="1" applyNumberFormat="1" applyFont="1" applyFill="1" applyAlignment="1" applyProtection="1"/>
    <xf numFmtId="0" fontId="0" fillId="0" borderId="0" xfId="0" applyNumberFormat="1" applyFill="1" applyAlignment="1" applyProtection="1">
      <alignment horizontal="left" vertical="center" indent="1"/>
    </xf>
    <xf numFmtId="0" fontId="4" fillId="0" borderId="0" xfId="0" applyNumberFormat="1" applyFont="1" applyFill="1" applyAlignment="1" applyProtection="1">
      <alignment wrapText="1"/>
    </xf>
    <xf numFmtId="0" fontId="8" fillId="0" borderId="0" xfId="0" applyNumberFormat="1" applyFont="1" applyFill="1" applyBorder="1" applyAlignment="1" applyProtection="1">
      <alignment horizontal="center"/>
    </xf>
    <xf numFmtId="0" fontId="7" fillId="0" borderId="0" xfId="0" applyNumberFormat="1" applyFont="1" applyFill="1" applyAlignment="1" applyProtection="1"/>
    <xf numFmtId="0" fontId="0" fillId="0" borderId="0" xfId="0" applyNumberFormat="1" applyFill="1" applyBorder="1" applyAlignment="1" applyProtection="1">
      <alignment horizontal="center"/>
    </xf>
    <xf numFmtId="0" fontId="4" fillId="0" borderId="0" xfId="0" applyNumberFormat="1" applyFont="1" applyFill="1" applyBorder="1" applyAlignment="1" applyProtection="1">
      <alignment horizontal="center"/>
    </xf>
    <xf numFmtId="0" fontId="8" fillId="0" borderId="0" xfId="0" applyNumberFormat="1" applyFont="1" applyFill="1" applyBorder="1" applyProtection="1"/>
    <xf numFmtId="0" fontId="1" fillId="0" borderId="0" xfId="0" applyNumberFormat="1" applyFont="1" applyFill="1" applyAlignment="1" applyProtection="1"/>
    <xf numFmtId="0" fontId="2" fillId="0" borderId="0" xfId="0" applyNumberFormat="1" applyFont="1" applyFill="1" applyAlignment="1" applyProtection="1">
      <alignment vertical="center"/>
    </xf>
    <xf numFmtId="0" fontId="2" fillId="0" borderId="0" xfId="0" applyNumberFormat="1" applyFont="1" applyFill="1" applyAlignment="1" applyProtection="1"/>
    <xf numFmtId="0" fontId="4" fillId="0" borderId="0" xfId="0" applyNumberFormat="1" applyFont="1" applyFill="1" applyAlignment="1" applyProtection="1">
      <alignment horizontal="center"/>
    </xf>
    <xf numFmtId="0" fontId="0" fillId="0" borderId="0" xfId="0" applyNumberFormat="1" applyFill="1" applyBorder="1" applyProtection="1"/>
    <xf numFmtId="0" fontId="17" fillId="0" borderId="0" xfId="0" applyNumberFormat="1" applyFont="1" applyFill="1" applyAlignment="1" applyProtection="1"/>
    <xf numFmtId="0" fontId="2" fillId="0" borderId="0" xfId="0" applyNumberFormat="1" applyFont="1" applyFill="1" applyBorder="1" applyAlignment="1" applyProtection="1">
      <alignment horizontal="right" vertical="top" wrapText="1"/>
    </xf>
    <xf numFmtId="0" fontId="8"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xf>
    <xf numFmtId="0" fontId="4" fillId="0" borderId="0" xfId="0" applyNumberFormat="1" applyFont="1" applyFill="1" applyBorder="1" applyProtection="1"/>
    <xf numFmtId="0" fontId="4" fillId="0" borderId="0" xfId="0" applyNumberFormat="1" applyFont="1" applyFill="1" applyBorder="1" applyAlignment="1" applyProtection="1">
      <alignment horizontal="left" vertical="center" indent="1"/>
    </xf>
    <xf numFmtId="0" fontId="6" fillId="0" borderId="0" xfId="0" applyNumberFormat="1" applyFont="1" applyFill="1" applyProtection="1"/>
    <xf numFmtId="0" fontId="4" fillId="0" borderId="0" xfId="0" applyNumberFormat="1" applyFont="1" applyFill="1" applyBorder="1" applyAlignment="1" applyProtection="1"/>
    <xf numFmtId="0" fontId="5" fillId="0" borderId="0" xfId="0" applyNumberFormat="1" applyFont="1" applyFill="1" applyBorder="1" applyProtection="1"/>
    <xf numFmtId="0" fontId="4" fillId="0" borderId="7" xfId="0" applyNumberFormat="1" applyFont="1" applyFill="1" applyBorder="1" applyAlignment="1" applyProtection="1">
      <alignment vertical="center"/>
    </xf>
    <xf numFmtId="0" fontId="2" fillId="0" borderId="0" xfId="0" applyNumberFormat="1" applyFont="1" applyFill="1" applyBorder="1" applyProtection="1"/>
    <xf numFmtId="0" fontId="25" fillId="0" borderId="0" xfId="0" applyNumberFormat="1" applyFont="1" applyFill="1" applyBorder="1" applyAlignment="1" applyProtection="1">
      <alignment vertical="center"/>
    </xf>
    <xf numFmtId="0" fontId="29" fillId="0" borderId="0" xfId="0" applyNumberFormat="1" applyFont="1" applyFill="1" applyProtection="1"/>
    <xf numFmtId="0" fontId="1" fillId="0" borderId="0" xfId="0" applyNumberFormat="1" applyFont="1" applyFill="1" applyBorder="1" applyAlignment="1" applyProtection="1">
      <alignment vertical="center"/>
    </xf>
    <xf numFmtId="0" fontId="9" fillId="0" borderId="0" xfId="0" applyNumberFormat="1" applyFont="1" applyFill="1" applyAlignment="1" applyProtection="1">
      <alignment horizontal="right"/>
    </xf>
    <xf numFmtId="0" fontId="0" fillId="0" borderId="0" xfId="0" applyNumberFormat="1" applyFill="1" applyAlignment="1" applyProtection="1">
      <alignment vertical="center" wrapText="1"/>
    </xf>
    <xf numFmtId="0" fontId="4" fillId="0" borderId="0" xfId="0" applyNumberFormat="1" applyFont="1" applyFill="1" applyBorder="1" applyAlignment="1" applyProtection="1">
      <alignment horizontal="center" vertical="center" wrapText="1"/>
    </xf>
    <xf numFmtId="0" fontId="0" fillId="0" borderId="0" xfId="0" applyNumberFormat="1" applyFont="1" applyFill="1" applyAlignment="1" applyProtection="1"/>
    <xf numFmtId="0" fontId="1" fillId="0" borderId="0" xfId="0" applyNumberFormat="1" applyFont="1" applyFill="1" applyProtection="1"/>
    <xf numFmtId="0" fontId="2" fillId="0" borderId="0" xfId="0" applyNumberFormat="1" applyFont="1" applyFill="1" applyProtection="1"/>
    <xf numFmtId="0" fontId="1" fillId="0" borderId="0" xfId="0" quotePrefix="1" applyNumberFormat="1" applyFont="1" applyFill="1" applyBorder="1" applyAlignment="1" applyProtection="1">
      <alignment horizontal="center"/>
    </xf>
    <xf numFmtId="0" fontId="2" fillId="0" borderId="0" xfId="0" applyFont="1" applyFill="1"/>
    <xf numFmtId="166" fontId="16" fillId="0" borderId="0" xfId="0" applyNumberFormat="1" applyFont="1" applyFill="1" applyAlignment="1" applyProtection="1"/>
    <xf numFmtId="166" fontId="3" fillId="0" borderId="0" xfId="0" applyNumberFormat="1" applyFont="1" applyFill="1" applyBorder="1" applyAlignment="1" applyProtection="1">
      <alignment horizontal="left"/>
    </xf>
    <xf numFmtId="166" fontId="4" fillId="0" borderId="0" xfId="0" applyNumberFormat="1" applyFont="1" applyFill="1" applyBorder="1" applyAlignment="1" applyProtection="1">
      <alignment horizontal="right" vertical="center"/>
    </xf>
    <xf numFmtId="166" fontId="5" fillId="0" borderId="0" xfId="0" applyNumberFormat="1" applyFont="1" applyFill="1" applyBorder="1" applyAlignment="1" applyProtection="1">
      <alignment horizontal="right" vertical="center"/>
    </xf>
    <xf numFmtId="166" fontId="15" fillId="0" borderId="0" xfId="0" applyNumberFormat="1" applyFont="1" applyFill="1" applyAlignment="1" applyProtection="1"/>
    <xf numFmtId="0" fontId="0" fillId="0" borderId="0" xfId="0" applyProtection="1">
      <protection locked="0"/>
    </xf>
    <xf numFmtId="0" fontId="1" fillId="0" borderId="0" xfId="0" applyNumberFormat="1" applyFont="1" applyFill="1" applyBorder="1" applyAlignment="1" applyProtection="1"/>
    <xf numFmtId="166" fontId="1" fillId="0" borderId="0" xfId="0" applyNumberFormat="1" applyFont="1" applyFill="1" applyBorder="1" applyAlignment="1" applyProtection="1">
      <alignment vertical="center"/>
    </xf>
    <xf numFmtId="49" fontId="8" fillId="0" borderId="0" xfId="0" applyNumberFormat="1" applyFont="1" applyFill="1" applyBorder="1" applyAlignment="1" applyProtection="1">
      <alignment horizontal="center" vertical="center"/>
    </xf>
    <xf numFmtId="0" fontId="0" fillId="0" borderId="0" xfId="0" applyBorder="1" applyProtection="1"/>
    <xf numFmtId="0" fontId="8" fillId="0" borderId="0" xfId="0" applyNumberFormat="1" applyFont="1" applyFill="1" applyBorder="1" applyAlignment="1" applyProtection="1">
      <alignment horizontal="center" vertical="top"/>
    </xf>
    <xf numFmtId="0" fontId="5" fillId="0" borderId="0" xfId="0" applyNumberFormat="1" applyFont="1" applyFill="1" applyAlignment="1" applyProtection="1">
      <alignment wrapText="1"/>
    </xf>
    <xf numFmtId="0" fontId="1" fillId="0" borderId="0" xfId="0" applyFont="1" applyProtection="1"/>
    <xf numFmtId="0" fontId="2" fillId="0" borderId="0" xfId="0" applyFont="1" applyBorder="1" applyProtection="1"/>
    <xf numFmtId="0" fontId="1" fillId="0" borderId="0" xfId="0" applyNumberFormat="1" applyFont="1" applyFill="1" applyBorder="1" applyAlignment="1" applyProtection="1">
      <alignment horizontal="right"/>
    </xf>
    <xf numFmtId="0" fontId="0" fillId="0" borderId="0" xfId="0" applyFill="1" applyAlignment="1" applyProtection="1">
      <alignment vertical="center"/>
    </xf>
    <xf numFmtId="0" fontId="5" fillId="0" borderId="0" xfId="0" applyNumberFormat="1" applyFont="1" applyFill="1" applyBorder="1" applyAlignment="1" applyProtection="1">
      <alignment wrapText="1"/>
    </xf>
    <xf numFmtId="0" fontId="2" fillId="0" borderId="0" xfId="0" applyNumberFormat="1" applyFont="1" applyFill="1" applyBorder="1" applyAlignment="1" applyProtection="1"/>
    <xf numFmtId="0" fontId="36" fillId="0" borderId="0" xfId="0" applyFont="1" applyProtection="1"/>
    <xf numFmtId="0" fontId="36" fillId="0" borderId="0" xfId="0" applyNumberFormat="1" applyFont="1" applyFill="1" applyProtection="1"/>
    <xf numFmtId="0" fontId="19" fillId="0" borderId="0" xfId="0" applyFont="1" applyProtection="1"/>
    <xf numFmtId="0" fontId="2" fillId="0" borderId="0" xfId="0" applyFont="1" applyBorder="1"/>
    <xf numFmtId="166" fontId="8" fillId="0" borderId="0" xfId="0" applyNumberFormat="1" applyFont="1" applyFill="1" applyBorder="1" applyAlignment="1" applyProtection="1">
      <alignment horizontal="center"/>
    </xf>
    <xf numFmtId="0" fontId="10" fillId="0" borderId="8" xfId="0" applyNumberFormat="1" applyFont="1" applyFill="1" applyBorder="1" applyAlignment="1" applyProtection="1"/>
    <xf numFmtId="0" fontId="5" fillId="0" borderId="8" xfId="0" applyNumberFormat="1" applyFont="1" applyFill="1" applyBorder="1" applyAlignment="1" applyProtection="1"/>
    <xf numFmtId="166" fontId="16" fillId="0" borderId="8" xfId="0" applyNumberFormat="1" applyFont="1" applyFill="1" applyBorder="1" applyAlignment="1" applyProtection="1"/>
    <xf numFmtId="0" fontId="4" fillId="0" borderId="8" xfId="0" applyNumberFormat="1" applyFont="1" applyFill="1" applyBorder="1" applyProtection="1"/>
    <xf numFmtId="0" fontId="8" fillId="0" borderId="3" xfId="0" applyNumberFormat="1" applyFont="1" applyFill="1" applyBorder="1" applyAlignment="1" applyProtection="1">
      <alignment horizontal="center"/>
    </xf>
    <xf numFmtId="0" fontId="37" fillId="0" borderId="0" xfId="0" applyNumberFormat="1" applyFont="1" applyFill="1" applyBorder="1" applyProtection="1"/>
    <xf numFmtId="0" fontId="19" fillId="0" borderId="0" xfId="0" applyNumberFormat="1" applyFont="1" applyFill="1" applyBorder="1" applyAlignment="1" applyProtection="1">
      <alignment horizontal="center" vertical="center"/>
    </xf>
    <xf numFmtId="0" fontId="0" fillId="0" borderId="0" xfId="0" applyNumberFormat="1" applyFill="1" applyAlignment="1" applyProtection="1"/>
    <xf numFmtId="0" fontId="0" fillId="0" borderId="0" xfId="0" applyNumberFormat="1" applyFill="1" applyBorder="1" applyProtection="1"/>
    <xf numFmtId="0" fontId="0" fillId="0" borderId="0" xfId="0" applyFill="1" applyProtection="1"/>
    <xf numFmtId="0" fontId="0" fillId="0" borderId="0" xfId="0" applyProtection="1"/>
    <xf numFmtId="0" fontId="0" fillId="0" borderId="0" xfId="0" applyAlignment="1" applyProtection="1"/>
    <xf numFmtId="0" fontId="2" fillId="0" borderId="0" xfId="0" applyFont="1" applyProtection="1"/>
    <xf numFmtId="0" fontId="2" fillId="0" borderId="0" xfId="0" applyNumberFormat="1" applyFont="1" applyFill="1" applyProtection="1"/>
    <xf numFmtId="0" fontId="0" fillId="0" borderId="0" xfId="0" applyNumberFormat="1" applyFill="1" applyProtection="1"/>
    <xf numFmtId="0" fontId="4" fillId="0" borderId="0" xfId="0" applyNumberFormat="1" applyFont="1" applyFill="1" applyProtection="1"/>
    <xf numFmtId="0" fontId="5" fillId="0" borderId="0" xfId="0" applyNumberFormat="1" applyFont="1" applyFill="1" applyAlignment="1" applyProtection="1"/>
    <xf numFmtId="0" fontId="5" fillId="0" borderId="0" xfId="0" applyNumberFormat="1" applyFont="1" applyFill="1" applyAlignment="1" applyProtection="1">
      <alignment horizontal="right"/>
    </xf>
    <xf numFmtId="0" fontId="4" fillId="0" borderId="0" xfId="0" applyNumberFormat="1" applyFont="1" applyFill="1" applyBorder="1" applyAlignment="1" applyProtection="1">
      <alignment horizontal="center"/>
    </xf>
    <xf numFmtId="0" fontId="2" fillId="0" borderId="0" xfId="0" applyNumberFormat="1" applyFont="1" applyFill="1" applyAlignment="1" applyProtection="1"/>
    <xf numFmtId="0" fontId="4" fillId="0" borderId="0" xfId="0" applyNumberFormat="1" applyFont="1" applyFill="1" applyBorder="1" applyProtection="1"/>
    <xf numFmtId="0" fontId="4" fillId="0" borderId="0" xfId="0" applyNumberFormat="1" applyFont="1" applyFill="1" applyBorder="1" applyAlignment="1" applyProtection="1">
      <alignment horizontal="center" vertical="center"/>
    </xf>
    <xf numFmtId="0" fontId="0" fillId="0" borderId="0" xfId="0" applyProtection="1"/>
    <xf numFmtId="0" fontId="8" fillId="0" borderId="12" xfId="0" applyNumberFormat="1" applyFont="1" applyFill="1" applyBorder="1" applyAlignment="1" applyProtection="1">
      <alignment horizontal="center"/>
    </xf>
    <xf numFmtId="0" fontId="2" fillId="0" borderId="0" xfId="0" applyFont="1" applyFill="1" applyProtection="1"/>
    <xf numFmtId="0" fontId="0" fillId="0" borderId="0" xfId="0" applyProtection="1"/>
    <xf numFmtId="0" fontId="4" fillId="0" borderId="0" xfId="0" applyNumberFormat="1" applyFont="1" applyFill="1" applyProtection="1"/>
    <xf numFmtId="0" fontId="8" fillId="0" borderId="11"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wrapText="1"/>
    </xf>
    <xf numFmtId="0" fontId="36" fillId="0" borderId="0" xfId="0" applyFont="1" applyProtection="1"/>
    <xf numFmtId="166" fontId="5" fillId="0" borderId="0"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30" fillId="0" borderId="0" xfId="0" applyNumberFormat="1" applyFont="1" applyFill="1" applyBorder="1" applyAlignment="1" applyProtection="1">
      <alignment horizontal="center" vertical="center" wrapText="1"/>
    </xf>
    <xf numFmtId="0" fontId="8" fillId="0" borderId="28" xfId="0" applyNumberFormat="1" applyFont="1" applyFill="1" applyBorder="1" applyAlignment="1" applyProtection="1">
      <alignment horizontal="center"/>
    </xf>
    <xf numFmtId="0" fontId="8" fillId="0" borderId="27"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166" fontId="37" fillId="0" borderId="0" xfId="0" applyNumberFormat="1" applyFont="1" applyBorder="1" applyProtection="1"/>
    <xf numFmtId="0" fontId="8" fillId="0" borderId="33" xfId="0" applyNumberFormat="1" applyFont="1" applyFill="1" applyBorder="1" applyAlignment="1" applyProtection="1">
      <alignment horizontal="center"/>
    </xf>
    <xf numFmtId="0" fontId="8" fillId="0" borderId="34" xfId="0" applyNumberFormat="1" applyFont="1" applyFill="1" applyBorder="1" applyAlignment="1" applyProtection="1">
      <alignment horizontal="center" wrapText="1"/>
    </xf>
    <xf numFmtId="166" fontId="4" fillId="0" borderId="36" xfId="0" applyNumberFormat="1" applyFont="1" applyFill="1" applyBorder="1" applyAlignment="1" applyProtection="1">
      <alignment vertical="center"/>
    </xf>
    <xf numFmtId="166" fontId="4" fillId="0" borderId="33" xfId="0" applyNumberFormat="1" applyFont="1" applyFill="1" applyBorder="1" applyAlignment="1" applyProtection="1">
      <alignment vertical="center"/>
    </xf>
    <xf numFmtId="0" fontId="0" fillId="0" borderId="8" xfId="0" applyBorder="1"/>
    <xf numFmtId="0" fontId="4" fillId="0" borderId="39" xfId="0" applyNumberFormat="1" applyFont="1" applyFill="1" applyBorder="1" applyAlignment="1" applyProtection="1">
      <alignment horizontal="right" vertical="center"/>
    </xf>
    <xf numFmtId="0" fontId="4" fillId="0" borderId="40" xfId="0" applyNumberFormat="1" applyFont="1" applyFill="1" applyBorder="1" applyAlignment="1" applyProtection="1">
      <alignment horizontal="right" vertical="center"/>
    </xf>
    <xf numFmtId="0" fontId="19" fillId="0" borderId="0" xfId="0" applyNumberFormat="1" applyFont="1" applyFill="1" applyProtection="1"/>
    <xf numFmtId="0" fontId="0" fillId="0" borderId="8" xfId="0" applyBorder="1" applyAlignment="1">
      <alignment horizontal="center" vertical="center"/>
    </xf>
    <xf numFmtId="0" fontId="46" fillId="0" borderId="0" xfId="0" applyFont="1" applyProtection="1"/>
    <xf numFmtId="0" fontId="47" fillId="0" borderId="0" xfId="0" applyFont="1" applyProtection="1"/>
    <xf numFmtId="166" fontId="2" fillId="11" borderId="13" xfId="18" applyBorder="1">
      <alignment vertical="center"/>
    </xf>
    <xf numFmtId="49" fontId="8" fillId="9" borderId="43" xfId="21" applyBorder="1">
      <alignment horizontal="center" vertical="center"/>
    </xf>
    <xf numFmtId="166" fontId="4" fillId="7" borderId="43" xfId="22" applyBorder="1">
      <alignment vertical="center"/>
      <protection locked="0"/>
    </xf>
    <xf numFmtId="166" fontId="4" fillId="10" borderId="43" xfId="23">
      <alignment vertical="center"/>
      <protection locked="0"/>
    </xf>
    <xf numFmtId="0" fontId="19" fillId="0" borderId="0" xfId="24">
      <alignment horizontal="left" vertical="center"/>
    </xf>
    <xf numFmtId="166" fontId="4" fillId="0" borderId="43" xfId="2">
      <alignment vertical="center"/>
    </xf>
    <xf numFmtId="166" fontId="5" fillId="0" borderId="48" xfId="19">
      <alignment horizontal="right" vertical="center"/>
    </xf>
    <xf numFmtId="166" fontId="5" fillId="0" borderId="43" xfId="26">
      <alignment horizontal="right" vertical="center"/>
    </xf>
    <xf numFmtId="0" fontId="1" fillId="0" borderId="53" xfId="0" applyNumberFormat="1" applyFont="1" applyFill="1" applyBorder="1" applyAlignment="1" applyProtection="1"/>
    <xf numFmtId="0" fontId="1" fillId="0" borderId="47" xfId="0" applyNumberFormat="1" applyFont="1" applyFill="1" applyBorder="1" applyAlignment="1" applyProtection="1">
      <alignment vertical="center"/>
    </xf>
    <xf numFmtId="0" fontId="5" fillId="0" borderId="45" xfId="0" applyNumberFormat="1" applyFont="1" applyFill="1" applyBorder="1" applyAlignment="1" applyProtection="1">
      <alignment horizontal="center"/>
    </xf>
    <xf numFmtId="0" fontId="5" fillId="0" borderId="46" xfId="0" applyNumberFormat="1" applyFont="1" applyFill="1" applyBorder="1" applyAlignment="1" applyProtection="1">
      <alignment horizontal="center"/>
    </xf>
    <xf numFmtId="0" fontId="5" fillId="0" borderId="43" xfId="0" applyNumberFormat="1" applyFont="1" applyFill="1" applyBorder="1" applyAlignment="1" applyProtection="1">
      <alignment horizontal="center"/>
    </xf>
    <xf numFmtId="0" fontId="2" fillId="0" borderId="30" xfId="0" applyNumberFormat="1" applyFont="1" applyFill="1" applyBorder="1" applyProtection="1"/>
    <xf numFmtId="0" fontId="2" fillId="14" borderId="43" xfId="0" applyNumberFormat="1" applyFont="1" applyFill="1" applyBorder="1" applyAlignment="1" applyProtection="1">
      <alignment horizontal="left" vertical="center" wrapText="1" indent="1"/>
    </xf>
    <xf numFmtId="166" fontId="4" fillId="10" borderId="43" xfId="23" applyBorder="1">
      <alignment vertical="center"/>
      <protection locked="0"/>
    </xf>
    <xf numFmtId="0" fontId="4" fillId="0" borderId="43" xfId="0" applyNumberFormat="1" applyFont="1" applyFill="1" applyBorder="1" applyAlignment="1" applyProtection="1">
      <alignment horizontal="center" vertical="center"/>
    </xf>
    <xf numFmtId="0" fontId="2" fillId="0" borderId="43" xfId="0" applyNumberFormat="1" applyFont="1" applyFill="1" applyBorder="1" applyAlignment="1" applyProtection="1">
      <alignment horizontal="left" vertical="center" wrapText="1" indent="1"/>
    </xf>
    <xf numFmtId="0" fontId="1" fillId="0" borderId="43" xfId="0" applyNumberFormat="1" applyFont="1" applyFill="1" applyBorder="1" applyAlignment="1" applyProtection="1">
      <alignment vertical="center"/>
    </xf>
    <xf numFmtId="166" fontId="5" fillId="0" borderId="50" xfId="19" applyBorder="1">
      <alignment horizontal="right" vertical="center"/>
    </xf>
    <xf numFmtId="0" fontId="5" fillId="0" borderId="46" xfId="0" applyNumberFormat="1" applyFont="1" applyFill="1" applyBorder="1" applyAlignment="1" applyProtection="1">
      <alignment horizontal="right" vertical="center"/>
    </xf>
    <xf numFmtId="0" fontId="5" fillId="0" borderId="43" xfId="0" applyNumberFormat="1" applyFont="1" applyFill="1" applyBorder="1" applyAlignment="1" applyProtection="1">
      <alignment horizontal="center" vertical="center"/>
    </xf>
    <xf numFmtId="0" fontId="5" fillId="0" borderId="41" xfId="0" applyNumberFormat="1" applyFont="1" applyFill="1" applyBorder="1" applyAlignment="1" applyProtection="1">
      <alignment vertical="center"/>
    </xf>
    <xf numFmtId="0" fontId="5" fillId="0" borderId="23" xfId="0" applyNumberFormat="1" applyFont="1" applyFill="1" applyBorder="1" applyAlignment="1" applyProtection="1">
      <alignment vertical="center"/>
    </xf>
    <xf numFmtId="0" fontId="4" fillId="0" borderId="54" xfId="0" applyNumberFormat="1" applyFont="1" applyFill="1" applyBorder="1" applyAlignment="1" applyProtection="1">
      <alignment horizontal="left" vertical="center" indent="1"/>
    </xf>
    <xf numFmtId="0" fontId="4" fillId="0" borderId="20" xfId="0" applyNumberFormat="1" applyFont="1" applyFill="1" applyBorder="1" applyAlignment="1" applyProtection="1">
      <alignment horizontal="center" vertical="center"/>
    </xf>
    <xf numFmtId="0" fontId="4" fillId="0" borderId="55" xfId="0" applyNumberFormat="1" applyFont="1" applyFill="1" applyBorder="1" applyAlignment="1" applyProtection="1">
      <alignment horizontal="center" vertical="center"/>
    </xf>
    <xf numFmtId="0" fontId="4" fillId="0" borderId="56" xfId="0" applyNumberFormat="1" applyFont="1" applyFill="1" applyBorder="1" applyAlignment="1" applyProtection="1">
      <alignment horizontal="center" vertical="center"/>
    </xf>
    <xf numFmtId="0" fontId="48" fillId="0" borderId="0" xfId="24" applyFont="1">
      <alignment horizontal="left" vertical="center"/>
    </xf>
    <xf numFmtId="0" fontId="8" fillId="0" borderId="25" xfId="0" applyNumberFormat="1" applyFont="1" applyFill="1" applyBorder="1" applyAlignment="1" applyProtection="1">
      <alignment horizontal="center"/>
    </xf>
    <xf numFmtId="0" fontId="8" fillId="0" borderId="52" xfId="0" applyNumberFormat="1" applyFont="1" applyFill="1" applyBorder="1" applyAlignment="1" applyProtection="1">
      <alignment horizontal="center"/>
    </xf>
    <xf numFmtId="0" fontId="8" fillId="0" borderId="44" xfId="0" applyNumberFormat="1" applyFont="1" applyFill="1" applyBorder="1" applyAlignment="1" applyProtection="1">
      <alignment horizontal="center"/>
    </xf>
    <xf numFmtId="0" fontId="1" fillId="0" borderId="23" xfId="0" applyNumberFormat="1" applyFont="1" applyFill="1" applyBorder="1" applyAlignment="1" applyProtection="1">
      <alignment vertical="top"/>
    </xf>
    <xf numFmtId="0" fontId="0" fillId="0" borderId="0" xfId="0" applyBorder="1" applyAlignment="1" applyProtection="1">
      <alignment vertical="center"/>
    </xf>
    <xf numFmtId="0" fontId="2" fillId="0" borderId="43" xfId="0" applyNumberFormat="1" applyFont="1" applyFill="1" applyBorder="1" applyAlignment="1" applyProtection="1">
      <alignment horizontal="left" vertical="center" indent="1"/>
    </xf>
    <xf numFmtId="0" fontId="8" fillId="0" borderId="58" xfId="0" applyNumberFormat="1" applyFont="1" applyFill="1" applyBorder="1" applyAlignment="1" applyProtection="1">
      <alignment horizontal="center" vertical="top"/>
    </xf>
    <xf numFmtId="0" fontId="8" fillId="0" borderId="57" xfId="0" applyNumberFormat="1" applyFont="1" applyFill="1" applyBorder="1" applyAlignment="1" applyProtection="1">
      <alignment horizontal="center" vertical="top"/>
    </xf>
    <xf numFmtId="0" fontId="8" fillId="0" borderId="57" xfId="0" applyNumberFormat="1" applyFont="1" applyFill="1" applyBorder="1" applyAlignment="1" applyProtection="1">
      <alignment horizontal="center"/>
    </xf>
    <xf numFmtId="0" fontId="8" fillId="0" borderId="61" xfId="0" applyNumberFormat="1" applyFont="1" applyFill="1" applyBorder="1" applyAlignment="1" applyProtection="1">
      <alignment horizontal="center" vertical="top"/>
    </xf>
    <xf numFmtId="0" fontId="8" fillId="0" borderId="63" xfId="0" applyNumberFormat="1" applyFont="1" applyFill="1" applyBorder="1" applyAlignment="1" applyProtection="1">
      <alignment horizontal="center" vertical="top"/>
    </xf>
    <xf numFmtId="0" fontId="2" fillId="0" borderId="43" xfId="0" applyNumberFormat="1" applyFont="1" applyFill="1" applyBorder="1" applyAlignment="1" applyProtection="1">
      <alignment horizontal="left" vertical="center" wrapText="1" indent="1"/>
    </xf>
    <xf numFmtId="166" fontId="5" fillId="0" borderId="48" xfId="19" applyBorder="1">
      <alignment horizontal="right" vertical="center"/>
    </xf>
    <xf numFmtId="0" fontId="4" fillId="0" borderId="60" xfId="0" applyNumberFormat="1" applyFont="1" applyFill="1" applyBorder="1" applyAlignment="1" applyProtection="1">
      <alignment horizontal="center" vertical="center"/>
    </xf>
    <xf numFmtId="166" fontId="5" fillId="0" borderId="49" xfId="0" applyNumberFormat="1" applyFont="1" applyFill="1" applyBorder="1" applyAlignment="1" applyProtection="1">
      <alignment vertical="center"/>
    </xf>
    <xf numFmtId="166" fontId="4" fillId="0" borderId="49" xfId="0" applyNumberFormat="1" applyFont="1" applyFill="1" applyBorder="1" applyAlignment="1" applyProtection="1">
      <alignment vertical="center"/>
    </xf>
    <xf numFmtId="166" fontId="1" fillId="0" borderId="49" xfId="0" applyNumberFormat="1" applyFont="1" applyFill="1" applyBorder="1" applyAlignment="1" applyProtection="1">
      <alignment horizontal="right" vertical="center" wrapText="1"/>
    </xf>
    <xf numFmtId="166" fontId="2" fillId="0" borderId="49" xfId="0" applyNumberFormat="1" applyFont="1" applyFill="1" applyBorder="1" applyAlignment="1" applyProtection="1">
      <alignment horizontal="right" vertical="center" wrapText="1"/>
    </xf>
    <xf numFmtId="49" fontId="8" fillId="0" borderId="33" xfId="0" applyNumberFormat="1" applyFont="1" applyFill="1" applyBorder="1" applyAlignment="1" applyProtection="1">
      <alignment horizontal="center" vertical="center"/>
    </xf>
    <xf numFmtId="0" fontId="4" fillId="0" borderId="64" xfId="0" applyNumberFormat="1" applyFont="1" applyFill="1" applyBorder="1" applyAlignment="1" applyProtection="1">
      <alignment horizontal="center" vertical="center"/>
    </xf>
    <xf numFmtId="0" fontId="4" fillId="0" borderId="29" xfId="0" applyNumberFormat="1" applyFont="1" applyFill="1" applyBorder="1" applyAlignment="1" applyProtection="1">
      <alignment horizontal="center" vertical="center"/>
    </xf>
    <xf numFmtId="166" fontId="5" fillId="0" borderId="45" xfId="0" applyNumberFormat="1" applyFont="1" applyFill="1" applyBorder="1" applyAlignment="1" applyProtection="1">
      <alignment vertical="center"/>
    </xf>
    <xf numFmtId="0" fontId="4" fillId="0" borderId="62" xfId="0" applyNumberFormat="1" applyFont="1" applyFill="1" applyBorder="1" applyAlignment="1" applyProtection="1">
      <alignment horizontal="center" vertical="center"/>
    </xf>
    <xf numFmtId="49" fontId="8" fillId="9" borderId="37" xfId="20">
      <alignment horizontal="center"/>
    </xf>
    <xf numFmtId="166" fontId="2" fillId="11" borderId="59" xfId="18" applyBorder="1">
      <alignment vertical="center"/>
    </xf>
    <xf numFmtId="0" fontId="0" fillId="0" borderId="32" xfId="0" applyBorder="1" applyAlignment="1">
      <alignment horizontal="center" vertical="center"/>
    </xf>
    <xf numFmtId="0" fontId="5" fillId="0" borderId="11" xfId="0" applyFont="1" applyBorder="1" applyAlignment="1">
      <alignment horizontal="center"/>
    </xf>
    <xf numFmtId="0" fontId="5" fillId="0" borderId="32" xfId="0" applyFont="1" applyBorder="1" applyAlignment="1">
      <alignment horizontal="center" vertical="center"/>
    </xf>
    <xf numFmtId="0" fontId="5" fillId="0" borderId="24" xfId="0" applyNumberFormat="1" applyFont="1" applyFill="1" applyBorder="1" applyAlignment="1" applyProtection="1">
      <alignment horizontal="center"/>
    </xf>
    <xf numFmtId="0" fontId="8" fillId="0" borderId="24" xfId="0" applyNumberFormat="1" applyFont="1" applyFill="1" applyBorder="1" applyAlignment="1" applyProtection="1">
      <alignment horizontal="center"/>
    </xf>
    <xf numFmtId="166" fontId="2" fillId="11" borderId="67" xfId="18" applyBorder="1">
      <alignment vertical="center"/>
    </xf>
    <xf numFmtId="0" fontId="4" fillId="0" borderId="69" xfId="0" applyNumberFormat="1" applyFont="1" applyFill="1" applyBorder="1" applyAlignment="1" applyProtection="1">
      <alignment horizontal="center" vertical="center"/>
    </xf>
    <xf numFmtId="49" fontId="8" fillId="0" borderId="68" xfId="0" applyNumberFormat="1" applyFont="1" applyFill="1" applyBorder="1" applyAlignment="1" applyProtection="1">
      <alignment horizontal="center"/>
    </xf>
    <xf numFmtId="49" fontId="8" fillId="9" borderId="73" xfId="20" applyBorder="1">
      <alignment horizontal="center"/>
    </xf>
    <xf numFmtId="0" fontId="4" fillId="0" borderId="45" xfId="0" applyNumberFormat="1" applyFont="1" applyFill="1" applyBorder="1" applyAlignment="1" applyProtection="1">
      <alignment vertical="center" wrapText="1"/>
    </xf>
    <xf numFmtId="49" fontId="8" fillId="0" borderId="43" xfId="21" applyFill="1" applyBorder="1">
      <alignment horizontal="center" vertical="center"/>
    </xf>
    <xf numFmtId="0" fontId="4" fillId="0" borderId="52" xfId="0" applyNumberFormat="1" applyFont="1" applyFill="1" applyBorder="1" applyAlignment="1" applyProtection="1">
      <alignment horizontal="center" vertical="center"/>
    </xf>
    <xf numFmtId="0" fontId="5" fillId="0" borderId="23" xfId="0" applyNumberFormat="1" applyFont="1" applyFill="1" applyBorder="1" applyAlignment="1" applyProtection="1">
      <alignment vertical="top"/>
    </xf>
    <xf numFmtId="0" fontId="5" fillId="0" borderId="53" xfId="0" applyNumberFormat="1" applyFont="1" applyFill="1" applyBorder="1" applyAlignment="1" applyProtection="1">
      <alignment vertical="top"/>
    </xf>
    <xf numFmtId="0" fontId="8" fillId="0" borderId="78" xfId="0" applyNumberFormat="1" applyFont="1" applyFill="1" applyBorder="1" applyAlignment="1" applyProtection="1">
      <alignment horizontal="center"/>
    </xf>
    <xf numFmtId="166" fontId="4" fillId="0" borderId="54" xfId="0" applyNumberFormat="1" applyFont="1" applyFill="1" applyBorder="1" applyAlignment="1" applyProtection="1">
      <alignment horizontal="left" vertical="center" indent="1"/>
    </xf>
    <xf numFmtId="166" fontId="2" fillId="0" borderId="21" xfId="0" applyNumberFormat="1" applyFont="1" applyFill="1" applyBorder="1" applyAlignment="1" applyProtection="1">
      <alignment horizontal="left" vertical="center" indent="1"/>
    </xf>
    <xf numFmtId="166" fontId="1" fillId="0" borderId="76" xfId="0" applyNumberFormat="1" applyFont="1" applyFill="1" applyBorder="1" applyAlignment="1" applyProtection="1">
      <alignment horizontal="left" vertical="center" indent="1"/>
    </xf>
    <xf numFmtId="0" fontId="4" fillId="0" borderId="79" xfId="0" applyNumberFormat="1" applyFont="1" applyFill="1" applyBorder="1" applyAlignment="1" applyProtection="1">
      <alignment vertical="center"/>
    </xf>
    <xf numFmtId="0" fontId="4" fillId="0" borderId="66" xfId="0" applyNumberFormat="1" applyFont="1" applyFill="1" applyBorder="1" applyAlignment="1" applyProtection="1">
      <alignment vertical="center"/>
    </xf>
    <xf numFmtId="0" fontId="2" fillId="0" borderId="43" xfId="0" applyNumberFormat="1" applyFont="1" applyFill="1" applyBorder="1" applyAlignment="1" applyProtection="1">
      <alignment horizontal="left" vertical="center" indent="2"/>
    </xf>
    <xf numFmtId="0" fontId="4" fillId="0" borderId="70" xfId="0" applyNumberFormat="1" applyFont="1" applyFill="1" applyBorder="1" applyAlignment="1" applyProtection="1">
      <alignment horizontal="center" vertical="center"/>
    </xf>
    <xf numFmtId="0" fontId="4" fillId="0" borderId="43" xfId="0" quotePrefix="1" applyNumberFormat="1" applyFont="1" applyFill="1" applyBorder="1" applyAlignment="1" applyProtection="1">
      <alignment horizontal="center" vertical="center" wrapText="1"/>
    </xf>
    <xf numFmtId="0" fontId="1" fillId="0" borderId="38" xfId="0" applyNumberFormat="1" applyFont="1" applyFill="1" applyBorder="1" applyAlignment="1" applyProtection="1">
      <alignment horizontal="left" vertical="center"/>
    </xf>
    <xf numFmtId="166" fontId="5" fillId="0" borderId="80" xfId="19" applyBorder="1">
      <alignment horizontal="right" vertical="center"/>
    </xf>
    <xf numFmtId="166" fontId="2" fillId="0" borderId="43" xfId="0" applyNumberFormat="1" applyFont="1" applyFill="1" applyBorder="1" applyAlignment="1" applyProtection="1">
      <alignment horizontal="left" vertical="center" wrapText="1" indent="1"/>
    </xf>
    <xf numFmtId="0" fontId="4" fillId="0" borderId="43" xfId="0" applyNumberFormat="1" applyFont="1" applyFill="1" applyBorder="1" applyAlignment="1" applyProtection="1">
      <alignment horizontal="center" vertical="center" wrapText="1"/>
    </xf>
    <xf numFmtId="166" fontId="1" fillId="0" borderId="47" xfId="0" applyNumberFormat="1" applyFont="1" applyFill="1" applyBorder="1" applyAlignment="1" applyProtection="1">
      <alignment horizontal="left" vertical="center" wrapText="1" indent="1"/>
    </xf>
    <xf numFmtId="0" fontId="1" fillId="0" borderId="81" xfId="0" applyNumberFormat="1" applyFont="1" applyFill="1" applyBorder="1" applyAlignment="1" applyProtection="1">
      <alignment vertical="center"/>
    </xf>
    <xf numFmtId="0" fontId="4" fillId="0" borderId="82" xfId="0" applyNumberFormat="1" applyFont="1" applyFill="1" applyBorder="1" applyAlignment="1" applyProtection="1">
      <alignment horizontal="center" vertical="center"/>
    </xf>
    <xf numFmtId="0" fontId="8" fillId="0" borderId="84" xfId="0" applyNumberFormat="1" applyFont="1" applyFill="1" applyBorder="1" applyAlignment="1" applyProtection="1">
      <alignment horizontal="center"/>
    </xf>
    <xf numFmtId="0" fontId="1" fillId="0" borderId="53" xfId="0" applyNumberFormat="1" applyFont="1" applyFill="1" applyBorder="1" applyAlignment="1" applyProtection="1">
      <alignment vertical="top"/>
    </xf>
    <xf numFmtId="166" fontId="2" fillId="0" borderId="43" xfId="0" applyNumberFormat="1" applyFont="1" applyFill="1" applyBorder="1" applyAlignment="1" applyProtection="1">
      <alignment horizontal="left" vertical="center" indent="1"/>
    </xf>
    <xf numFmtId="49" fontId="8" fillId="9" borderId="68" xfId="21" applyBorder="1">
      <alignment horizontal="center" vertical="center"/>
    </xf>
    <xf numFmtId="0" fontId="0" fillId="0" borderId="81" xfId="0" applyNumberFormat="1" applyFill="1" applyBorder="1" applyAlignment="1" applyProtection="1"/>
    <xf numFmtId="0" fontId="5" fillId="0" borderId="84" xfId="0" applyNumberFormat="1" applyFont="1" applyFill="1" applyBorder="1" applyAlignment="1" applyProtection="1">
      <alignment horizontal="right"/>
    </xf>
    <xf numFmtId="0" fontId="2" fillId="0" borderId="77" xfId="0" applyNumberFormat="1" applyFont="1" applyFill="1" applyBorder="1" applyProtection="1"/>
    <xf numFmtId="0" fontId="4" fillId="0" borderId="86" xfId="0" applyNumberFormat="1" applyFont="1" applyFill="1" applyBorder="1" applyAlignment="1" applyProtection="1">
      <alignment horizontal="center" vertical="center"/>
    </xf>
    <xf numFmtId="0" fontId="2" fillId="0" borderId="81" xfId="0" applyNumberFormat="1" applyFont="1" applyFill="1" applyBorder="1" applyAlignment="1" applyProtection="1">
      <alignment horizontal="left" vertical="center" indent="1"/>
    </xf>
    <xf numFmtId="0" fontId="2" fillId="0" borderId="44" xfId="0" quotePrefix="1" applyNumberFormat="1" applyFont="1" applyFill="1" applyBorder="1" applyAlignment="1" applyProtection="1">
      <alignment horizontal="center"/>
    </xf>
    <xf numFmtId="0" fontId="1" fillId="0" borderId="51" xfId="0" applyNumberFormat="1" applyFont="1" applyFill="1" applyBorder="1" applyAlignment="1" applyProtection="1"/>
    <xf numFmtId="0" fontId="1" fillId="0" borderId="23" xfId="0" applyNumberFormat="1" applyFont="1" applyFill="1" applyBorder="1" applyAlignment="1" applyProtection="1">
      <alignment vertical="top" wrapText="1"/>
    </xf>
    <xf numFmtId="0" fontId="5" fillId="0" borderId="88" xfId="0" applyNumberFormat="1" applyFont="1" applyFill="1" applyBorder="1" applyAlignment="1" applyProtection="1"/>
    <xf numFmtId="166" fontId="5" fillId="0" borderId="65" xfId="0" applyNumberFormat="1" applyFont="1" applyFill="1" applyBorder="1" applyAlignment="1" applyProtection="1">
      <alignment horizontal="left" vertical="center"/>
    </xf>
    <xf numFmtId="0" fontId="2" fillId="0" borderId="54" xfId="0" applyNumberFormat="1" applyFont="1" applyFill="1" applyBorder="1" applyAlignment="1" applyProtection="1">
      <alignment horizontal="left" vertical="center" indent="1"/>
    </xf>
    <xf numFmtId="0" fontId="4" fillId="0" borderId="65" xfId="0" applyNumberFormat="1" applyFont="1" applyFill="1" applyBorder="1" applyAlignment="1" applyProtection="1">
      <alignment horizontal="left" vertical="center" indent="1"/>
    </xf>
    <xf numFmtId="0" fontId="8" fillId="0" borderId="86" xfId="0" applyNumberFormat="1" applyFont="1" applyFill="1" applyBorder="1" applyAlignment="1" applyProtection="1">
      <alignment horizontal="center" vertical="center"/>
    </xf>
    <xf numFmtId="0" fontId="2" fillId="0" borderId="43" xfId="0" quotePrefix="1" applyNumberFormat="1" applyFont="1" applyFill="1" applyBorder="1" applyAlignment="1" applyProtection="1">
      <alignment horizontal="left" vertical="center" indent="1"/>
    </xf>
    <xf numFmtId="0" fontId="2" fillId="0" borderId="65" xfId="0" applyNumberFormat="1" applyFont="1" applyFill="1" applyBorder="1" applyAlignment="1" applyProtection="1">
      <alignment horizontal="left" vertical="center" indent="1"/>
    </xf>
    <xf numFmtId="0" fontId="4" fillId="0" borderId="89"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vertical="center"/>
    </xf>
    <xf numFmtId="0" fontId="1" fillId="0" borderId="77" xfId="0" applyNumberFormat="1" applyFont="1" applyFill="1" applyBorder="1" applyAlignment="1" applyProtection="1">
      <alignment vertical="center"/>
    </xf>
    <xf numFmtId="0" fontId="5" fillId="0" borderId="85" xfId="0" applyNumberFormat="1" applyFont="1" applyFill="1" applyBorder="1" applyAlignment="1" applyProtection="1">
      <alignment vertical="center"/>
    </xf>
    <xf numFmtId="0" fontId="0" fillId="0" borderId="85" xfId="0" applyNumberFormat="1" applyFill="1" applyBorder="1" applyAlignment="1" applyProtection="1">
      <alignment vertical="center"/>
    </xf>
    <xf numFmtId="0" fontId="4" fillId="0" borderId="85" xfId="0" applyNumberFormat="1" applyFont="1" applyFill="1" applyBorder="1" applyAlignment="1" applyProtection="1">
      <alignment vertical="center"/>
    </xf>
    <xf numFmtId="0" fontId="0" fillId="0" borderId="85" xfId="0" applyBorder="1" applyAlignment="1" applyProtection="1">
      <alignment vertical="center"/>
    </xf>
    <xf numFmtId="166" fontId="1" fillId="0" borderId="74" xfId="0" applyNumberFormat="1" applyFont="1" applyFill="1" applyBorder="1" applyAlignment="1" applyProtection="1">
      <alignment vertical="center"/>
    </xf>
    <xf numFmtId="0" fontId="0" fillId="0" borderId="43" xfId="0" applyNumberFormat="1" applyFill="1" applyBorder="1" applyAlignment="1" applyProtection="1">
      <alignment vertical="center"/>
    </xf>
    <xf numFmtId="166" fontId="4" fillId="10" borderId="68" xfId="23" applyBorder="1">
      <alignment vertical="center"/>
      <protection locked="0"/>
    </xf>
    <xf numFmtId="0" fontId="8" fillId="0" borderId="85" xfId="0" applyNumberFormat="1" applyFont="1" applyFill="1" applyBorder="1" applyAlignment="1" applyProtection="1">
      <alignment horizontal="center"/>
    </xf>
    <xf numFmtId="0" fontId="1" fillId="0" borderId="75" xfId="0" applyNumberFormat="1" applyFont="1" applyFill="1" applyBorder="1" applyAlignment="1" applyProtection="1">
      <alignment vertical="center"/>
    </xf>
    <xf numFmtId="0" fontId="5" fillId="0" borderId="81" xfId="0" applyNumberFormat="1" applyFont="1" applyFill="1" applyBorder="1" applyAlignment="1" applyProtection="1">
      <alignment vertical="center"/>
    </xf>
    <xf numFmtId="0" fontId="8" fillId="0" borderId="73" xfId="0" applyNumberFormat="1" applyFont="1" applyFill="1" applyBorder="1" applyAlignment="1" applyProtection="1">
      <alignment horizontal="center"/>
    </xf>
    <xf numFmtId="166" fontId="4" fillId="0" borderId="90" xfId="0" applyNumberFormat="1" applyFont="1" applyFill="1" applyBorder="1" applyAlignment="1" applyProtection="1">
      <alignment vertical="center" wrapText="1"/>
    </xf>
    <xf numFmtId="0" fontId="4" fillId="0" borderId="91" xfId="0" applyNumberFormat="1" applyFont="1" applyFill="1" applyBorder="1" applyAlignment="1" applyProtection="1">
      <alignment horizontal="center" vertical="center"/>
    </xf>
    <xf numFmtId="166" fontId="5" fillId="0" borderId="10" xfId="19" applyBorder="1">
      <alignment horizontal="right" vertical="center"/>
    </xf>
    <xf numFmtId="0" fontId="4" fillId="14" borderId="0" xfId="0" applyNumberFormat="1" applyFont="1" applyFill="1" applyBorder="1" applyAlignment="1" applyProtection="1">
      <alignment horizontal="left" vertical="center" indent="1"/>
    </xf>
    <xf numFmtId="0" fontId="5" fillId="0" borderId="77" xfId="0" applyNumberFormat="1" applyFont="1" applyFill="1" applyBorder="1" applyAlignment="1" applyProtection="1">
      <alignment vertical="top"/>
    </xf>
    <xf numFmtId="49" fontId="8" fillId="0" borderId="87" xfId="0" applyNumberFormat="1" applyFont="1" applyFill="1" applyBorder="1" applyAlignment="1" applyProtection="1">
      <alignment horizontal="center" vertical="center"/>
    </xf>
    <xf numFmtId="0" fontId="4" fillId="14" borderId="54" xfId="0" applyNumberFormat="1" applyFont="1" applyFill="1" applyBorder="1" applyAlignment="1" applyProtection="1">
      <alignment horizontal="left" vertical="center" indent="1"/>
    </xf>
    <xf numFmtId="0" fontId="4" fillId="14" borderId="25" xfId="0" applyNumberFormat="1" applyFont="1" applyFill="1" applyBorder="1" applyAlignment="1" applyProtection="1">
      <alignment horizontal="center" vertical="center"/>
    </xf>
    <xf numFmtId="0" fontId="4" fillId="14" borderId="72" xfId="0" applyNumberFormat="1" applyFont="1" applyFill="1" applyBorder="1" applyAlignment="1" applyProtection="1">
      <alignment horizontal="center" vertical="center"/>
    </xf>
    <xf numFmtId="0" fontId="4" fillId="14" borderId="69" xfId="0" applyNumberFormat="1" applyFont="1" applyFill="1" applyBorder="1" applyAlignment="1" applyProtection="1">
      <alignment horizontal="center" vertical="center"/>
    </xf>
    <xf numFmtId="0" fontId="4" fillId="0" borderId="74" xfId="0" applyNumberFormat="1" applyFont="1" applyFill="1" applyBorder="1" applyAlignment="1" applyProtection="1">
      <alignment horizontal="left" vertical="center" indent="1"/>
    </xf>
    <xf numFmtId="0" fontId="5" fillId="0" borderId="23" xfId="0" applyNumberFormat="1" applyFont="1" applyFill="1" applyBorder="1" applyAlignment="1" applyProtection="1">
      <alignment horizontal="left" vertical="center"/>
    </xf>
    <xf numFmtId="0" fontId="5" fillId="0" borderId="71" xfId="0" applyNumberFormat="1" applyFont="1" applyFill="1" applyBorder="1" applyAlignment="1" applyProtection="1">
      <alignment horizontal="left" vertical="center"/>
    </xf>
    <xf numFmtId="0" fontId="4" fillId="0" borderId="69" xfId="0" quotePrefix="1" applyNumberFormat="1" applyFont="1" applyFill="1" applyBorder="1" applyAlignment="1" applyProtection="1">
      <alignment horizontal="center" vertical="center"/>
    </xf>
    <xf numFmtId="0" fontId="1" fillId="0" borderId="109" xfId="0" applyNumberFormat="1" applyFont="1" applyFill="1" applyBorder="1" applyAlignment="1" applyProtection="1">
      <alignment horizontal="left" vertical="center"/>
    </xf>
    <xf numFmtId="0" fontId="2" fillId="0" borderId="68" xfId="0" applyNumberFormat="1" applyFont="1" applyFill="1" applyBorder="1" applyAlignment="1" applyProtection="1">
      <alignment horizontal="left" vertical="center" wrapText="1" indent="1"/>
    </xf>
    <xf numFmtId="166" fontId="5" fillId="0" borderId="106" xfId="26" applyBorder="1">
      <alignment horizontal="right" vertical="center"/>
    </xf>
    <xf numFmtId="166" fontId="4" fillId="0" borderId="106" xfId="2" applyBorder="1">
      <alignment vertical="center"/>
    </xf>
    <xf numFmtId="49" fontId="8" fillId="0" borderId="108" xfId="0" applyNumberFormat="1" applyFont="1" applyFill="1" applyBorder="1" applyAlignment="1" applyProtection="1">
      <alignment horizontal="center" vertical="center"/>
    </xf>
    <xf numFmtId="0" fontId="8" fillId="0" borderId="101" xfId="0" applyNumberFormat="1" applyFont="1" applyFill="1" applyBorder="1" applyAlignment="1" applyProtection="1">
      <alignment horizontal="center" wrapText="1"/>
    </xf>
    <xf numFmtId="49" fontId="8" fillId="9" borderId="100" xfId="20" applyBorder="1">
      <alignment horizontal="center"/>
    </xf>
    <xf numFmtId="0" fontId="2" fillId="0" borderId="106" xfId="0" applyNumberFormat="1" applyFont="1" applyFill="1" applyBorder="1" applyAlignment="1" applyProtection="1">
      <alignment horizontal="left" vertical="center"/>
    </xf>
    <xf numFmtId="166" fontId="4" fillId="10" borderId="106" xfId="23" applyBorder="1">
      <alignment vertical="center"/>
      <protection locked="0"/>
    </xf>
    <xf numFmtId="0" fontId="4" fillId="0" borderId="106" xfId="0" applyNumberFormat="1" applyFont="1" applyFill="1" applyBorder="1" applyAlignment="1" applyProtection="1">
      <alignment horizontal="left" vertical="center"/>
    </xf>
    <xf numFmtId="0" fontId="4" fillId="0" borderId="68" xfId="0" applyNumberFormat="1" applyFont="1" applyFill="1" applyBorder="1" applyAlignment="1" applyProtection="1">
      <alignment horizontal="left" vertical="center"/>
    </xf>
    <xf numFmtId="49" fontId="8" fillId="9" borderId="102" xfId="21" applyBorder="1">
      <alignment horizontal="center" vertical="center"/>
    </xf>
    <xf numFmtId="0" fontId="0" fillId="0" borderId="118" xfId="0" applyNumberFormat="1" applyFill="1" applyBorder="1" applyAlignment="1" applyProtection="1"/>
    <xf numFmtId="0" fontId="5" fillId="0" borderId="74" xfId="0" applyNumberFormat="1" applyFont="1" applyFill="1" applyBorder="1" applyAlignment="1" applyProtection="1">
      <alignment vertical="center"/>
    </xf>
    <xf numFmtId="0" fontId="2" fillId="0" borderId="120" xfId="0" applyNumberFormat="1" applyFont="1" applyFill="1" applyBorder="1" applyAlignment="1" applyProtection="1">
      <alignment horizontal="left" vertical="center" wrapText="1" indent="1"/>
    </xf>
    <xf numFmtId="0" fontId="2" fillId="0" borderId="117" xfId="0" applyNumberFormat="1" applyFont="1" applyFill="1" applyBorder="1" applyAlignment="1" applyProtection="1">
      <alignment horizontal="left" vertical="center" wrapText="1" indent="1"/>
    </xf>
    <xf numFmtId="0" fontId="8" fillId="0" borderId="115" xfId="0" applyNumberFormat="1" applyFont="1" applyFill="1" applyBorder="1" applyAlignment="1" applyProtection="1">
      <alignment horizontal="center"/>
    </xf>
    <xf numFmtId="0" fontId="1" fillId="0" borderId="118" xfId="0" applyNumberFormat="1" applyFont="1" applyFill="1" applyBorder="1" applyAlignment="1" applyProtection="1">
      <alignment vertical="center"/>
    </xf>
    <xf numFmtId="0" fontId="1" fillId="0" borderId="118" xfId="0" applyNumberFormat="1" applyFont="1" applyFill="1" applyBorder="1" applyAlignment="1" applyProtection="1">
      <alignment vertical="top"/>
    </xf>
    <xf numFmtId="0" fontId="5" fillId="0" borderId="118" xfId="0" applyNumberFormat="1" applyFont="1" applyFill="1" applyBorder="1" applyAlignment="1" applyProtection="1"/>
    <xf numFmtId="0" fontId="1" fillId="0" borderId="118" xfId="0" applyNumberFormat="1" applyFont="1" applyFill="1" applyBorder="1" applyAlignment="1" applyProtection="1">
      <alignment wrapText="1"/>
    </xf>
    <xf numFmtId="166" fontId="5" fillId="0" borderId="122" xfId="19" applyBorder="1">
      <alignment horizontal="right" vertical="center"/>
    </xf>
    <xf numFmtId="0" fontId="2" fillId="0" borderId="94" xfId="0" applyNumberFormat="1" applyFont="1" applyFill="1" applyBorder="1" applyProtection="1"/>
    <xf numFmtId="0" fontId="5" fillId="0" borderId="12" xfId="0" applyNumberFormat="1" applyFont="1" applyFill="1" applyBorder="1" applyAlignment="1" applyProtection="1">
      <alignment horizontal="center"/>
    </xf>
    <xf numFmtId="0" fontId="2" fillId="0" borderId="116" xfId="0" applyNumberFormat="1" applyFont="1" applyFill="1" applyBorder="1" applyAlignment="1" applyProtection="1">
      <alignment horizontal="left" vertical="center" wrapText="1" indent="1"/>
    </xf>
    <xf numFmtId="0" fontId="4" fillId="0" borderId="106" xfId="0" quotePrefix="1" applyNumberFormat="1" applyFont="1" applyFill="1" applyBorder="1" applyAlignment="1" applyProtection="1">
      <alignment horizontal="center" vertical="center"/>
    </xf>
    <xf numFmtId="0" fontId="5" fillId="0" borderId="118" xfId="0" applyNumberFormat="1" applyFont="1" applyFill="1" applyBorder="1" applyAlignment="1" applyProtection="1">
      <alignment vertical="center"/>
    </xf>
    <xf numFmtId="0" fontId="5" fillId="0" borderId="106" xfId="0" applyNumberFormat="1" applyFont="1" applyFill="1" applyBorder="1" applyAlignment="1" applyProtection="1">
      <alignment horizontal="left" vertical="center" wrapText="1"/>
    </xf>
    <xf numFmtId="0" fontId="2" fillId="0" borderId="94" xfId="0" applyNumberFormat="1" applyFont="1" applyFill="1" applyBorder="1" applyProtection="1"/>
    <xf numFmtId="0" fontId="1" fillId="0" borderId="118" xfId="0" applyNumberFormat="1" applyFont="1" applyFill="1" applyBorder="1" applyAlignment="1" applyProtection="1"/>
    <xf numFmtId="0" fontId="4" fillId="0" borderId="121" xfId="0" applyNumberFormat="1" applyFont="1" applyFill="1" applyBorder="1" applyAlignment="1" applyProtection="1">
      <alignment horizontal="center" vertical="center"/>
    </xf>
    <xf numFmtId="0" fontId="4" fillId="0" borderId="69" xfId="0" applyNumberFormat="1" applyFont="1" applyFill="1" applyBorder="1" applyAlignment="1" applyProtection="1">
      <alignment horizontal="center" vertical="center" wrapText="1"/>
    </xf>
    <xf numFmtId="0" fontId="1" fillId="0" borderId="118" xfId="0" applyNumberFormat="1" applyFont="1" applyFill="1" applyBorder="1" applyProtection="1"/>
    <xf numFmtId="0" fontId="2" fillId="0" borderId="104" xfId="0" applyNumberFormat="1" applyFont="1" applyFill="1" applyBorder="1" applyAlignment="1" applyProtection="1">
      <alignment horizontal="left" vertical="center" wrapText="1" indent="1"/>
    </xf>
    <xf numFmtId="0" fontId="8" fillId="0" borderId="16" xfId="0" applyNumberFormat="1" applyFont="1" applyFill="1" applyBorder="1" applyAlignment="1" applyProtection="1">
      <alignment horizontal="center"/>
    </xf>
    <xf numFmtId="0" fontId="5" fillId="0" borderId="118" xfId="0" applyNumberFormat="1" applyFont="1" applyFill="1" applyBorder="1" applyAlignment="1" applyProtection="1">
      <alignment vertical="center" wrapText="1"/>
    </xf>
    <xf numFmtId="0" fontId="1" fillId="0" borderId="103" xfId="0" applyNumberFormat="1" applyFont="1" applyFill="1" applyBorder="1" applyAlignment="1" applyProtection="1">
      <alignment wrapText="1"/>
    </xf>
    <xf numFmtId="166" fontId="4" fillId="7" borderId="68" xfId="22" applyBorder="1">
      <alignment vertical="center"/>
      <protection locked="0"/>
    </xf>
    <xf numFmtId="166" fontId="5" fillId="0" borderId="95" xfId="19" applyBorder="1">
      <alignment horizontal="right" vertical="center"/>
    </xf>
    <xf numFmtId="166" fontId="4" fillId="7" borderId="106" xfId="22" applyBorder="1">
      <alignment vertical="center"/>
      <protection locked="0"/>
    </xf>
    <xf numFmtId="0" fontId="0" fillId="0" borderId="0" xfId="0" applyProtection="1"/>
    <xf numFmtId="0" fontId="0" fillId="0" borderId="0" xfId="0" applyNumberFormat="1" applyFill="1" applyProtection="1"/>
    <xf numFmtId="0" fontId="4" fillId="0" borderId="0" xfId="0" applyNumberFormat="1" applyFont="1" applyFill="1" applyProtection="1"/>
    <xf numFmtId="0" fontId="0" fillId="0" borderId="0" xfId="0" applyNumberFormat="1" applyFill="1" applyAlignment="1" applyProtection="1"/>
    <xf numFmtId="0" fontId="5" fillId="0" borderId="0" xfId="0" applyNumberFormat="1" applyFont="1" applyFill="1" applyBorder="1" applyAlignment="1" applyProtection="1"/>
    <xf numFmtId="0" fontId="8" fillId="0" borderId="68"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8" fillId="0" borderId="28"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wrapText="1"/>
    </xf>
    <xf numFmtId="0" fontId="8" fillId="0" borderId="0" xfId="0" applyNumberFormat="1" applyFont="1" applyFill="1" applyBorder="1" applyAlignment="1" applyProtection="1">
      <alignment horizontal="center" vertical="center" wrapText="1"/>
    </xf>
    <xf numFmtId="0" fontId="5" fillId="0" borderId="0" xfId="0" applyNumberFormat="1" applyFont="1" applyFill="1" applyBorder="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Protection="1"/>
    <xf numFmtId="0" fontId="2" fillId="0" borderId="0" xfId="0" applyNumberFormat="1" applyFont="1" applyFill="1" applyBorder="1" applyProtection="1"/>
    <xf numFmtId="0" fontId="8" fillId="0" borderId="63" xfId="0" applyNumberFormat="1" applyFont="1" applyFill="1" applyBorder="1" applyAlignment="1" applyProtection="1">
      <alignment horizontal="center"/>
    </xf>
    <xf numFmtId="166" fontId="8" fillId="0" borderId="0" xfId="0" applyNumberFormat="1" applyFont="1" applyFill="1" applyBorder="1" applyAlignment="1" applyProtection="1">
      <alignment horizontal="center"/>
    </xf>
    <xf numFmtId="0" fontId="1" fillId="0" borderId="0" xfId="0" quotePrefix="1" applyNumberFormat="1" applyFont="1" applyFill="1" applyBorder="1" applyAlignment="1" applyProtection="1">
      <alignment horizontal="right"/>
    </xf>
    <xf numFmtId="0" fontId="0" fillId="0" borderId="0" xfId="0" applyBorder="1"/>
    <xf numFmtId="0" fontId="5" fillId="0" borderId="94" xfId="0" applyNumberFormat="1" applyFont="1" applyFill="1" applyBorder="1" applyAlignment="1" applyProtection="1">
      <alignment horizontal="center"/>
    </xf>
    <xf numFmtId="0" fontId="8" fillId="0" borderId="98" xfId="0" applyNumberFormat="1" applyFont="1" applyFill="1" applyBorder="1" applyAlignment="1" applyProtection="1">
      <alignment horizontal="center"/>
    </xf>
    <xf numFmtId="0" fontId="47" fillId="0" borderId="0" xfId="0" applyFont="1" applyProtection="1"/>
    <xf numFmtId="0" fontId="1" fillId="0" borderId="109" xfId="0" applyNumberFormat="1" applyFont="1" applyFill="1" applyBorder="1" applyAlignment="1" applyProtection="1">
      <alignment vertical="center"/>
    </xf>
    <xf numFmtId="0" fontId="2" fillId="14" borderId="106" xfId="0" applyNumberFormat="1" applyFont="1" applyFill="1" applyBorder="1" applyAlignment="1" applyProtection="1">
      <alignment horizontal="left" vertical="center" wrapText="1" indent="1"/>
    </xf>
    <xf numFmtId="0" fontId="4" fillId="0" borderId="106" xfId="0" applyNumberFormat="1" applyFont="1" applyFill="1" applyBorder="1" applyAlignment="1" applyProtection="1">
      <alignment horizontal="center" vertical="center"/>
    </xf>
    <xf numFmtId="0" fontId="1" fillId="0" borderId="106" xfId="0" applyNumberFormat="1" applyFont="1" applyFill="1" applyBorder="1" applyAlignment="1" applyProtection="1">
      <alignment vertical="center"/>
    </xf>
    <xf numFmtId="0" fontId="4" fillId="14" borderId="106" xfId="0" applyNumberFormat="1" applyFont="1" applyFill="1" applyBorder="1" applyAlignment="1" applyProtection="1">
      <alignment horizontal="left" vertical="center" indent="1"/>
    </xf>
    <xf numFmtId="0" fontId="1" fillId="0" borderId="103" xfId="0" applyNumberFormat="1" applyFont="1" applyFill="1" applyBorder="1" applyAlignment="1" applyProtection="1">
      <alignment horizontal="left"/>
    </xf>
    <xf numFmtId="0" fontId="1" fillId="0" borderId="113" xfId="0" applyNumberFormat="1" applyFont="1" applyFill="1" applyBorder="1" applyAlignment="1" applyProtection="1">
      <alignment horizontal="center"/>
    </xf>
    <xf numFmtId="0" fontId="8" fillId="0" borderId="97" xfId="0" applyNumberFormat="1" applyFont="1" applyFill="1" applyBorder="1" applyAlignment="1" applyProtection="1">
      <alignment horizontal="center"/>
    </xf>
    <xf numFmtId="0" fontId="8" fillId="0" borderId="111" xfId="0" applyNumberFormat="1" applyFont="1" applyFill="1" applyBorder="1" applyAlignment="1" applyProtection="1">
      <alignment horizontal="center"/>
    </xf>
    <xf numFmtId="0" fontId="8" fillId="0" borderId="15" xfId="0" applyNumberFormat="1" applyFont="1" applyFill="1" applyBorder="1" applyAlignment="1" applyProtection="1">
      <alignment horizontal="center"/>
    </xf>
    <xf numFmtId="0" fontId="2" fillId="0" borderId="106" xfId="0" applyNumberFormat="1" applyFont="1" applyFill="1" applyBorder="1" applyAlignment="1" applyProtection="1">
      <alignment horizontal="left" vertical="center" indent="1"/>
    </xf>
    <xf numFmtId="0" fontId="4" fillId="0" borderId="68" xfId="0" applyNumberFormat="1" applyFont="1" applyFill="1" applyBorder="1" applyAlignment="1" applyProtection="1">
      <alignment horizontal="center" vertical="center"/>
    </xf>
    <xf numFmtId="0" fontId="5" fillId="0" borderId="110" xfId="0" applyNumberFormat="1" applyFont="1" applyFill="1" applyBorder="1" applyAlignment="1" applyProtection="1">
      <alignment vertical="center"/>
    </xf>
    <xf numFmtId="0" fontId="4" fillId="0" borderId="106" xfId="0" applyNumberFormat="1" applyFont="1" applyFill="1" applyBorder="1" applyAlignment="1" applyProtection="1">
      <alignment horizontal="left" vertical="center" indent="1"/>
    </xf>
    <xf numFmtId="0" fontId="2" fillId="0" borderId="106" xfId="0" applyNumberFormat="1" applyFont="1" applyFill="1" applyBorder="1" applyAlignment="1" applyProtection="1">
      <alignment horizontal="left" vertical="center" wrapText="1" indent="1"/>
    </xf>
    <xf numFmtId="0" fontId="2" fillId="14" borderId="106" xfId="0" applyNumberFormat="1" applyFont="1" applyFill="1" applyBorder="1" applyAlignment="1" applyProtection="1">
      <alignment horizontal="left" vertical="center" indent="1"/>
    </xf>
    <xf numFmtId="0" fontId="4" fillId="0" borderId="114" xfId="0" applyNumberFormat="1" applyFont="1" applyFill="1" applyBorder="1" applyAlignment="1" applyProtection="1">
      <alignment horizontal="center" vertical="center"/>
    </xf>
    <xf numFmtId="0" fontId="5" fillId="0" borderId="110" xfId="0" applyNumberFormat="1" applyFont="1" applyFill="1" applyBorder="1" applyAlignment="1" applyProtection="1">
      <alignment vertical="center" wrapText="1"/>
    </xf>
    <xf numFmtId="166" fontId="5" fillId="0" borderId="107" xfId="0" applyNumberFormat="1" applyFont="1" applyFill="1" applyBorder="1" applyAlignment="1" applyProtection="1">
      <alignment vertical="center"/>
    </xf>
    <xf numFmtId="0" fontId="4" fillId="0" borderId="69" xfId="0" applyNumberFormat="1" applyFont="1" applyFill="1" applyBorder="1" applyAlignment="1" applyProtection="1">
      <alignment horizontal="center" vertical="center"/>
    </xf>
    <xf numFmtId="0" fontId="8" fillId="0" borderId="102" xfId="0" applyNumberFormat="1" applyFont="1" applyFill="1" applyBorder="1" applyAlignment="1" applyProtection="1">
      <alignment horizontal="center"/>
    </xf>
    <xf numFmtId="0" fontId="8" fillId="0" borderId="69" xfId="0" applyNumberFormat="1" applyFont="1" applyFill="1" applyBorder="1" applyAlignment="1" applyProtection="1">
      <alignment horizontal="center"/>
    </xf>
    <xf numFmtId="0" fontId="8" fillId="0" borderId="78" xfId="0" applyNumberFormat="1" applyFont="1" applyFill="1" applyBorder="1" applyAlignment="1" applyProtection="1">
      <alignment horizontal="center"/>
    </xf>
    <xf numFmtId="166" fontId="8" fillId="0" borderId="11" xfId="0" applyNumberFormat="1" applyFont="1" applyFill="1" applyBorder="1" applyAlignment="1" applyProtection="1">
      <alignment horizontal="center"/>
    </xf>
    <xf numFmtId="0" fontId="2" fillId="0" borderId="77" xfId="0" applyNumberFormat="1" applyFont="1" applyFill="1" applyBorder="1" applyProtection="1"/>
    <xf numFmtId="0" fontId="4" fillId="0" borderId="20" xfId="0" applyNumberFormat="1" applyFont="1" applyFill="1" applyBorder="1" applyAlignment="1" applyProtection="1">
      <alignment horizontal="center" vertical="center"/>
    </xf>
    <xf numFmtId="0" fontId="1" fillId="0" borderId="110" xfId="0" applyNumberFormat="1" applyFont="1" applyFill="1" applyBorder="1" applyAlignment="1" applyProtection="1"/>
    <xf numFmtId="0" fontId="1" fillId="0" borderId="77" xfId="0" applyNumberFormat="1" applyFont="1" applyFill="1" applyBorder="1" applyAlignment="1" applyProtection="1">
      <alignment vertical="center"/>
    </xf>
    <xf numFmtId="0" fontId="4" fillId="0" borderId="11" xfId="0" applyNumberFormat="1" applyFont="1" applyFill="1" applyBorder="1" applyAlignment="1" applyProtection="1">
      <alignment vertical="center"/>
    </xf>
    <xf numFmtId="0" fontId="8" fillId="0" borderId="11" xfId="0" applyNumberFormat="1" applyFont="1" applyFill="1" applyBorder="1" applyAlignment="1" applyProtection="1">
      <alignment horizontal="center"/>
    </xf>
    <xf numFmtId="0" fontId="4" fillId="0" borderId="69" xfId="0" quotePrefix="1" applyNumberFormat="1" applyFont="1" applyFill="1" applyBorder="1" applyAlignment="1" applyProtection="1">
      <alignment horizontal="center" vertical="center"/>
    </xf>
    <xf numFmtId="0" fontId="5" fillId="0" borderId="106" xfId="0" applyNumberFormat="1" applyFont="1" applyFill="1" applyBorder="1" applyAlignment="1" applyProtection="1">
      <alignment horizontal="left" vertical="center"/>
    </xf>
    <xf numFmtId="0" fontId="4" fillId="0" borderId="20" xfId="0" quotePrefix="1" applyNumberFormat="1" applyFont="1" applyFill="1" applyBorder="1" applyAlignment="1" applyProtection="1">
      <alignment horizontal="center" vertical="center"/>
    </xf>
    <xf numFmtId="0" fontId="2" fillId="0" borderId="106" xfId="0" applyNumberFormat="1" applyFont="1" applyFill="1" applyBorder="1" applyAlignment="1" applyProtection="1">
      <alignment horizontal="left" vertical="center" wrapText="1" indent="2"/>
    </xf>
    <xf numFmtId="0" fontId="5" fillId="0" borderId="77" xfId="0" applyNumberFormat="1" applyFont="1" applyFill="1" applyBorder="1" applyAlignment="1" applyProtection="1"/>
    <xf numFmtId="0" fontId="5" fillId="0" borderId="68" xfId="0" applyNumberFormat="1" applyFont="1" applyFill="1" applyBorder="1" applyAlignment="1" applyProtection="1">
      <alignment horizontal="left" vertical="center"/>
    </xf>
    <xf numFmtId="166" fontId="2" fillId="11" borderId="87" xfId="18" applyBorder="1">
      <alignment vertical="center"/>
    </xf>
    <xf numFmtId="0" fontId="5" fillId="0" borderId="102" xfId="0" applyNumberFormat="1" applyFont="1" applyFill="1" applyBorder="1" applyAlignment="1" applyProtection="1">
      <alignment vertical="center"/>
    </xf>
    <xf numFmtId="0" fontId="1" fillId="0" borderId="118" xfId="0" applyNumberFormat="1" applyFont="1" applyFill="1" applyBorder="1" applyAlignment="1" applyProtection="1">
      <alignment vertical="top" wrapText="1"/>
    </xf>
    <xf numFmtId="0" fontId="8" fillId="0" borderId="93" xfId="0" applyNumberFormat="1" applyFont="1" applyFill="1" applyBorder="1" applyAlignment="1" applyProtection="1">
      <alignment horizontal="center"/>
    </xf>
    <xf numFmtId="0" fontId="1" fillId="0" borderId="77" xfId="0" applyNumberFormat="1" applyFont="1" applyFill="1" applyBorder="1" applyAlignment="1" applyProtection="1">
      <alignment vertical="top" wrapText="1"/>
    </xf>
    <xf numFmtId="0" fontId="1" fillId="0" borderId="106" xfId="0" applyNumberFormat="1" applyFont="1" applyFill="1" applyBorder="1" applyAlignment="1" applyProtection="1">
      <alignment horizontal="left" vertical="center"/>
    </xf>
    <xf numFmtId="0" fontId="1" fillId="0" borderId="109" xfId="0" applyNumberFormat="1" applyFont="1" applyFill="1" applyBorder="1" applyAlignment="1" applyProtection="1">
      <alignment horizontal="right" vertical="center"/>
    </xf>
    <xf numFmtId="0" fontId="5" fillId="0" borderId="107" xfId="0" applyNumberFormat="1" applyFont="1" applyFill="1" applyBorder="1" applyAlignment="1" applyProtection="1">
      <alignment horizontal="right" vertical="center"/>
    </xf>
    <xf numFmtId="0" fontId="8" fillId="0" borderId="108" xfId="0" applyNumberFormat="1" applyFont="1" applyFill="1" applyBorder="1" applyAlignment="1" applyProtection="1">
      <alignment horizontal="center" vertical="center"/>
    </xf>
    <xf numFmtId="0" fontId="1" fillId="0" borderId="102" xfId="0" applyNumberFormat="1" applyFont="1" applyFill="1" applyBorder="1" applyAlignment="1" applyProtection="1">
      <alignment vertical="top" wrapText="1"/>
    </xf>
    <xf numFmtId="0" fontId="8" fillId="0" borderId="108" xfId="0" applyNumberFormat="1" applyFont="1" applyFill="1" applyBorder="1" applyAlignment="1" applyProtection="1">
      <alignment horizontal="center"/>
    </xf>
    <xf numFmtId="0" fontId="0" fillId="0" borderId="106" xfId="0" quotePrefix="1" applyNumberFormat="1" applyFill="1" applyBorder="1" applyAlignment="1" applyProtection="1">
      <alignment horizontal="center" vertical="center"/>
    </xf>
    <xf numFmtId="0" fontId="8" fillId="0" borderId="113" xfId="0" applyNumberFormat="1" applyFont="1" applyFill="1" applyBorder="1" applyAlignment="1" applyProtection="1">
      <alignment horizontal="center"/>
    </xf>
    <xf numFmtId="49" fontId="8" fillId="9" borderId="87" xfId="0" applyNumberFormat="1" applyFont="1" applyFill="1" applyBorder="1" applyAlignment="1" applyProtection="1">
      <alignment horizontal="center" vertical="center"/>
    </xf>
    <xf numFmtId="0" fontId="25" fillId="0" borderId="110" xfId="0" applyNumberFormat="1" applyFont="1" applyFill="1" applyBorder="1" applyAlignment="1" applyProtection="1"/>
    <xf numFmtId="0" fontId="4" fillId="0" borderId="111" xfId="0" applyNumberFormat="1" applyFont="1" applyFill="1" applyBorder="1" applyAlignment="1" applyProtection="1">
      <alignment horizontal="center" vertical="center"/>
    </xf>
    <xf numFmtId="0" fontId="24" fillId="0" borderId="118" xfId="0" applyNumberFormat="1" applyFont="1" applyFill="1" applyBorder="1" applyAlignment="1" applyProtection="1">
      <alignment wrapText="1"/>
    </xf>
    <xf numFmtId="0" fontId="8" fillId="0" borderId="115" xfId="0" applyNumberFormat="1" applyFont="1" applyFill="1" applyBorder="1" applyAlignment="1" applyProtection="1">
      <alignment horizontal="center" wrapText="1"/>
    </xf>
    <xf numFmtId="0" fontId="10" fillId="0" borderId="118" xfId="0" applyNumberFormat="1" applyFont="1" applyFill="1" applyBorder="1" applyAlignment="1" applyProtection="1"/>
    <xf numFmtId="0" fontId="8" fillId="0" borderId="126" xfId="0" applyNumberFormat="1" applyFont="1" applyFill="1" applyBorder="1" applyAlignment="1" applyProtection="1">
      <alignment horizontal="center"/>
    </xf>
    <xf numFmtId="0" fontId="5" fillId="0" borderId="26" xfId="0" applyNumberFormat="1" applyFont="1" applyFill="1" applyBorder="1" applyAlignment="1" applyProtection="1"/>
    <xf numFmtId="0" fontId="4" fillId="0" borderId="108" xfId="0" applyNumberFormat="1" applyFont="1" applyFill="1" applyBorder="1" applyAlignment="1" applyProtection="1">
      <alignment vertical="center"/>
    </xf>
    <xf numFmtId="0" fontId="2" fillId="12" borderId="106" xfId="0" applyNumberFormat="1" applyFont="1" applyFill="1" applyBorder="1" applyAlignment="1" applyProtection="1">
      <alignment horizontal="left" vertical="center" indent="1"/>
    </xf>
    <xf numFmtId="0" fontId="44" fillId="0" borderId="106" xfId="0" applyNumberFormat="1" applyFont="1" applyFill="1" applyBorder="1" applyAlignment="1" applyProtection="1">
      <alignment horizontal="left" vertical="center" indent="1"/>
    </xf>
    <xf numFmtId="0" fontId="1" fillId="0" borderId="68" xfId="0" applyNumberFormat="1" applyFont="1" applyFill="1" applyBorder="1" applyAlignment="1" applyProtection="1">
      <alignment horizontal="left" vertical="center"/>
    </xf>
    <xf numFmtId="0" fontId="10" fillId="0" borderId="77" xfId="0" applyNumberFormat="1" applyFont="1" applyFill="1" applyBorder="1" applyAlignment="1" applyProtection="1"/>
    <xf numFmtId="0" fontId="4" fillId="0" borderId="116" xfId="0" applyNumberFormat="1" applyFont="1" applyFill="1" applyBorder="1" applyAlignment="1" applyProtection="1">
      <alignment horizontal="left" vertical="center" indent="1"/>
    </xf>
    <xf numFmtId="0" fontId="4" fillId="0" borderId="74" xfId="0" quotePrefix="1" applyNumberFormat="1" applyFont="1" applyFill="1" applyBorder="1" applyAlignment="1" applyProtection="1">
      <alignment horizontal="left" vertical="center" indent="1"/>
    </xf>
    <xf numFmtId="0" fontId="43" fillId="0" borderId="118" xfId="0" applyNumberFormat="1" applyFont="1" applyFill="1" applyBorder="1" applyAlignment="1" applyProtection="1">
      <alignment vertical="top"/>
    </xf>
    <xf numFmtId="0" fontId="2" fillId="0" borderId="77" xfId="0" applyNumberFormat="1" applyFont="1" applyFill="1" applyBorder="1" applyAlignment="1" applyProtection="1">
      <alignment horizontal="left" vertical="center" indent="1"/>
    </xf>
    <xf numFmtId="49" fontId="8" fillId="0" borderId="115" xfId="0" applyNumberFormat="1" applyFont="1" applyFill="1" applyBorder="1" applyAlignment="1" applyProtection="1">
      <alignment horizontal="center"/>
    </xf>
    <xf numFmtId="0" fontId="1" fillId="0" borderId="77" xfId="0" applyNumberFormat="1" applyFont="1" applyFill="1" applyBorder="1" applyAlignment="1" applyProtection="1"/>
    <xf numFmtId="0" fontId="8" fillId="0" borderId="68" xfId="0" applyNumberFormat="1" applyFont="1" applyFill="1" applyBorder="1" applyAlignment="1" applyProtection="1">
      <alignment horizontal="center" vertical="center"/>
    </xf>
    <xf numFmtId="0" fontId="1" fillId="0" borderId="103" xfId="0" applyNumberFormat="1" applyFont="1" applyFill="1" applyBorder="1" applyAlignment="1" applyProtection="1">
      <alignment vertical="center"/>
    </xf>
    <xf numFmtId="0" fontId="8" fillId="0" borderId="107" xfId="0" applyNumberFormat="1" applyFont="1" applyFill="1" applyBorder="1" applyAlignment="1" applyProtection="1">
      <alignment horizontal="center" vertical="center"/>
    </xf>
    <xf numFmtId="0" fontId="2" fillId="0" borderId="127" xfId="0" applyFont="1" applyBorder="1" applyProtection="1"/>
    <xf numFmtId="0" fontId="1" fillId="0" borderId="77" xfId="0" applyNumberFormat="1" applyFont="1" applyFill="1" applyBorder="1" applyProtection="1"/>
    <xf numFmtId="0" fontId="8" fillId="0" borderId="102" xfId="0" applyNumberFormat="1" applyFont="1" applyFill="1" applyBorder="1" applyAlignment="1" applyProtection="1">
      <alignment horizontal="center" vertical="center"/>
    </xf>
    <xf numFmtId="0" fontId="30" fillId="14" borderId="101" xfId="0" applyNumberFormat="1" applyFont="1" applyFill="1" applyBorder="1" applyAlignment="1" applyProtection="1">
      <alignment horizontal="center" wrapText="1"/>
    </xf>
    <xf numFmtId="0" fontId="30" fillId="14" borderId="113" xfId="0" applyNumberFormat="1" applyFont="1" applyFill="1" applyBorder="1" applyAlignment="1" applyProtection="1">
      <alignment horizontal="center" wrapText="1"/>
    </xf>
    <xf numFmtId="0" fontId="8" fillId="0" borderId="106" xfId="0" applyNumberFormat="1" applyFont="1" applyFill="1" applyBorder="1" applyAlignment="1" applyProtection="1">
      <alignment horizontal="center" wrapText="1"/>
    </xf>
    <xf numFmtId="0" fontId="4" fillId="0" borderId="77" xfId="0" applyNumberFormat="1" applyFont="1" applyFill="1" applyBorder="1" applyAlignment="1" applyProtection="1"/>
    <xf numFmtId="0" fontId="8" fillId="14" borderId="85" xfId="0" applyNumberFormat="1" applyFont="1" applyFill="1" applyBorder="1" applyAlignment="1" applyProtection="1">
      <alignment horizontal="center"/>
    </xf>
    <xf numFmtId="0" fontId="4" fillId="0" borderId="106" xfId="0" applyNumberFormat="1" applyFont="1" applyFill="1" applyBorder="1" applyAlignment="1" applyProtection="1">
      <alignment horizontal="left" vertical="center" wrapText="1" indent="1"/>
    </xf>
    <xf numFmtId="6" fontId="30" fillId="14" borderId="85" xfId="0" quotePrefix="1" applyNumberFormat="1" applyFont="1" applyFill="1" applyBorder="1" applyAlignment="1" applyProtection="1">
      <alignment horizontal="center"/>
    </xf>
    <xf numFmtId="0" fontId="30" fillId="14" borderId="85" xfId="0" quotePrefix="1" applyNumberFormat="1" applyFont="1" applyFill="1" applyBorder="1" applyAlignment="1" applyProtection="1">
      <alignment horizontal="center"/>
    </xf>
    <xf numFmtId="0" fontId="2" fillId="0" borderId="118" xfId="0" applyNumberFormat="1" applyFont="1" applyFill="1" applyBorder="1" applyAlignment="1" applyProtection="1">
      <alignment horizontal="left" vertical="center" wrapText="1" indent="1"/>
    </xf>
    <xf numFmtId="0" fontId="5" fillId="0" borderId="103" xfId="0" applyNumberFormat="1" applyFont="1" applyFill="1" applyBorder="1" applyAlignment="1" applyProtection="1">
      <alignment vertical="center"/>
    </xf>
    <xf numFmtId="166" fontId="5" fillId="0" borderId="106" xfId="0" applyNumberFormat="1" applyFont="1" applyFill="1" applyBorder="1" applyAlignment="1" applyProtection="1">
      <alignment horizontal="left" vertical="center"/>
    </xf>
    <xf numFmtId="0" fontId="8" fillId="0" borderId="94" xfId="0" applyNumberFormat="1" applyFont="1" applyFill="1" applyBorder="1" applyAlignment="1" applyProtection="1">
      <alignment horizontal="center"/>
    </xf>
    <xf numFmtId="0" fontId="5" fillId="0" borderId="103" xfId="0" applyNumberFormat="1" applyFont="1" applyFill="1" applyBorder="1" applyAlignment="1" applyProtection="1">
      <alignment wrapText="1"/>
    </xf>
    <xf numFmtId="0" fontId="5" fillId="0" borderId="111" xfId="0" applyNumberFormat="1" applyFont="1" applyFill="1" applyBorder="1" applyAlignment="1" applyProtection="1">
      <alignment horizontal="center"/>
    </xf>
    <xf numFmtId="0" fontId="5" fillId="0" borderId="115" xfId="0" applyNumberFormat="1" applyFont="1" applyFill="1" applyBorder="1" applyAlignment="1" applyProtection="1">
      <alignment horizontal="center"/>
    </xf>
    <xf numFmtId="0" fontId="5" fillId="0" borderId="97" xfId="0" applyNumberFormat="1" applyFont="1" applyFill="1" applyBorder="1" applyAlignment="1" applyProtection="1">
      <alignment horizontal="center"/>
    </xf>
    <xf numFmtId="0" fontId="1" fillId="0" borderId="26" xfId="0" applyNumberFormat="1" applyFont="1" applyFill="1" applyBorder="1" applyAlignment="1" applyProtection="1"/>
    <xf numFmtId="0" fontId="5" fillId="0" borderId="69" xfId="0" applyNumberFormat="1" applyFont="1" applyFill="1" applyBorder="1" applyAlignment="1" applyProtection="1">
      <alignment horizontal="center"/>
    </xf>
    <xf numFmtId="0" fontId="1" fillId="0" borderId="109" xfId="0" applyNumberFormat="1" applyFont="1" applyFill="1" applyBorder="1" applyAlignment="1" applyProtection="1">
      <alignment vertical="center" wrapText="1"/>
    </xf>
    <xf numFmtId="0" fontId="5" fillId="0" borderId="106" xfId="0" applyNumberFormat="1" applyFont="1" applyFill="1" applyBorder="1" applyAlignment="1" applyProtection="1">
      <alignment horizontal="center" vertical="center"/>
    </xf>
    <xf numFmtId="0" fontId="5" fillId="0" borderId="106" xfId="0" applyNumberFormat="1" applyFont="1" applyFill="1" applyBorder="1" applyAlignment="1" applyProtection="1">
      <alignment horizontal="center"/>
    </xf>
    <xf numFmtId="0" fontId="2" fillId="0" borderId="106" xfId="0" quotePrefix="1" applyNumberFormat="1" applyFont="1" applyFill="1" applyBorder="1" applyAlignment="1" applyProtection="1">
      <alignment horizontal="left" vertical="center" indent="1"/>
    </xf>
    <xf numFmtId="0" fontId="5" fillId="0" borderId="118" xfId="0" applyNumberFormat="1" applyFont="1" applyFill="1" applyBorder="1" applyAlignment="1" applyProtection="1">
      <alignment wrapText="1"/>
    </xf>
    <xf numFmtId="0" fontId="5" fillId="0" borderId="77" xfId="0" applyNumberFormat="1" applyFont="1" applyFill="1" applyBorder="1" applyAlignment="1" applyProtection="1">
      <alignment wrapText="1"/>
    </xf>
    <xf numFmtId="0" fontId="5" fillId="0" borderId="68" xfId="0" applyNumberFormat="1" applyFont="1" applyFill="1" applyBorder="1" applyAlignment="1" applyProtection="1">
      <alignment vertical="center" wrapText="1"/>
    </xf>
    <xf numFmtId="0" fontId="5" fillId="0" borderId="68" xfId="0" quotePrefix="1" applyNumberFormat="1" applyFont="1" applyFill="1" applyBorder="1" applyAlignment="1" applyProtection="1">
      <alignment horizontal="center"/>
    </xf>
    <xf numFmtId="0" fontId="2" fillId="0" borderId="112" xfId="0" applyNumberFormat="1" applyFont="1" applyFill="1" applyBorder="1" applyAlignment="1" applyProtection="1">
      <alignment horizontal="left" vertical="center" indent="1"/>
    </xf>
    <xf numFmtId="0" fontId="4" fillId="0" borderId="128" xfId="0" applyNumberFormat="1" applyFont="1" applyFill="1" applyBorder="1" applyAlignment="1" applyProtection="1">
      <alignment horizontal="center" vertical="center"/>
    </xf>
    <xf numFmtId="49" fontId="8" fillId="9" borderId="129" xfId="21" applyBorder="1">
      <alignment horizontal="center" vertical="center"/>
    </xf>
    <xf numFmtId="166" fontId="4" fillId="7" borderId="130" xfId="22" applyBorder="1">
      <alignment vertical="center"/>
      <protection locked="0"/>
    </xf>
    <xf numFmtId="49" fontId="8" fillId="9" borderId="131" xfId="20" applyBorder="1">
      <alignment horizontal="center"/>
    </xf>
    <xf numFmtId="49" fontId="8" fillId="9" borderId="132" xfId="21" applyBorder="1">
      <alignment horizontal="center" vertical="center"/>
    </xf>
    <xf numFmtId="166" fontId="4" fillId="7" borderId="132" xfId="22" applyBorder="1">
      <alignment vertical="center"/>
      <protection locked="0"/>
    </xf>
    <xf numFmtId="166" fontId="4" fillId="10" borderId="132" xfId="23" applyBorder="1">
      <alignment vertical="center"/>
      <protection locked="0"/>
    </xf>
    <xf numFmtId="0" fontId="4" fillId="0" borderId="133" xfId="0" applyNumberFormat="1" applyFont="1" applyFill="1" applyBorder="1" applyAlignment="1" applyProtection="1">
      <alignment horizontal="center" vertical="center"/>
    </xf>
    <xf numFmtId="0" fontId="4" fillId="0" borderId="118" xfId="0" applyNumberFormat="1" applyFont="1" applyFill="1" applyBorder="1" applyAlignment="1" applyProtection="1"/>
    <xf numFmtId="166" fontId="5" fillId="0" borderId="68" xfId="26" applyBorder="1">
      <alignment horizontal="right" vertical="center"/>
    </xf>
    <xf numFmtId="0" fontId="4" fillId="0" borderId="116" xfId="0" applyNumberFormat="1" applyFont="1" applyFill="1" applyBorder="1" applyAlignment="1" applyProtection="1">
      <alignment horizontal="left" vertical="center" wrapText="1" indent="1"/>
    </xf>
    <xf numFmtId="0" fontId="4" fillId="0" borderId="74" xfId="0" applyNumberFormat="1" applyFont="1" applyFill="1" applyBorder="1" applyAlignment="1" applyProtection="1">
      <alignment horizontal="left" vertical="center" wrapText="1" indent="1"/>
    </xf>
    <xf numFmtId="49" fontId="8" fillId="9" borderId="131" xfId="0" applyNumberFormat="1" applyFont="1" applyFill="1" applyBorder="1" applyAlignment="1" applyProtection="1">
      <alignment horizontal="center" vertical="center"/>
    </xf>
    <xf numFmtId="49" fontId="8" fillId="9" borderId="135" xfId="0" applyNumberFormat="1" applyFont="1" applyFill="1" applyBorder="1" applyAlignment="1" applyProtection="1">
      <alignment horizontal="center" vertical="center"/>
    </xf>
    <xf numFmtId="0" fontId="4" fillId="0" borderId="136"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left" vertical="center" indent="1"/>
    </xf>
    <xf numFmtId="0" fontId="1" fillId="0" borderId="103" xfId="0" applyNumberFormat="1" applyFont="1" applyFill="1" applyBorder="1" applyAlignment="1" applyProtection="1"/>
    <xf numFmtId="0" fontId="4" fillId="0" borderId="134" xfId="0" applyNumberFormat="1" applyFont="1" applyFill="1" applyBorder="1" applyAlignment="1" applyProtection="1">
      <alignment vertical="center"/>
    </xf>
    <xf numFmtId="0" fontId="4" fillId="0" borderId="137" xfId="0" applyNumberFormat="1" applyFont="1" applyFill="1" applyBorder="1" applyAlignment="1" applyProtection="1">
      <alignment vertical="center"/>
    </xf>
    <xf numFmtId="0" fontId="8" fillId="0" borderId="132" xfId="0" applyNumberFormat="1" applyFont="1" applyFill="1" applyBorder="1" applyAlignment="1" applyProtection="1">
      <alignment horizontal="center"/>
    </xf>
    <xf numFmtId="0" fontId="2" fillId="14" borderId="116" xfId="0" applyNumberFormat="1" applyFont="1" applyFill="1" applyBorder="1" applyAlignment="1" applyProtection="1">
      <alignment horizontal="left" vertical="center" wrapText="1" indent="1"/>
    </xf>
    <xf numFmtId="166" fontId="5" fillId="0" borderId="132" xfId="26" applyBorder="1">
      <alignment horizontal="right" vertical="center"/>
    </xf>
    <xf numFmtId="0" fontId="4" fillId="0" borderId="132" xfId="0" applyNumberFormat="1" applyFont="1" applyFill="1" applyBorder="1" applyAlignment="1" applyProtection="1">
      <alignment horizontal="center" vertical="center"/>
    </xf>
    <xf numFmtId="0" fontId="2" fillId="0" borderId="132" xfId="0" applyNumberFormat="1" applyFont="1" applyFill="1" applyBorder="1" applyAlignment="1" applyProtection="1">
      <alignment horizontal="left" vertical="center" wrapText="1" indent="1"/>
    </xf>
    <xf numFmtId="0" fontId="1" fillId="0" borderId="112" xfId="0" applyNumberFormat="1" applyFont="1" applyFill="1" applyBorder="1" applyAlignment="1" applyProtection="1">
      <alignment vertical="center"/>
    </xf>
    <xf numFmtId="0" fontId="4" fillId="0" borderId="138" xfId="0" applyNumberFormat="1" applyFont="1" applyFill="1" applyBorder="1" applyAlignment="1" applyProtection="1">
      <alignment horizontal="center" vertical="center"/>
    </xf>
    <xf numFmtId="0" fontId="5" fillId="0" borderId="139" xfId="0" applyNumberFormat="1" applyFont="1" applyFill="1" applyBorder="1" applyAlignment="1" applyProtection="1"/>
    <xf numFmtId="0" fontId="8" fillId="0" borderId="140" xfId="0" applyNumberFormat="1" applyFont="1" applyFill="1" applyBorder="1" applyAlignment="1" applyProtection="1">
      <alignment horizontal="center"/>
    </xf>
    <xf numFmtId="0" fontId="1" fillId="0" borderId="141" xfId="0" applyNumberFormat="1" applyFont="1" applyFill="1" applyBorder="1" applyAlignment="1" applyProtection="1">
      <alignment vertical="center"/>
    </xf>
    <xf numFmtId="0" fontId="4" fillId="0" borderId="142" xfId="0" applyNumberFormat="1" applyFont="1" applyFill="1" applyBorder="1" applyAlignment="1" applyProtection="1">
      <alignment vertical="center"/>
    </xf>
    <xf numFmtId="0" fontId="4" fillId="0" borderId="143" xfId="0" applyNumberFormat="1" applyFont="1" applyFill="1" applyBorder="1" applyAlignment="1" applyProtection="1">
      <alignment vertical="center"/>
    </xf>
    <xf numFmtId="0" fontId="4" fillId="0" borderId="144" xfId="0" applyNumberFormat="1" applyFont="1" applyFill="1" applyBorder="1" applyAlignment="1" applyProtection="1">
      <alignment vertical="center"/>
    </xf>
    <xf numFmtId="0" fontId="2" fillId="0" borderId="116" xfId="0" applyNumberFormat="1" applyFont="1" applyFill="1" applyBorder="1" applyAlignment="1" applyProtection="1">
      <alignment horizontal="left" vertical="center" indent="1"/>
    </xf>
    <xf numFmtId="0" fontId="2" fillId="0" borderId="112" xfId="0" applyNumberFormat="1" applyFont="1" applyFill="1" applyBorder="1" applyAlignment="1" applyProtection="1">
      <alignment horizontal="left" vertical="center" wrapText="1" indent="1"/>
    </xf>
    <xf numFmtId="49" fontId="8" fillId="9" borderId="114" xfId="20" applyBorder="1">
      <alignment horizontal="center"/>
    </xf>
    <xf numFmtId="0" fontId="8" fillId="0" borderId="143" xfId="0" applyNumberFormat="1" applyFont="1" applyFill="1" applyBorder="1" applyAlignment="1" applyProtection="1">
      <alignment horizontal="center"/>
    </xf>
    <xf numFmtId="0" fontId="8" fillId="0" borderId="145" xfId="0" applyNumberFormat="1" applyFont="1" applyFill="1" applyBorder="1" applyAlignment="1" applyProtection="1">
      <alignment horizontal="center"/>
    </xf>
    <xf numFmtId="0" fontId="4" fillId="0" borderId="144" xfId="0" applyNumberFormat="1" applyFont="1" applyFill="1" applyBorder="1" applyAlignment="1" applyProtection="1">
      <alignment horizontal="left" vertical="center" wrapText="1" indent="1"/>
    </xf>
    <xf numFmtId="0" fontId="8" fillId="0" borderId="147" xfId="0" applyNumberFormat="1" applyFont="1" applyFill="1" applyBorder="1" applyAlignment="1" applyProtection="1">
      <alignment horizontal="center"/>
    </xf>
    <xf numFmtId="0" fontId="8" fillId="0" borderId="148" xfId="0" applyNumberFormat="1" applyFont="1" applyFill="1" applyBorder="1" applyAlignment="1" applyProtection="1">
      <alignment horizontal="center"/>
    </xf>
    <xf numFmtId="0" fontId="19" fillId="0" borderId="0" xfId="0" applyNumberFormat="1" applyFont="1" applyFill="1" applyAlignment="1" applyProtection="1">
      <alignment vertical="center"/>
    </xf>
    <xf numFmtId="0" fontId="4" fillId="0" borderId="63" xfId="0" applyNumberFormat="1" applyFont="1" applyFill="1" applyBorder="1" applyAlignment="1" applyProtection="1">
      <alignment vertical="center"/>
    </xf>
    <xf numFmtId="0" fontId="4" fillId="0" borderId="96" xfId="0" applyNumberFormat="1" applyFont="1" applyFill="1" applyBorder="1" applyAlignment="1" applyProtection="1">
      <alignment vertical="center"/>
    </xf>
    <xf numFmtId="0" fontId="4" fillId="0" borderId="149" xfId="0" applyNumberFormat="1" applyFont="1" applyFill="1" applyBorder="1" applyAlignment="1" applyProtection="1">
      <alignment vertical="center"/>
    </xf>
    <xf numFmtId="0" fontId="4" fillId="0" borderId="97" xfId="0" applyNumberFormat="1" applyFont="1" applyFill="1" applyBorder="1" applyAlignment="1" applyProtection="1">
      <alignment horizontal="center" vertical="center"/>
    </xf>
    <xf numFmtId="0" fontId="4" fillId="0" borderId="146" xfId="0" applyNumberFormat="1" applyFont="1" applyFill="1" applyBorder="1" applyAlignment="1" applyProtection="1">
      <alignment horizontal="center" vertical="center"/>
    </xf>
    <xf numFmtId="166" fontId="2" fillId="0" borderId="85" xfId="0" applyNumberFormat="1" applyFont="1" applyFill="1" applyBorder="1" applyAlignment="1" applyProtection="1">
      <alignment horizontal="right" vertical="center" wrapText="1"/>
    </xf>
    <xf numFmtId="0" fontId="4" fillId="0" borderId="147" xfId="0" applyNumberFormat="1" applyFont="1" applyFill="1" applyBorder="1" applyAlignment="1" applyProtection="1">
      <alignment vertical="center"/>
    </xf>
    <xf numFmtId="49" fontId="8" fillId="9" borderId="144" xfId="0" applyNumberFormat="1" applyFont="1" applyFill="1" applyBorder="1" applyAlignment="1" applyProtection="1">
      <alignment horizontal="center" vertical="center"/>
    </xf>
    <xf numFmtId="49" fontId="8" fillId="9" borderId="96" xfId="0" applyNumberFormat="1" applyFont="1" applyFill="1" applyBorder="1" applyAlignment="1" applyProtection="1">
      <alignment horizontal="center" vertical="center"/>
    </xf>
    <xf numFmtId="166" fontId="5" fillId="0" borderId="106" xfId="19" applyBorder="1">
      <alignment horizontal="right" vertical="center"/>
    </xf>
    <xf numFmtId="0" fontId="0" fillId="0" borderId="93" xfId="0" applyBorder="1"/>
    <xf numFmtId="166" fontId="4" fillId="13" borderId="153" xfId="25" applyBorder="1">
      <alignment horizontal="right" vertical="center"/>
      <protection locked="0"/>
    </xf>
    <xf numFmtId="49" fontId="8" fillId="9" borderId="151" xfId="21" applyBorder="1">
      <alignment horizontal="center" vertical="center"/>
    </xf>
    <xf numFmtId="0" fontId="2" fillId="0" borderId="148" xfId="0" applyFont="1" applyBorder="1" applyAlignment="1" applyProtection="1">
      <alignment vertical="center"/>
    </xf>
    <xf numFmtId="0" fontId="2" fillId="0" borderId="94" xfId="0" applyFont="1" applyBorder="1" applyProtection="1"/>
    <xf numFmtId="0" fontId="0" fillId="0" borderId="24" xfId="0" applyBorder="1" applyProtection="1"/>
    <xf numFmtId="0" fontId="30" fillId="0" borderId="118" xfId="0" applyNumberFormat="1" applyFont="1" applyFill="1" applyBorder="1" applyAlignment="1" applyProtection="1">
      <alignment horizontal="center" vertical="center" wrapText="1"/>
    </xf>
    <xf numFmtId="0" fontId="30" fillId="0" borderId="94" xfId="0" applyNumberFormat="1" applyFont="1" applyFill="1" applyBorder="1" applyAlignment="1" applyProtection="1">
      <alignment horizontal="center" vertical="center" wrapText="1"/>
    </xf>
    <xf numFmtId="0" fontId="2" fillId="0" borderId="74" xfId="0" applyNumberFormat="1" applyFont="1" applyFill="1" applyBorder="1" applyAlignment="1" applyProtection="1">
      <alignment horizontal="left" vertical="center" indent="1"/>
    </xf>
    <xf numFmtId="0" fontId="2" fillId="0" borderId="104" xfId="0" applyNumberFormat="1" applyFont="1" applyFill="1" applyBorder="1" applyAlignment="1" applyProtection="1">
      <alignment horizontal="left" vertical="center" indent="1"/>
    </xf>
    <xf numFmtId="0" fontId="2" fillId="0" borderId="118" xfId="0" applyNumberFormat="1" applyFont="1" applyFill="1" applyBorder="1" applyAlignment="1" applyProtection="1">
      <alignment horizontal="left" vertical="center" indent="1"/>
    </xf>
    <xf numFmtId="0" fontId="8" fillId="0" borderId="118" xfId="0" applyNumberFormat="1" applyFont="1" applyFill="1" applyBorder="1" applyAlignment="1" applyProtection="1">
      <alignment horizontal="center"/>
    </xf>
    <xf numFmtId="0" fontId="5" fillId="0" borderId="151" xfId="0" applyNumberFormat="1" applyFont="1" applyFill="1" applyBorder="1" applyAlignment="1" applyProtection="1">
      <alignment wrapText="1"/>
    </xf>
    <xf numFmtId="0" fontId="8" fillId="0" borderId="151" xfId="0" applyNumberFormat="1" applyFont="1" applyFill="1" applyBorder="1" applyAlignment="1" applyProtection="1">
      <alignment horizontal="center"/>
    </xf>
    <xf numFmtId="0" fontId="8" fillId="0" borderId="68" xfId="0" applyNumberFormat="1" applyFont="1" applyFill="1" applyBorder="1" applyAlignment="1" applyProtection="1">
      <alignment horizontal="center" vertical="top"/>
    </xf>
    <xf numFmtId="0" fontId="4" fillId="0" borderId="106" xfId="0" applyNumberFormat="1" applyFont="1" applyFill="1" applyBorder="1" applyAlignment="1" applyProtection="1">
      <alignment vertical="center"/>
    </xf>
    <xf numFmtId="0" fontId="4" fillId="0" borderId="106" xfId="0" applyNumberFormat="1" applyFont="1" applyFill="1" applyBorder="1" applyProtection="1"/>
    <xf numFmtId="0" fontId="1" fillId="0" borderId="106" xfId="0" applyNumberFormat="1" applyFont="1" applyFill="1" applyBorder="1" applyAlignment="1" applyProtection="1">
      <alignment vertical="center" wrapText="1"/>
    </xf>
    <xf numFmtId="0" fontId="10" fillId="0" borderId="24" xfId="0" applyNumberFormat="1" applyFont="1" applyFill="1" applyBorder="1" applyAlignment="1" applyProtection="1"/>
    <xf numFmtId="0" fontId="5" fillId="0" borderId="151" xfId="0" applyNumberFormat="1" applyFont="1" applyFill="1" applyBorder="1" applyAlignment="1" applyProtection="1">
      <alignment horizontal="center"/>
    </xf>
    <xf numFmtId="0" fontId="5" fillId="0" borderId="143" xfId="0" applyNumberFormat="1" applyFont="1" applyFill="1" applyBorder="1" applyAlignment="1" applyProtection="1">
      <alignment horizontal="center"/>
    </xf>
    <xf numFmtId="169" fontId="1" fillId="12" borderId="135" xfId="0" applyNumberFormat="1" applyFont="1" applyFill="1" applyBorder="1" applyAlignment="1" applyProtection="1">
      <alignment horizontal="center" wrapText="1"/>
    </xf>
    <xf numFmtId="0" fontId="4" fillId="0" borderId="145" xfId="0" applyNumberFormat="1" applyFont="1" applyFill="1" applyBorder="1" applyAlignment="1" applyProtection="1">
      <alignment horizontal="center" vertical="center"/>
    </xf>
    <xf numFmtId="49" fontId="8" fillId="9" borderId="106" xfId="21" quotePrefix="1" applyBorder="1">
      <alignment horizontal="center" vertical="center"/>
    </xf>
    <xf numFmtId="166" fontId="1" fillId="0" borderId="112" xfId="0" applyNumberFormat="1" applyFont="1" applyFill="1" applyBorder="1" applyAlignment="1" applyProtection="1">
      <alignment vertical="center"/>
    </xf>
    <xf numFmtId="0" fontId="5" fillId="0" borderId="68" xfId="0" applyNumberFormat="1" applyFont="1" applyFill="1" applyBorder="1" applyAlignment="1" applyProtection="1">
      <alignment horizontal="center"/>
    </xf>
    <xf numFmtId="0" fontId="1" fillId="0" borderId="139" xfId="0" applyNumberFormat="1" applyFont="1" applyFill="1" applyBorder="1" applyAlignment="1" applyProtection="1">
      <alignment vertical="center"/>
    </xf>
    <xf numFmtId="0" fontId="8" fillId="0" borderId="152" xfId="0" applyNumberFormat="1" applyFont="1" applyFill="1" applyBorder="1" applyAlignment="1" applyProtection="1">
      <alignment horizontal="center"/>
    </xf>
    <xf numFmtId="166" fontId="1" fillId="0" borderId="116" xfId="0" applyNumberFormat="1" applyFont="1" applyFill="1" applyBorder="1" applyAlignment="1" applyProtection="1">
      <alignment horizontal="left" vertical="center" wrapText="1"/>
    </xf>
    <xf numFmtId="0" fontId="4" fillId="0" borderId="157" xfId="0" applyNumberFormat="1" applyFont="1" applyFill="1" applyBorder="1" applyAlignment="1" applyProtection="1">
      <alignment horizontal="center" vertical="center"/>
    </xf>
    <xf numFmtId="166" fontId="1" fillId="0" borderId="116" xfId="0" applyNumberFormat="1" applyFont="1" applyFill="1" applyBorder="1" applyAlignment="1" applyProtection="1">
      <alignment horizontal="left" vertical="center"/>
    </xf>
    <xf numFmtId="0" fontId="1" fillId="0" borderId="116" xfId="0" applyNumberFormat="1" applyFont="1" applyFill="1" applyBorder="1" applyAlignment="1" applyProtection="1">
      <alignment horizontal="left" vertical="center"/>
    </xf>
    <xf numFmtId="0" fontId="0" fillId="0" borderId="86" xfId="0" applyNumberFormat="1" applyFill="1" applyBorder="1" applyAlignment="1" applyProtection="1">
      <alignment horizontal="center" vertical="center"/>
    </xf>
    <xf numFmtId="166" fontId="1" fillId="0" borderId="116" xfId="0" applyNumberFormat="1" applyFont="1" applyFill="1" applyBorder="1" applyAlignment="1" applyProtection="1">
      <alignment vertical="center"/>
    </xf>
    <xf numFmtId="0" fontId="1" fillId="0" borderId="116" xfId="0" applyNumberFormat="1" applyFont="1" applyFill="1" applyBorder="1" applyAlignment="1" applyProtection="1">
      <alignment horizontal="left" vertical="center" wrapText="1"/>
    </xf>
    <xf numFmtId="0" fontId="4" fillId="0" borderId="158" xfId="0" applyNumberFormat="1" applyFont="1" applyFill="1" applyBorder="1" applyAlignment="1" applyProtection="1">
      <alignment horizontal="center" vertical="center"/>
    </xf>
    <xf numFmtId="166" fontId="1" fillId="0" borderId="104" xfId="0" applyNumberFormat="1" applyFont="1" applyFill="1" applyBorder="1" applyAlignment="1" applyProtection="1">
      <alignment horizontal="left" vertical="center" wrapText="1"/>
    </xf>
    <xf numFmtId="0" fontId="4" fillId="0" borderId="97" xfId="0" quotePrefix="1" applyNumberFormat="1" applyFont="1" applyFill="1" applyBorder="1" applyAlignment="1" applyProtection="1">
      <alignment horizontal="center" vertical="center"/>
    </xf>
    <xf numFmtId="0" fontId="8" fillId="0" borderId="160" xfId="0" applyNumberFormat="1" applyFont="1" applyFill="1" applyBorder="1" applyAlignment="1" applyProtection="1">
      <alignment horizontal="center"/>
    </xf>
    <xf numFmtId="166" fontId="4" fillId="0" borderId="162" xfId="0" applyNumberFormat="1" applyFont="1" applyFill="1" applyBorder="1" applyAlignment="1" applyProtection="1">
      <alignment horizontal="center" vertical="center"/>
    </xf>
    <xf numFmtId="166" fontId="4" fillId="0" borderId="164" xfId="0" applyNumberFormat="1" applyFont="1" applyFill="1" applyBorder="1" applyAlignment="1" applyProtection="1">
      <alignment horizontal="center" vertical="center"/>
    </xf>
    <xf numFmtId="0" fontId="5" fillId="0" borderId="139" xfId="0" applyNumberFormat="1" applyFont="1" applyFill="1" applyBorder="1" applyAlignment="1" applyProtection="1">
      <alignment vertical="center" wrapText="1"/>
    </xf>
    <xf numFmtId="0" fontId="4" fillId="0" borderId="159" xfId="0" applyNumberFormat="1" applyFont="1" applyFill="1" applyBorder="1" applyAlignment="1" applyProtection="1">
      <alignment horizontal="left" vertical="center" wrapText="1" indent="1"/>
    </xf>
    <xf numFmtId="166" fontId="4" fillId="0" borderId="74" xfId="0" applyNumberFormat="1" applyFont="1" applyFill="1" applyBorder="1" applyAlignment="1" applyProtection="1">
      <alignment horizontal="left" vertical="center" wrapText="1" indent="1"/>
    </xf>
    <xf numFmtId="0" fontId="4" fillId="0" borderId="86" xfId="0" quotePrefix="1" applyNumberFormat="1" applyFont="1" applyFill="1" applyBorder="1" applyAlignment="1" applyProtection="1">
      <alignment horizontal="center" vertical="center"/>
    </xf>
    <xf numFmtId="166" fontId="5" fillId="0" borderId="155" xfId="0" applyNumberFormat="1" applyFont="1" applyFill="1" applyBorder="1" applyAlignment="1" applyProtection="1">
      <alignment horizontal="left" vertical="center" wrapText="1" indent="1"/>
    </xf>
    <xf numFmtId="0" fontId="4" fillId="0" borderId="68" xfId="0" applyNumberFormat="1" applyFont="1" applyFill="1" applyBorder="1" applyAlignment="1" applyProtection="1">
      <alignment horizontal="left" vertical="center" indent="1"/>
    </xf>
    <xf numFmtId="166" fontId="5" fillId="0" borderId="104" xfId="0" applyNumberFormat="1" applyFont="1" applyFill="1" applyBorder="1" applyAlignment="1" applyProtection="1">
      <alignment horizontal="left" vertical="center" wrapText="1" indent="1"/>
    </xf>
    <xf numFmtId="166" fontId="4" fillId="0" borderId="104" xfId="0" applyNumberFormat="1" applyFont="1" applyFill="1" applyBorder="1" applyAlignment="1" applyProtection="1">
      <alignment horizontal="left" vertical="center" wrapText="1" indent="1"/>
    </xf>
    <xf numFmtId="6" fontId="8" fillId="0" borderId="0" xfId="0" applyNumberFormat="1" applyFont="1" applyFill="1" applyBorder="1" applyAlignment="1" applyProtection="1">
      <alignment horizontal="center"/>
    </xf>
    <xf numFmtId="0" fontId="8" fillId="0" borderId="141" xfId="0" applyNumberFormat="1" applyFont="1" applyFill="1" applyBorder="1" applyAlignment="1" applyProtection="1">
      <alignment horizontal="center"/>
    </xf>
    <xf numFmtId="0" fontId="8" fillId="0" borderId="118" xfId="0" applyNumberFormat="1" applyFont="1" applyFill="1" applyBorder="1" applyAlignment="1" applyProtection="1">
      <alignment horizontal="center" wrapText="1"/>
    </xf>
    <xf numFmtId="0" fontId="8" fillId="0" borderId="77" xfId="0" applyNumberFormat="1" applyFont="1" applyFill="1" applyBorder="1" applyAlignment="1" applyProtection="1">
      <alignment horizontal="center"/>
    </xf>
    <xf numFmtId="0" fontId="4" fillId="0" borderId="112" xfId="0" applyNumberFormat="1" applyFont="1" applyFill="1" applyBorder="1" applyAlignment="1" applyProtection="1">
      <alignment vertical="center"/>
    </xf>
    <xf numFmtId="0" fontId="5" fillId="0" borderId="116" xfId="0" applyNumberFormat="1" applyFont="1" applyFill="1" applyBorder="1" applyAlignment="1" applyProtection="1">
      <alignment horizontal="left" vertical="center"/>
    </xf>
    <xf numFmtId="0" fontId="4" fillId="0" borderId="165" xfId="0" applyNumberFormat="1" applyFont="1" applyFill="1" applyBorder="1" applyAlignment="1" applyProtection="1">
      <alignment vertical="center"/>
    </xf>
    <xf numFmtId="0" fontId="4" fillId="0" borderId="166" xfId="0" applyNumberFormat="1" applyFont="1" applyFill="1" applyBorder="1" applyAlignment="1" applyProtection="1">
      <alignment vertical="center"/>
    </xf>
    <xf numFmtId="0" fontId="4" fillId="0" borderId="109" xfId="0" applyNumberFormat="1" applyFont="1" applyFill="1" applyBorder="1" applyAlignment="1" applyProtection="1">
      <alignment vertical="center"/>
    </xf>
    <xf numFmtId="166" fontId="8" fillId="0" borderId="148" xfId="0" applyNumberFormat="1" applyFont="1" applyFill="1" applyBorder="1" applyAlignment="1" applyProtection="1">
      <alignment horizontal="center"/>
    </xf>
    <xf numFmtId="0" fontId="0" fillId="0" borderId="167" xfId="0" applyBorder="1" applyProtection="1"/>
    <xf numFmtId="0" fontId="5" fillId="0" borderId="26" xfId="0" applyNumberFormat="1" applyFont="1" applyFill="1" applyBorder="1" applyAlignment="1" applyProtection="1">
      <alignment wrapText="1"/>
    </xf>
    <xf numFmtId="0" fontId="5" fillId="0" borderId="156" xfId="0" applyNumberFormat="1" applyFont="1" applyFill="1" applyBorder="1" applyAlignment="1" applyProtection="1">
      <alignment horizontal="center"/>
    </xf>
    <xf numFmtId="0" fontId="5" fillId="0" borderId="148" xfId="0" applyNumberFormat="1" applyFont="1" applyFill="1" applyBorder="1" applyAlignment="1" applyProtection="1">
      <alignment horizontal="center"/>
    </xf>
    <xf numFmtId="166" fontId="8" fillId="0" borderId="143" xfId="0" applyNumberFormat="1" applyFont="1" applyFill="1" applyBorder="1" applyAlignment="1" applyProtection="1">
      <alignment horizontal="center"/>
    </xf>
    <xf numFmtId="0" fontId="0" fillId="0" borderId="106" xfId="0" applyNumberFormat="1" applyFont="1" applyFill="1" applyBorder="1" applyProtection="1"/>
    <xf numFmtId="0" fontId="5" fillId="0" borderId="85" xfId="0" applyNumberFormat="1" applyFont="1" applyFill="1" applyBorder="1" applyAlignment="1" applyProtection="1">
      <alignment horizontal="center"/>
    </xf>
    <xf numFmtId="0" fontId="5" fillId="0" borderId="93"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vertical="center" wrapText="1"/>
    </xf>
    <xf numFmtId="166" fontId="5" fillId="0" borderId="168" xfId="19" applyBorder="1">
      <alignment horizontal="right" vertical="center"/>
    </xf>
    <xf numFmtId="166" fontId="4" fillId="12" borderId="156" xfId="0" applyNumberFormat="1" applyFont="1" applyFill="1" applyBorder="1" applyAlignment="1" applyProtection="1">
      <alignment vertical="center"/>
    </xf>
    <xf numFmtId="166" fontId="4" fillId="12" borderId="145" xfId="0" applyNumberFormat="1" applyFont="1" applyFill="1" applyBorder="1" applyAlignment="1" applyProtection="1">
      <alignment vertical="center"/>
    </xf>
    <xf numFmtId="0" fontId="4" fillId="0" borderId="145" xfId="0" quotePrefix="1" applyNumberFormat="1" applyFont="1" applyFill="1" applyBorder="1" applyAlignment="1" applyProtection="1">
      <alignment horizontal="center" vertical="center"/>
    </xf>
    <xf numFmtId="0" fontId="5" fillId="0" borderId="141" xfId="0" applyNumberFormat="1" applyFont="1" applyFill="1" applyBorder="1" applyAlignment="1" applyProtection="1">
      <alignment vertical="center"/>
    </xf>
    <xf numFmtId="0" fontId="5" fillId="0" borderId="160" xfId="0" applyNumberFormat="1" applyFont="1" applyFill="1" applyBorder="1" applyAlignment="1" applyProtection="1">
      <alignment vertical="center"/>
    </xf>
    <xf numFmtId="0" fontId="8" fillId="0" borderId="152" xfId="0" applyNumberFormat="1" applyFont="1" applyFill="1" applyBorder="1" applyAlignment="1" applyProtection="1">
      <alignment horizontal="center" vertical="center"/>
    </xf>
    <xf numFmtId="0" fontId="5" fillId="0" borderId="118" xfId="0" applyNumberFormat="1" applyFont="1" applyFill="1" applyBorder="1" applyAlignment="1" applyProtection="1">
      <alignment horizontal="left" vertical="center" wrapText="1"/>
    </xf>
    <xf numFmtId="0" fontId="5" fillId="0" borderId="118" xfId="0" applyNumberFormat="1" applyFont="1" applyFill="1" applyBorder="1" applyAlignment="1" applyProtection="1">
      <alignment horizontal="left" vertical="center"/>
    </xf>
    <xf numFmtId="49" fontId="8" fillId="0" borderId="106" xfId="0" applyNumberFormat="1" applyFont="1" applyFill="1" applyBorder="1" applyAlignment="1" applyProtection="1">
      <alignment horizontal="center" vertical="center"/>
    </xf>
    <xf numFmtId="0" fontId="4" fillId="0" borderId="118" xfId="0" applyNumberFormat="1" applyFont="1" applyFill="1" applyBorder="1" applyAlignment="1" applyProtection="1">
      <alignment horizontal="left" vertical="center" indent="1"/>
    </xf>
    <xf numFmtId="0" fontId="1" fillId="0" borderId="77" xfId="0" applyNumberFormat="1" applyFont="1" applyFill="1" applyBorder="1" applyAlignment="1" applyProtection="1">
      <alignment horizontal="left" vertical="center" wrapText="1"/>
    </xf>
    <xf numFmtId="0" fontId="1" fillId="0" borderId="85" xfId="0" applyNumberFormat="1" applyFont="1" applyFill="1" applyBorder="1" applyAlignment="1" applyProtection="1">
      <alignment horizontal="left" vertical="center" wrapText="1"/>
    </xf>
    <xf numFmtId="49" fontId="8" fillId="9" borderId="154" xfId="20" quotePrefix="1" applyBorder="1">
      <alignment horizontal="center"/>
    </xf>
    <xf numFmtId="0" fontId="25"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right" vertical="center"/>
    </xf>
    <xf numFmtId="0" fontId="27" fillId="0" borderId="0" xfId="0" applyNumberFormat="1" applyFont="1" applyFill="1" applyBorder="1" applyAlignment="1" applyProtection="1">
      <alignment horizontal="center" vertical="center"/>
    </xf>
    <xf numFmtId="0" fontId="5" fillId="0" borderId="141" xfId="0" applyNumberFormat="1" applyFont="1" applyFill="1" applyBorder="1" applyAlignment="1" applyProtection="1">
      <alignment horizontal="left" vertical="center" wrapText="1"/>
    </xf>
    <xf numFmtId="0" fontId="5" fillId="0" borderId="160" xfId="0" applyNumberFormat="1" applyFont="1" applyFill="1" applyBorder="1" applyAlignment="1" applyProtection="1">
      <alignment horizontal="left" vertical="center" wrapText="1"/>
    </xf>
    <xf numFmtId="49" fontId="8" fillId="9" borderId="131" xfId="20" quotePrefix="1" applyBorder="1">
      <alignment horizontal="center"/>
    </xf>
    <xf numFmtId="0" fontId="8" fillId="0" borderId="131" xfId="0" applyNumberFormat="1" applyFont="1" applyFill="1" applyBorder="1" applyAlignment="1" applyProtection="1">
      <alignment horizontal="center"/>
    </xf>
    <xf numFmtId="0" fontId="5" fillId="0" borderId="77" xfId="0" applyNumberFormat="1" applyFont="1" applyFill="1" applyBorder="1" applyAlignment="1" applyProtection="1">
      <alignment horizontal="left" vertical="center" wrapText="1"/>
    </xf>
    <xf numFmtId="0" fontId="5" fillId="0" borderId="85" xfId="0" applyNumberFormat="1" applyFont="1" applyFill="1" applyBorder="1" applyAlignment="1" applyProtection="1">
      <alignment horizontal="left" vertical="center" wrapText="1"/>
    </xf>
    <xf numFmtId="0" fontId="5" fillId="0" borderId="85" xfId="0" applyNumberFormat="1" applyFont="1" applyFill="1" applyBorder="1" applyAlignment="1" applyProtection="1">
      <alignment horizontal="left" vertical="center"/>
    </xf>
    <xf numFmtId="166" fontId="2" fillId="11" borderId="96" xfId="18" applyBorder="1">
      <alignment vertical="center"/>
    </xf>
    <xf numFmtId="0" fontId="4" fillId="0" borderId="170" xfId="0" applyNumberFormat="1" applyFont="1" applyFill="1" applyBorder="1" applyAlignment="1" applyProtection="1">
      <alignment horizontal="center" vertical="center"/>
    </xf>
    <xf numFmtId="166" fontId="4" fillId="13" borderId="171" xfId="25" applyBorder="1">
      <alignment horizontal="right" vertical="center"/>
      <protection locked="0"/>
    </xf>
    <xf numFmtId="166" fontId="4" fillId="10" borderId="172" xfId="23" applyBorder="1">
      <alignment vertical="center"/>
      <protection locked="0"/>
    </xf>
    <xf numFmtId="166" fontId="5" fillId="0" borderId="172" xfId="26" applyBorder="1">
      <alignment horizontal="right" vertical="center"/>
    </xf>
    <xf numFmtId="166" fontId="4" fillId="7" borderId="172" xfId="22" applyBorder="1">
      <alignment vertical="center"/>
      <protection locked="0"/>
    </xf>
    <xf numFmtId="0" fontId="1" fillId="0" borderId="173" xfId="0" applyNumberFormat="1" applyFont="1" applyFill="1" applyBorder="1" applyAlignment="1" applyProtection="1">
      <alignment vertical="center"/>
    </xf>
    <xf numFmtId="0" fontId="8" fillId="0" borderId="175" xfId="0" applyNumberFormat="1" applyFont="1" applyFill="1" applyBorder="1" applyAlignment="1" applyProtection="1">
      <alignment horizontal="center"/>
    </xf>
    <xf numFmtId="0" fontId="8" fillId="0" borderId="176" xfId="0" applyNumberFormat="1" applyFont="1" applyFill="1" applyBorder="1" applyAlignment="1" applyProtection="1">
      <alignment horizontal="center"/>
    </xf>
    <xf numFmtId="49" fontId="8" fillId="9" borderId="169" xfId="20" applyBorder="1">
      <alignment horizontal="center"/>
    </xf>
    <xf numFmtId="49" fontId="8" fillId="9" borderId="172" xfId="21" applyBorder="1">
      <alignment horizontal="center" vertical="center"/>
    </xf>
    <xf numFmtId="49" fontId="8" fillId="9" borderId="174" xfId="20" applyBorder="1">
      <alignment horizontal="center"/>
    </xf>
    <xf numFmtId="0" fontId="4" fillId="0" borderId="178" xfId="0" applyNumberFormat="1" applyFont="1" applyFill="1" applyBorder="1" applyAlignment="1" applyProtection="1">
      <alignment horizontal="center" vertical="center"/>
    </xf>
    <xf numFmtId="166" fontId="1" fillId="0" borderId="179" xfId="0" applyNumberFormat="1" applyFont="1" applyFill="1" applyBorder="1" applyAlignment="1" applyProtection="1">
      <alignment vertical="center"/>
    </xf>
    <xf numFmtId="166" fontId="1" fillId="0" borderId="177" xfId="0" applyNumberFormat="1" applyFont="1" applyFill="1" applyBorder="1" applyAlignment="1" applyProtection="1">
      <alignment horizontal="left" vertical="center" wrapText="1"/>
    </xf>
    <xf numFmtId="0" fontId="5" fillId="0" borderId="148" xfId="0" applyNumberFormat="1" applyFont="1" applyFill="1" applyBorder="1" applyAlignment="1" applyProtection="1">
      <alignment vertical="center"/>
    </xf>
    <xf numFmtId="49" fontId="8" fillId="9" borderId="174" xfId="20" quotePrefix="1" applyBorder="1">
      <alignment horizontal="center"/>
    </xf>
    <xf numFmtId="166" fontId="8" fillId="0" borderId="181" xfId="0" applyNumberFormat="1" applyFont="1" applyFill="1" applyBorder="1" applyAlignment="1" applyProtection="1">
      <alignment horizontal="center"/>
    </xf>
    <xf numFmtId="165" fontId="4" fillId="0" borderId="86" xfId="0" applyNumberFormat="1" applyFont="1" applyFill="1" applyBorder="1" applyAlignment="1" applyProtection="1">
      <alignment horizontal="center" vertical="center"/>
    </xf>
    <xf numFmtId="0" fontId="1" fillId="0" borderId="118" xfId="0" applyNumberFormat="1" applyFont="1" applyFill="1" applyBorder="1" applyAlignment="1" applyProtection="1">
      <alignment horizontal="left" vertical="center" wrapText="1" indent="1"/>
    </xf>
    <xf numFmtId="0" fontId="1" fillId="0" borderId="118" xfId="0" applyNumberFormat="1" applyFont="1" applyFill="1" applyBorder="1" applyAlignment="1" applyProtection="1">
      <alignment horizontal="left" vertical="center" wrapText="1"/>
    </xf>
    <xf numFmtId="0" fontId="4" fillId="0" borderId="172" xfId="0" applyNumberFormat="1" applyFont="1" applyFill="1" applyBorder="1" applyAlignment="1" applyProtection="1">
      <alignment horizontal="center" vertical="center"/>
    </xf>
    <xf numFmtId="0" fontId="1" fillId="0" borderId="118" xfId="0" applyNumberFormat="1" applyFont="1" applyFill="1" applyBorder="1" applyAlignment="1" applyProtection="1">
      <alignment horizontal="left" vertical="top" wrapText="1"/>
    </xf>
    <xf numFmtId="0" fontId="5" fillId="0" borderId="151" xfId="0" applyNumberFormat="1" applyFont="1" applyFill="1" applyBorder="1" applyAlignment="1" applyProtection="1">
      <alignment vertical="center"/>
    </xf>
    <xf numFmtId="0" fontId="8" fillId="0" borderId="181" xfId="0" applyNumberFormat="1" applyFont="1" applyFill="1" applyBorder="1" applyAlignment="1" applyProtection="1">
      <alignment horizontal="center" wrapText="1"/>
    </xf>
    <xf numFmtId="0" fontId="8" fillId="0" borderId="172" xfId="0" applyNumberFormat="1" applyFont="1" applyFill="1" applyBorder="1" applyAlignment="1" applyProtection="1">
      <alignment horizontal="center" wrapText="1"/>
    </xf>
    <xf numFmtId="0" fontId="8" fillId="0" borderId="167" xfId="0" applyNumberFormat="1" applyFont="1" applyFill="1" applyBorder="1" applyAlignment="1" applyProtection="1">
      <alignment horizontal="center"/>
    </xf>
    <xf numFmtId="0" fontId="5" fillId="0" borderId="172" xfId="0" applyNumberFormat="1" applyFont="1" applyFill="1" applyBorder="1" applyAlignment="1" applyProtection="1">
      <alignment horizontal="left" vertical="center" wrapText="1"/>
    </xf>
    <xf numFmtId="166" fontId="4" fillId="0" borderId="172" xfId="2" applyBorder="1">
      <alignment vertical="center"/>
    </xf>
    <xf numFmtId="0" fontId="4" fillId="0" borderId="172" xfId="0" quotePrefix="1" applyNumberFormat="1" applyFont="1" applyFill="1" applyBorder="1" applyAlignment="1" applyProtection="1">
      <alignment horizontal="center" vertical="center"/>
    </xf>
    <xf numFmtId="0" fontId="1" fillId="0" borderId="118" xfId="0" applyNumberFormat="1" applyFont="1" applyFill="1" applyBorder="1" applyAlignment="1" applyProtection="1">
      <alignment horizontal="left" vertical="center"/>
    </xf>
    <xf numFmtId="0" fontId="4" fillId="0" borderId="94" xfId="0" quotePrefix="1" applyNumberFormat="1" applyFont="1" applyFill="1" applyBorder="1" applyAlignment="1" applyProtection="1">
      <alignment horizontal="center" vertical="center"/>
    </xf>
    <xf numFmtId="0" fontId="2" fillId="14" borderId="118" xfId="0" applyNumberFormat="1" applyFont="1" applyFill="1" applyBorder="1" applyAlignment="1" applyProtection="1">
      <alignment horizontal="left" vertical="center" wrapText="1" indent="1"/>
    </xf>
    <xf numFmtId="0" fontId="4" fillId="0" borderId="180" xfId="0" applyNumberFormat="1" applyFont="1" applyFill="1" applyBorder="1" applyAlignment="1" applyProtection="1">
      <alignment horizontal="right" vertical="center"/>
    </xf>
    <xf numFmtId="0" fontId="4" fillId="0" borderId="176" xfId="0" applyNumberFormat="1" applyFont="1" applyFill="1" applyBorder="1" applyAlignment="1" applyProtection="1">
      <alignment horizontal="center" vertical="center"/>
    </xf>
    <xf numFmtId="0" fontId="1" fillId="0" borderId="85" xfId="0" applyNumberFormat="1" applyFont="1" applyFill="1" applyBorder="1" applyAlignment="1" applyProtection="1">
      <alignment vertical="center"/>
    </xf>
    <xf numFmtId="0" fontId="1" fillId="0" borderId="118" xfId="0" applyNumberFormat="1" applyFont="1" applyFill="1" applyBorder="1" applyAlignment="1" applyProtection="1">
      <alignment vertical="center" wrapText="1"/>
    </xf>
    <xf numFmtId="0" fontId="0" fillId="0" borderId="182" xfId="0" applyBorder="1"/>
    <xf numFmtId="0" fontId="8" fillId="0" borderId="181" xfId="0" applyNumberFormat="1" applyFont="1" applyFill="1" applyBorder="1" applyAlignment="1" applyProtection="1">
      <alignment horizontal="center"/>
    </xf>
    <xf numFmtId="0" fontId="8" fillId="0" borderId="148" xfId="0" applyNumberFormat="1" applyFont="1" applyFill="1" applyBorder="1" applyAlignment="1" applyProtection="1">
      <alignment horizontal="center" vertical="center"/>
    </xf>
    <xf numFmtId="0" fontId="5" fillId="0" borderId="77" xfId="0" applyNumberFormat="1" applyFont="1" applyFill="1" applyBorder="1" applyAlignment="1" applyProtection="1">
      <alignment vertical="center"/>
    </xf>
    <xf numFmtId="0" fontId="4" fillId="0" borderId="112" xfId="0" applyNumberFormat="1" applyFont="1" applyFill="1" applyBorder="1" applyAlignment="1" applyProtection="1">
      <alignment horizontal="left" vertical="center" indent="1"/>
    </xf>
    <xf numFmtId="0" fontId="0" fillId="0" borderId="172" xfId="0" applyNumberFormat="1" applyFill="1" applyBorder="1" applyAlignment="1" applyProtection="1">
      <alignment horizontal="center" vertical="center"/>
    </xf>
    <xf numFmtId="0" fontId="8" fillId="0" borderId="93" xfId="0" applyNumberFormat="1" applyFont="1" applyFill="1" applyBorder="1" applyAlignment="1" applyProtection="1">
      <alignment vertical="center"/>
    </xf>
    <xf numFmtId="0" fontId="4" fillId="0" borderId="112" xfId="0" applyNumberFormat="1" applyFont="1" applyFill="1" applyBorder="1" applyAlignment="1" applyProtection="1">
      <alignment horizontal="left" vertical="center" wrapText="1" indent="1"/>
    </xf>
    <xf numFmtId="0" fontId="5" fillId="0" borderId="179" xfId="0" applyNumberFormat="1" applyFont="1" applyFill="1" applyBorder="1" applyAlignment="1" applyProtection="1">
      <alignment horizontal="left" vertical="center"/>
    </xf>
    <xf numFmtId="0" fontId="5" fillId="0" borderId="179" xfId="0" applyNumberFormat="1" applyFont="1" applyFill="1" applyBorder="1" applyAlignment="1" applyProtection="1">
      <alignment vertical="center"/>
    </xf>
    <xf numFmtId="0" fontId="4" fillId="0" borderId="180" xfId="0" applyNumberFormat="1" applyFont="1" applyFill="1" applyBorder="1" applyAlignment="1" applyProtection="1">
      <alignment vertical="center"/>
    </xf>
    <xf numFmtId="0" fontId="8" fillId="0" borderId="176" xfId="0" applyNumberFormat="1" applyFont="1" applyFill="1" applyBorder="1" applyProtection="1"/>
    <xf numFmtId="0" fontId="1" fillId="0" borderId="183" xfId="0" applyNumberFormat="1" applyFont="1" applyFill="1" applyBorder="1" applyAlignment="1" applyProtection="1">
      <alignment vertical="center" wrapText="1"/>
    </xf>
    <xf numFmtId="0" fontId="1" fillId="0" borderId="77" xfId="0" applyNumberFormat="1" applyFont="1" applyFill="1" applyBorder="1" applyAlignment="1" applyProtection="1">
      <alignment vertical="center" wrapText="1"/>
    </xf>
    <xf numFmtId="0" fontId="5" fillId="0" borderId="24" xfId="0" applyNumberFormat="1" applyFont="1" applyFill="1" applyBorder="1" applyAlignment="1" applyProtection="1">
      <alignment vertical="center"/>
    </xf>
    <xf numFmtId="0" fontId="8" fillId="0" borderId="24" xfId="0" applyNumberFormat="1" applyFont="1" applyFill="1" applyBorder="1" applyAlignment="1" applyProtection="1">
      <alignment horizontal="center" vertical="center"/>
    </xf>
    <xf numFmtId="0" fontId="4" fillId="0" borderId="68" xfId="0" applyNumberFormat="1" applyFont="1" applyFill="1" applyBorder="1" applyAlignment="1" applyProtection="1"/>
    <xf numFmtId="0" fontId="0" fillId="0" borderId="180" xfId="0" applyBorder="1"/>
    <xf numFmtId="166" fontId="4" fillId="0" borderId="172" xfId="0" applyNumberFormat="1" applyFont="1" applyFill="1" applyBorder="1" applyProtection="1"/>
    <xf numFmtId="0" fontId="5" fillId="0" borderId="179" xfId="0" applyNumberFormat="1" applyFont="1" applyFill="1" applyBorder="1" applyAlignment="1" applyProtection="1">
      <alignment horizontal="left" vertical="center" indent="1"/>
    </xf>
    <xf numFmtId="0" fontId="4" fillId="0" borderId="172" xfId="0" quotePrefix="1" applyNumberFormat="1" applyFont="1" applyFill="1" applyBorder="1" applyAlignment="1" applyProtection="1">
      <alignment horizontal="left" vertical="center" indent="1"/>
    </xf>
    <xf numFmtId="0" fontId="5" fillId="0" borderId="151" xfId="0" quotePrefix="1" applyNumberFormat="1" applyFont="1" applyFill="1" applyBorder="1" applyAlignment="1" applyProtection="1">
      <alignment horizontal="left" vertical="center" indent="1"/>
    </xf>
    <xf numFmtId="0" fontId="5" fillId="0" borderId="172" xfId="0" applyNumberFormat="1" applyFont="1" applyFill="1" applyBorder="1" applyAlignment="1" applyProtection="1">
      <alignment vertical="center"/>
    </xf>
    <xf numFmtId="0" fontId="8" fillId="0" borderId="180" xfId="0" applyNumberFormat="1" applyFont="1" applyFill="1" applyBorder="1" applyAlignment="1" applyProtection="1">
      <alignment horizontal="center"/>
    </xf>
    <xf numFmtId="49" fontId="8" fillId="9" borderId="179" xfId="21" applyBorder="1">
      <alignment horizontal="center" vertical="center"/>
    </xf>
    <xf numFmtId="49" fontId="8" fillId="9" borderId="184" xfId="20" applyBorder="1">
      <alignment horizontal="center"/>
    </xf>
    <xf numFmtId="0" fontId="2" fillId="0" borderId="185" xfId="0" applyNumberFormat="1" applyFont="1" applyFill="1" applyBorder="1" applyAlignment="1" applyProtection="1">
      <alignment horizontal="left" vertical="center" indent="1"/>
    </xf>
    <xf numFmtId="0" fontId="1" fillId="0" borderId="185" xfId="0" applyNumberFormat="1" applyFont="1" applyFill="1" applyBorder="1" applyAlignment="1" applyProtection="1">
      <alignment horizontal="left" vertical="center"/>
    </xf>
    <xf numFmtId="0" fontId="0" fillId="0" borderId="186" xfId="0" applyBorder="1"/>
    <xf numFmtId="166" fontId="4" fillId="13" borderId="192" xfId="25" applyBorder="1">
      <alignment horizontal="right" vertical="center"/>
      <protection locked="0"/>
    </xf>
    <xf numFmtId="49" fontId="8" fillId="9" borderId="189" xfId="21" applyBorder="1">
      <alignment horizontal="center" vertical="center"/>
    </xf>
    <xf numFmtId="0" fontId="33" fillId="0" borderId="0" xfId="0" applyNumberFormat="1" applyFont="1" applyFill="1" applyAlignment="1" applyProtection="1">
      <alignment horizontal="center" vertical="center"/>
    </xf>
    <xf numFmtId="166" fontId="4" fillId="0" borderId="189" xfId="2" applyBorder="1">
      <alignment vertical="center"/>
    </xf>
    <xf numFmtId="166" fontId="4" fillId="0" borderId="68" xfId="2" applyBorder="1">
      <alignment vertical="center"/>
    </xf>
    <xf numFmtId="0" fontId="4" fillId="0" borderId="163" xfId="0" applyNumberFormat="1" applyFont="1" applyFill="1" applyBorder="1" applyAlignment="1" applyProtection="1">
      <alignment vertical="center"/>
    </xf>
    <xf numFmtId="166" fontId="4" fillId="7" borderId="189" xfId="22" applyBorder="1">
      <alignment vertical="center"/>
      <protection locked="0"/>
    </xf>
    <xf numFmtId="0" fontId="4" fillId="0" borderId="189" xfId="0" applyNumberFormat="1" applyFont="1" applyFill="1" applyBorder="1" applyAlignment="1" applyProtection="1">
      <alignment horizontal="center" vertical="center"/>
    </xf>
    <xf numFmtId="166" fontId="4" fillId="7" borderId="195" xfId="22" applyBorder="1">
      <alignment vertical="center"/>
      <protection locked="0"/>
    </xf>
    <xf numFmtId="166" fontId="5" fillId="0" borderId="195" xfId="26" applyBorder="1">
      <alignment horizontal="right" vertical="center"/>
    </xf>
    <xf numFmtId="166" fontId="4" fillId="0" borderId="195" xfId="2" applyBorder="1">
      <alignment vertical="center"/>
    </xf>
    <xf numFmtId="166" fontId="5" fillId="0" borderId="189" xfId="26" applyBorder="1">
      <alignment horizontal="right" vertical="center"/>
    </xf>
    <xf numFmtId="0" fontId="4" fillId="0" borderId="198" xfId="0" applyNumberFormat="1" applyFont="1" applyFill="1" applyBorder="1" applyAlignment="1" applyProtection="1">
      <alignment horizontal="right" vertical="center"/>
    </xf>
    <xf numFmtId="49" fontId="8" fillId="0" borderId="199" xfId="21" applyFill="1" applyBorder="1">
      <alignment horizontal="center" vertical="center"/>
    </xf>
    <xf numFmtId="166" fontId="4" fillId="13" borderId="200" xfId="25" applyBorder="1">
      <alignment horizontal="right" vertical="center"/>
      <protection locked="0"/>
    </xf>
    <xf numFmtId="166" fontId="4" fillId="10" borderId="189" xfId="23" applyBorder="1">
      <alignment vertical="center"/>
      <protection locked="0"/>
    </xf>
    <xf numFmtId="0" fontId="8" fillId="0" borderId="202" xfId="0" applyNumberFormat="1" applyFont="1" applyFill="1" applyBorder="1" applyAlignment="1" applyProtection="1">
      <alignment horizontal="center"/>
    </xf>
    <xf numFmtId="0" fontId="4" fillId="0" borderId="189" xfId="0" quotePrefix="1" applyNumberFormat="1" applyFont="1" applyFill="1" applyBorder="1" applyAlignment="1" applyProtection="1">
      <alignment horizontal="center" vertical="center"/>
    </xf>
    <xf numFmtId="0" fontId="0" fillId="0" borderId="77" xfId="0" applyBorder="1" applyAlignment="1" applyProtection="1"/>
    <xf numFmtId="0" fontId="2" fillId="14" borderId="197" xfId="0" applyNumberFormat="1" applyFont="1" applyFill="1" applyBorder="1" applyAlignment="1" applyProtection="1">
      <alignment horizontal="left" vertical="center" indent="1"/>
    </xf>
    <xf numFmtId="166" fontId="4" fillId="0" borderId="194" xfId="0" applyNumberFormat="1" applyFont="1" applyFill="1" applyBorder="1" applyAlignment="1" applyProtection="1">
      <alignment vertical="center"/>
    </xf>
    <xf numFmtId="166" fontId="4" fillId="0" borderId="135" xfId="0" applyNumberFormat="1" applyFont="1" applyFill="1" applyBorder="1" applyAlignment="1" applyProtection="1">
      <alignment vertical="center"/>
    </xf>
    <xf numFmtId="0" fontId="2" fillId="14" borderId="74" xfId="0" applyNumberFormat="1" applyFont="1" applyFill="1" applyBorder="1" applyAlignment="1" applyProtection="1">
      <alignment vertical="center"/>
    </xf>
    <xf numFmtId="0" fontId="4" fillId="14" borderId="116" xfId="0" applyNumberFormat="1" applyFont="1" applyFill="1" applyBorder="1" applyAlignment="1" applyProtection="1">
      <alignment horizontal="left" vertical="center" indent="1"/>
    </xf>
    <xf numFmtId="0" fontId="5" fillId="0" borderId="197" xfId="0" applyNumberFormat="1" applyFont="1" applyFill="1" applyBorder="1" applyAlignment="1" applyProtection="1">
      <alignment horizontal="left" vertical="center"/>
    </xf>
    <xf numFmtId="0" fontId="4" fillId="0" borderId="206" xfId="0" applyNumberFormat="1" applyFont="1" applyFill="1" applyBorder="1" applyAlignment="1" applyProtection="1">
      <alignment horizontal="center" vertical="center"/>
    </xf>
    <xf numFmtId="0" fontId="5" fillId="0" borderId="205" xfId="0" applyNumberFormat="1" applyFont="1" applyFill="1" applyBorder="1" applyAlignment="1" applyProtection="1"/>
    <xf numFmtId="0" fontId="8" fillId="0" borderId="203" xfId="0" applyNumberFormat="1" applyFont="1" applyFill="1" applyBorder="1" applyAlignment="1" applyProtection="1">
      <alignment horizontal="center" vertical="top"/>
    </xf>
    <xf numFmtId="0" fontId="8" fillId="0" borderId="204" xfId="0" applyNumberFormat="1" applyFont="1" applyFill="1" applyBorder="1" applyAlignment="1" applyProtection="1">
      <alignment horizontal="center" vertical="top"/>
    </xf>
    <xf numFmtId="0" fontId="5" fillId="0" borderId="189" xfId="0" applyNumberFormat="1" applyFont="1" applyFill="1" applyBorder="1" applyAlignment="1" applyProtection="1">
      <alignment horizontal="center"/>
    </xf>
    <xf numFmtId="0" fontId="2" fillId="0" borderId="189" xfId="0" applyNumberFormat="1" applyFont="1" applyFill="1" applyBorder="1" applyProtection="1"/>
    <xf numFmtId="0" fontId="2" fillId="0" borderId="201" xfId="0" applyNumberFormat="1" applyFont="1" applyFill="1" applyBorder="1" applyProtection="1"/>
    <xf numFmtId="0" fontId="2" fillId="0" borderId="204" xfId="0" applyNumberFormat="1" applyFont="1" applyFill="1" applyBorder="1" applyProtection="1"/>
    <xf numFmtId="0" fontId="1" fillId="0" borderId="118" xfId="0" applyNumberFormat="1" applyFont="1" applyFill="1" applyBorder="1" applyProtection="1"/>
    <xf numFmtId="0" fontId="5" fillId="0" borderId="196" xfId="0" applyNumberFormat="1" applyFont="1" applyFill="1" applyBorder="1" applyAlignment="1" applyProtection="1">
      <alignment horizontal="center"/>
    </xf>
    <xf numFmtId="0" fontId="2" fillId="0" borderId="118" xfId="0" applyNumberFormat="1" applyFont="1" applyFill="1" applyBorder="1" applyProtection="1"/>
    <xf numFmtId="0" fontId="1" fillId="0" borderId="189" xfId="0" applyNumberFormat="1" applyFont="1" applyFill="1" applyBorder="1" applyAlignment="1" applyProtection="1">
      <alignment vertical="center" wrapText="1"/>
    </xf>
    <xf numFmtId="0" fontId="2" fillId="0" borderId="85" xfId="0" applyNumberFormat="1" applyFont="1" applyFill="1" applyBorder="1" applyProtection="1"/>
    <xf numFmtId="0" fontId="2" fillId="0" borderId="93" xfId="0" applyNumberFormat="1" applyFont="1" applyFill="1" applyBorder="1" applyProtection="1"/>
    <xf numFmtId="0" fontId="1" fillId="0" borderId="77" xfId="0" applyNumberFormat="1" applyFont="1" applyFill="1" applyBorder="1" applyProtection="1"/>
    <xf numFmtId="0" fontId="1" fillId="0" borderId="189" xfId="0" applyNumberFormat="1" applyFont="1" applyFill="1" applyBorder="1" applyAlignment="1" applyProtection="1">
      <alignment horizontal="left" vertical="center"/>
    </xf>
    <xf numFmtId="0" fontId="2" fillId="0" borderId="189" xfId="0" applyNumberFormat="1" applyFont="1" applyFill="1" applyBorder="1" applyAlignment="1" applyProtection="1">
      <alignment horizontal="left" vertical="center" indent="1"/>
    </xf>
    <xf numFmtId="0" fontId="1" fillId="0" borderId="189" xfId="0" applyNumberFormat="1" applyFont="1" applyFill="1" applyBorder="1" applyAlignment="1" applyProtection="1">
      <alignment vertical="center"/>
    </xf>
    <xf numFmtId="0" fontId="1" fillId="0" borderId="179" xfId="0" applyNumberFormat="1" applyFont="1" applyFill="1" applyBorder="1" applyAlignment="1" applyProtection="1">
      <alignment horizontal="left" vertical="center" wrapText="1"/>
    </xf>
    <xf numFmtId="49" fontId="8" fillId="9" borderId="208" xfId="20" applyBorder="1">
      <alignment horizontal="center"/>
    </xf>
    <xf numFmtId="0" fontId="8" fillId="0" borderId="210" xfId="0" applyNumberFormat="1" applyFont="1" applyFill="1" applyBorder="1" applyAlignment="1" applyProtection="1">
      <alignment horizontal="center"/>
    </xf>
    <xf numFmtId="0" fontId="2" fillId="0" borderId="0" xfId="0" applyFont="1" applyFill="1" applyBorder="1" applyAlignment="1" applyProtection="1">
      <alignment wrapText="1"/>
    </xf>
    <xf numFmtId="49" fontId="8" fillId="9" borderId="212" xfId="20" applyBorder="1">
      <alignment horizontal="center"/>
    </xf>
    <xf numFmtId="0" fontId="8" fillId="0" borderId="214" xfId="0" applyNumberFormat="1" applyFont="1" applyFill="1" applyBorder="1" applyAlignment="1" applyProtection="1">
      <alignment horizontal="center"/>
    </xf>
    <xf numFmtId="0" fontId="5" fillId="0" borderId="215" xfId="0" applyNumberFormat="1" applyFont="1" applyFill="1" applyBorder="1" applyAlignment="1" applyProtection="1"/>
    <xf numFmtId="0" fontId="30" fillId="0" borderId="211" xfId="0" applyNumberFormat="1" applyFont="1" applyFill="1" applyBorder="1" applyAlignment="1" applyProtection="1">
      <alignment horizontal="right"/>
    </xf>
    <xf numFmtId="0" fontId="0" fillId="0" borderId="216" xfId="0" applyNumberFormat="1" applyFill="1" applyBorder="1" applyProtection="1"/>
    <xf numFmtId="0" fontId="0" fillId="0" borderId="68" xfId="0" applyNumberFormat="1" applyFill="1" applyBorder="1" applyProtection="1"/>
    <xf numFmtId="0" fontId="5" fillId="0" borderId="189" xfId="0" applyNumberFormat="1" applyFont="1" applyFill="1" applyBorder="1" applyAlignment="1" applyProtection="1">
      <alignment vertical="center" wrapText="1"/>
    </xf>
    <xf numFmtId="0" fontId="4" fillId="0" borderId="167" xfId="0" applyNumberFormat="1" applyFont="1" applyFill="1" applyBorder="1" applyAlignment="1" applyProtection="1">
      <alignment horizontal="center" vertical="center"/>
    </xf>
    <xf numFmtId="0" fontId="8" fillId="0" borderId="217" xfId="0" applyNumberFormat="1" applyFont="1" applyFill="1" applyBorder="1" applyAlignment="1" applyProtection="1">
      <alignment horizontal="center"/>
    </xf>
    <xf numFmtId="0" fontId="4" fillId="0" borderId="197" xfId="0" applyNumberFormat="1" applyFont="1" applyFill="1" applyBorder="1" applyAlignment="1" applyProtection="1">
      <alignment horizontal="left" vertical="center" wrapText="1"/>
    </xf>
    <xf numFmtId="0" fontId="4" fillId="0" borderId="218" xfId="0" applyNumberFormat="1" applyFont="1" applyFill="1" applyBorder="1" applyAlignment="1" applyProtection="1">
      <alignment horizontal="center" vertical="center"/>
    </xf>
    <xf numFmtId="0" fontId="4" fillId="0" borderId="74" xfId="0" applyNumberFormat="1" applyFont="1" applyFill="1" applyBorder="1" applyAlignment="1" applyProtection="1">
      <alignment horizontal="left" vertical="center" wrapText="1"/>
    </xf>
    <xf numFmtId="0" fontId="8" fillId="0" borderId="197" xfId="0" applyNumberFormat="1" applyFont="1" applyFill="1" applyBorder="1" applyAlignment="1" applyProtection="1">
      <alignment horizontal="center"/>
    </xf>
    <xf numFmtId="0" fontId="4" fillId="0" borderId="69" xfId="0" applyNumberFormat="1" applyFont="1" applyFill="1" applyBorder="1" applyAlignment="1" applyProtection="1">
      <alignment horizontal="center"/>
    </xf>
    <xf numFmtId="0" fontId="8" fillId="0" borderId="219" xfId="0" applyNumberFormat="1" applyFont="1" applyFill="1" applyBorder="1" applyAlignment="1" applyProtection="1">
      <alignment horizontal="center"/>
    </xf>
    <xf numFmtId="0" fontId="8" fillId="0" borderId="213" xfId="0" applyNumberFormat="1" applyFont="1" applyFill="1" applyBorder="1" applyAlignment="1" applyProtection="1">
      <alignment horizontal="center"/>
    </xf>
    <xf numFmtId="0" fontId="8" fillId="0" borderId="215" xfId="0" applyNumberFormat="1" applyFont="1" applyFill="1" applyBorder="1" applyAlignment="1" applyProtection="1">
      <alignment horizontal="center"/>
    </xf>
    <xf numFmtId="0" fontId="8" fillId="0" borderId="34" xfId="0" applyNumberFormat="1" applyFont="1" applyFill="1" applyBorder="1" applyAlignment="1" applyProtection="1">
      <alignment horizontal="center"/>
    </xf>
    <xf numFmtId="0" fontId="8" fillId="0" borderId="67" xfId="0" applyNumberFormat="1" applyFont="1" applyFill="1" applyBorder="1" applyAlignment="1" applyProtection="1">
      <alignment horizontal="center" wrapText="1"/>
    </xf>
    <xf numFmtId="0" fontId="8" fillId="0" borderId="220" xfId="0" applyNumberFormat="1" applyFont="1" applyFill="1" applyBorder="1" applyAlignment="1" applyProtection="1">
      <alignment horizontal="center"/>
    </xf>
    <xf numFmtId="0" fontId="2" fillId="0" borderId="189" xfId="0" applyNumberFormat="1" applyFont="1" applyFill="1" applyBorder="1" applyAlignment="1" applyProtection="1">
      <alignment horizontal="left" vertical="center" indent="1"/>
    </xf>
    <xf numFmtId="0" fontId="4" fillId="0" borderId="198" xfId="0" applyNumberFormat="1" applyFont="1" applyFill="1" applyBorder="1" applyAlignment="1" applyProtection="1">
      <alignment vertical="center"/>
    </xf>
    <xf numFmtId="0" fontId="1" fillId="0" borderId="215" xfId="0" applyNumberFormat="1" applyFont="1" applyFill="1" applyBorder="1" applyAlignment="1" applyProtection="1"/>
    <xf numFmtId="0" fontId="4" fillId="0" borderId="116" xfId="0" applyNumberFormat="1" applyFont="1" applyFill="1" applyBorder="1" applyAlignment="1" applyProtection="1">
      <alignment horizontal="left" vertical="center"/>
    </xf>
    <xf numFmtId="0" fontId="2" fillId="0" borderId="68" xfId="0" applyNumberFormat="1" applyFont="1" applyFill="1" applyBorder="1" applyAlignment="1" applyProtection="1">
      <alignment vertical="center"/>
    </xf>
    <xf numFmtId="0" fontId="0" fillId="0" borderId="176" xfId="0" applyBorder="1" applyProtection="1"/>
    <xf numFmtId="0" fontId="8" fillId="0" borderId="9" xfId="0" applyNumberFormat="1" applyFont="1" applyFill="1" applyBorder="1" applyAlignment="1" applyProtection="1">
      <alignment horizontal="center"/>
    </xf>
    <xf numFmtId="0" fontId="4" fillId="0" borderId="210" xfId="0" applyNumberFormat="1" applyFont="1" applyFill="1" applyBorder="1" applyAlignment="1" applyProtection="1">
      <alignment horizontal="center" vertical="center"/>
    </xf>
    <xf numFmtId="166" fontId="1" fillId="0" borderId="224" xfId="0" applyNumberFormat="1" applyFont="1" applyFill="1" applyBorder="1" applyAlignment="1" applyProtection="1">
      <alignment vertical="center"/>
    </xf>
    <xf numFmtId="0" fontId="4" fillId="0" borderId="223" xfId="0" applyNumberFormat="1" applyFont="1" applyFill="1" applyBorder="1" applyAlignment="1" applyProtection="1">
      <alignment horizontal="center" vertical="center"/>
    </xf>
    <xf numFmtId="49" fontId="8" fillId="0" borderId="221" xfId="0" applyNumberFormat="1" applyFont="1" applyFill="1" applyBorder="1" applyAlignment="1" applyProtection="1">
      <alignment horizontal="center"/>
    </xf>
    <xf numFmtId="0" fontId="1" fillId="0" borderId="26" xfId="0" applyNumberFormat="1" applyFont="1" applyFill="1" applyBorder="1" applyAlignment="1" applyProtection="1">
      <alignment vertical="center"/>
    </xf>
    <xf numFmtId="166" fontId="2" fillId="0" borderId="112" xfId="0" applyNumberFormat="1" applyFont="1" applyFill="1" applyBorder="1" applyAlignment="1" applyProtection="1">
      <alignment horizontal="left" vertical="center" indent="1"/>
    </xf>
    <xf numFmtId="166" fontId="2" fillId="0" borderId="112" xfId="0" applyNumberFormat="1" applyFont="1" applyFill="1" applyBorder="1" applyAlignment="1" applyProtection="1">
      <alignment horizontal="left" vertical="center" wrapText="1" indent="1"/>
    </xf>
    <xf numFmtId="0" fontId="0" fillId="0" borderId="226" xfId="0" applyBorder="1" applyProtection="1"/>
    <xf numFmtId="0" fontId="4" fillId="0" borderId="227" xfId="0" applyNumberFormat="1" applyFont="1" applyFill="1" applyBorder="1" applyProtection="1"/>
    <xf numFmtId="166" fontId="2" fillId="11" borderId="228" xfId="18" applyBorder="1">
      <alignment vertical="center"/>
    </xf>
    <xf numFmtId="0" fontId="8" fillId="0" borderId="229" xfId="0" applyNumberFormat="1" applyFont="1" applyFill="1" applyBorder="1" applyAlignment="1" applyProtection="1">
      <alignment horizontal="center"/>
    </xf>
    <xf numFmtId="166" fontId="5" fillId="0" borderId="74" xfId="0" applyNumberFormat="1" applyFont="1" applyFill="1" applyBorder="1" applyAlignment="1" applyProtection="1">
      <alignment horizontal="left" vertical="center" wrapText="1" indent="1"/>
    </xf>
    <xf numFmtId="0" fontId="1" fillId="0" borderId="226" xfId="0" applyNumberFormat="1" applyFont="1" applyFill="1" applyBorder="1" applyAlignment="1" applyProtection="1"/>
    <xf numFmtId="0" fontId="8" fillId="0" borderId="227" xfId="0" applyNumberFormat="1" applyFont="1" applyFill="1" applyBorder="1" applyAlignment="1" applyProtection="1">
      <alignment horizontal="center"/>
    </xf>
    <xf numFmtId="166" fontId="4" fillId="13" borderId="232" xfId="25" applyBorder="1">
      <alignment horizontal="right" vertical="center"/>
      <protection locked="0"/>
    </xf>
    <xf numFmtId="166" fontId="5" fillId="0" borderId="233" xfId="0" applyNumberFormat="1" applyFont="1" applyFill="1" applyBorder="1" applyAlignment="1" applyProtection="1">
      <alignment vertical="center"/>
    </xf>
    <xf numFmtId="166" fontId="4" fillId="0" borderId="233" xfId="0" applyNumberFormat="1" applyFont="1" applyFill="1" applyBorder="1" applyAlignment="1" applyProtection="1">
      <alignment vertical="center"/>
    </xf>
    <xf numFmtId="49" fontId="8" fillId="12" borderId="228" xfId="0" applyNumberFormat="1" applyFont="1" applyFill="1" applyBorder="1" applyAlignment="1" applyProtection="1">
      <alignment horizontal="center"/>
    </xf>
    <xf numFmtId="49" fontId="8" fillId="0" borderId="234" xfId="0" applyNumberFormat="1" applyFont="1" applyFill="1" applyBorder="1" applyAlignment="1" applyProtection="1">
      <alignment horizontal="center"/>
    </xf>
    <xf numFmtId="0" fontId="8" fillId="0" borderId="233" xfId="0" applyNumberFormat="1" applyFont="1" applyFill="1" applyBorder="1" applyAlignment="1" applyProtection="1">
      <alignment horizontal="center" vertical="top"/>
    </xf>
    <xf numFmtId="0" fontId="10" fillId="0" borderId="235" xfId="0" applyNumberFormat="1" applyFont="1" applyFill="1" applyBorder="1" applyAlignment="1" applyProtection="1"/>
    <xf numFmtId="0" fontId="8" fillId="0" borderId="236" xfId="0" applyNumberFormat="1" applyFont="1" applyFill="1" applyBorder="1" applyAlignment="1" applyProtection="1">
      <alignment horizontal="center"/>
    </xf>
    <xf numFmtId="0" fontId="5" fillId="0" borderId="237" xfId="0" applyNumberFormat="1" applyFont="1" applyFill="1" applyBorder="1" applyAlignment="1" applyProtection="1">
      <alignment horizontal="left" vertical="center" indent="1"/>
    </xf>
    <xf numFmtId="0" fontId="8" fillId="0" borderId="238" xfId="0" applyNumberFormat="1" applyFont="1" applyFill="1" applyBorder="1" applyAlignment="1" applyProtection="1">
      <alignment horizontal="center"/>
    </xf>
    <xf numFmtId="0" fontId="4" fillId="0" borderId="209" xfId="0" applyNumberFormat="1" applyFont="1" applyFill="1" applyBorder="1" applyAlignment="1" applyProtection="1">
      <alignment horizontal="left" vertical="center" indent="1"/>
    </xf>
    <xf numFmtId="0" fontId="4" fillId="0" borderId="239" xfId="0" applyNumberFormat="1" applyFont="1" applyFill="1" applyBorder="1" applyAlignment="1" applyProtection="1">
      <alignment horizontal="center" vertical="center"/>
    </xf>
    <xf numFmtId="0" fontId="1" fillId="14" borderId="209" xfId="0" applyNumberFormat="1" applyFont="1" applyFill="1" applyBorder="1" applyAlignment="1" applyProtection="1">
      <alignment horizontal="left" vertical="center" indent="1"/>
    </xf>
    <xf numFmtId="0" fontId="2" fillId="14" borderId="209" xfId="0" applyNumberFormat="1" applyFont="1" applyFill="1" applyBorder="1" applyAlignment="1" applyProtection="1">
      <alignment horizontal="left" vertical="center" indent="1"/>
    </xf>
    <xf numFmtId="0" fontId="5" fillId="0" borderId="231" xfId="0" applyNumberFormat="1" applyFont="1" applyFill="1" applyBorder="1" applyAlignment="1" applyProtection="1">
      <alignment vertical="center"/>
    </xf>
    <xf numFmtId="0" fontId="4" fillId="0" borderId="240" xfId="0" applyNumberFormat="1" applyFont="1" applyFill="1" applyBorder="1" applyAlignment="1" applyProtection="1">
      <alignment horizontal="center" vertical="center"/>
    </xf>
    <xf numFmtId="0" fontId="8" fillId="0" borderId="225" xfId="0" applyNumberFormat="1" applyFont="1" applyFill="1" applyBorder="1" applyAlignment="1" applyProtection="1">
      <alignment horizontal="center"/>
    </xf>
    <xf numFmtId="0" fontId="8" fillId="0" borderId="223" xfId="0" applyNumberFormat="1" applyFont="1" applyFill="1" applyBorder="1" applyAlignment="1" applyProtection="1">
      <alignment horizontal="center" vertical="center"/>
    </xf>
    <xf numFmtId="0" fontId="4" fillId="0" borderId="238" xfId="0" applyNumberFormat="1" applyFont="1" applyFill="1" applyBorder="1" applyAlignment="1" applyProtection="1">
      <alignment horizontal="center" vertical="center"/>
    </xf>
    <xf numFmtId="0" fontId="2" fillId="0" borderId="189" xfId="0" applyNumberFormat="1" applyFont="1" applyFill="1" applyBorder="1" applyAlignment="1" applyProtection="1">
      <alignment horizontal="left" vertical="center" wrapText="1" indent="1"/>
    </xf>
    <xf numFmtId="0" fontId="2" fillId="0" borderId="242" xfId="0" applyNumberFormat="1" applyFont="1" applyFill="1" applyBorder="1" applyAlignment="1" applyProtection="1">
      <alignment horizontal="center" vertical="center"/>
    </xf>
    <xf numFmtId="0" fontId="2" fillId="0" borderId="56" xfId="0" applyNumberFormat="1" applyFont="1" applyFill="1" applyBorder="1" applyAlignment="1" applyProtection="1">
      <alignment horizontal="center" vertical="center"/>
    </xf>
    <xf numFmtId="0" fontId="2" fillId="0" borderId="16" xfId="0" applyNumberFormat="1" applyFont="1" applyFill="1" applyBorder="1" applyAlignment="1" applyProtection="1">
      <alignment horizontal="center" vertical="center"/>
    </xf>
    <xf numFmtId="49" fontId="8" fillId="9" borderId="224" xfId="21" applyBorder="1">
      <alignment horizontal="center" vertical="center"/>
    </xf>
    <xf numFmtId="0" fontId="0" fillId="0" borderId="198" xfId="0" applyNumberFormat="1" applyFill="1" applyBorder="1" applyAlignment="1" applyProtection="1">
      <alignment vertical="center"/>
    </xf>
    <xf numFmtId="0" fontId="0" fillId="0" borderId="230" xfId="0" applyNumberFormat="1" applyFill="1" applyBorder="1" applyAlignment="1" applyProtection="1">
      <alignment vertical="center"/>
    </xf>
    <xf numFmtId="0" fontId="4" fillId="0" borderId="242" xfId="0" applyNumberFormat="1" applyFont="1" applyFill="1" applyBorder="1" applyAlignment="1" applyProtection="1">
      <alignment horizontal="center" vertical="center"/>
    </xf>
    <xf numFmtId="0" fontId="19" fillId="0" borderId="0" xfId="24">
      <alignment horizontal="left" vertical="center"/>
    </xf>
    <xf numFmtId="166" fontId="4" fillId="7" borderId="243" xfId="22" applyBorder="1">
      <alignment vertical="center"/>
      <protection locked="0"/>
    </xf>
    <xf numFmtId="49" fontId="8" fillId="9" borderId="243" xfId="21" applyBorder="1">
      <alignment horizontal="center" vertical="center"/>
    </xf>
    <xf numFmtId="166" fontId="5" fillId="0" borderId="243" xfId="26" applyBorder="1">
      <alignment horizontal="right" vertical="center"/>
    </xf>
    <xf numFmtId="166" fontId="4" fillId="0" borderId="243" xfId="2" applyBorder="1">
      <alignment vertical="center"/>
    </xf>
    <xf numFmtId="0" fontId="0" fillId="0" borderId="0" xfId="0" applyProtection="1"/>
    <xf numFmtId="0" fontId="2" fillId="0" borderId="0" xfId="0" applyNumberFormat="1" applyFont="1" applyFill="1" applyAlignment="1" applyProtection="1"/>
    <xf numFmtId="0" fontId="2" fillId="0" borderId="0" xfId="0" applyNumberFormat="1" applyFont="1" applyFill="1" applyBorder="1" applyProtection="1"/>
    <xf numFmtId="0" fontId="8" fillId="0" borderId="0" xfId="0" applyNumberFormat="1" applyFont="1" applyFill="1" applyBorder="1" applyAlignment="1" applyProtection="1">
      <alignment horizontal="center" vertical="center" wrapText="1"/>
    </xf>
    <xf numFmtId="0" fontId="0" fillId="0" borderId="0" xfId="0"/>
    <xf numFmtId="0" fontId="4" fillId="0" borderId="243" xfId="0" applyNumberFormat="1" applyFont="1" applyFill="1" applyBorder="1" applyAlignment="1" applyProtection="1">
      <alignment horizontal="center" vertical="center"/>
    </xf>
    <xf numFmtId="6" fontId="8" fillId="0" borderId="0" xfId="0" applyNumberFormat="1" applyFont="1" applyFill="1" applyBorder="1" applyAlignment="1" applyProtection="1">
      <alignment horizontal="center"/>
    </xf>
    <xf numFmtId="0" fontId="1" fillId="0" borderId="243" xfId="0" applyNumberFormat="1" applyFont="1" applyFill="1" applyBorder="1" applyAlignment="1" applyProtection="1">
      <alignment horizontal="left" vertical="center"/>
    </xf>
    <xf numFmtId="0" fontId="4" fillId="0" borderId="243" xfId="0" quotePrefix="1" applyNumberFormat="1" applyFont="1" applyFill="1" applyBorder="1" applyAlignment="1" applyProtection="1">
      <alignment horizontal="center" vertical="center"/>
    </xf>
    <xf numFmtId="166" fontId="4" fillId="10" borderId="243" xfId="23" applyBorder="1">
      <alignment vertical="center"/>
      <protection locked="0"/>
    </xf>
    <xf numFmtId="166" fontId="4" fillId="10" borderId="246" xfId="23" applyBorder="1">
      <alignment vertical="center"/>
      <protection locked="0"/>
    </xf>
    <xf numFmtId="166" fontId="2" fillId="11" borderId="244" xfId="18" applyBorder="1">
      <alignment vertical="center"/>
    </xf>
    <xf numFmtId="166" fontId="4" fillId="10" borderId="245" xfId="23" applyBorder="1">
      <alignment vertical="center"/>
      <protection locked="0"/>
    </xf>
    <xf numFmtId="166" fontId="4" fillId="0" borderId="245" xfId="2" applyBorder="1">
      <alignment vertical="center"/>
    </xf>
    <xf numFmtId="166" fontId="4" fillId="0" borderId="246" xfId="2" applyBorder="1">
      <alignment vertical="center"/>
    </xf>
    <xf numFmtId="166" fontId="4" fillId="7" borderId="245" xfId="22" applyBorder="1">
      <alignment vertical="center"/>
      <protection locked="0"/>
    </xf>
    <xf numFmtId="0" fontId="0" fillId="0" borderId="0" xfId="0" applyProtection="1"/>
    <xf numFmtId="0" fontId="2" fillId="0" borderId="0" xfId="0" applyNumberFormat="1" applyFont="1" applyFill="1" applyProtection="1"/>
    <xf numFmtId="0" fontId="0" fillId="0" borderId="0" xfId="0" applyNumberFormat="1" applyFill="1" applyProtection="1"/>
    <xf numFmtId="0" fontId="0" fillId="0" borderId="0" xfId="0" applyFill="1"/>
    <xf numFmtId="0" fontId="4" fillId="0" borderId="86" xfId="0" applyNumberFormat="1" applyFont="1" applyFill="1" applyBorder="1" applyAlignment="1" applyProtection="1">
      <alignment horizontal="center" vertical="center"/>
    </xf>
    <xf numFmtId="0" fontId="4" fillId="0" borderId="86" xfId="0" quotePrefix="1" applyNumberFormat="1" applyFont="1" applyFill="1" applyBorder="1" applyAlignment="1" applyProtection="1">
      <alignment horizontal="center" vertical="center"/>
    </xf>
    <xf numFmtId="0" fontId="0" fillId="0" borderId="0" xfId="0"/>
    <xf numFmtId="0" fontId="19" fillId="0" borderId="0" xfId="24">
      <alignment horizontal="left" vertical="center"/>
    </xf>
    <xf numFmtId="166" fontId="8" fillId="0" borderId="0" xfId="0" applyNumberFormat="1" applyFont="1" applyFill="1" applyBorder="1" applyAlignment="1" applyProtection="1">
      <alignment horizontal="center" wrapText="1"/>
    </xf>
    <xf numFmtId="0" fontId="5" fillId="0" borderId="126" xfId="0" applyNumberFormat="1" applyFont="1" applyFill="1" applyBorder="1" applyAlignment="1" applyProtection="1">
      <alignment horizontal="center" wrapText="1"/>
    </xf>
    <xf numFmtId="0" fontId="5" fillId="0" borderId="97" xfId="0" applyNumberFormat="1" applyFont="1" applyFill="1" applyBorder="1" applyAlignment="1" applyProtection="1">
      <alignment horizontal="center" wrapText="1"/>
    </xf>
    <xf numFmtId="0" fontId="8" fillId="0" borderId="193" xfId="0" applyNumberFormat="1" applyFont="1" applyFill="1" applyBorder="1" applyAlignment="1" applyProtection="1">
      <alignment horizontal="center"/>
    </xf>
    <xf numFmtId="49" fontId="8" fillId="9" borderId="251" xfId="21" applyBorder="1">
      <alignment horizontal="center" vertical="center"/>
    </xf>
    <xf numFmtId="49" fontId="8" fillId="9" borderId="253" xfId="20" applyBorder="1">
      <alignment horizontal="center"/>
    </xf>
    <xf numFmtId="0" fontId="19" fillId="0" borderId="0" xfId="24">
      <alignment horizontal="left" vertical="center"/>
    </xf>
    <xf numFmtId="166" fontId="4" fillId="0" borderId="251" xfId="2" applyBorder="1">
      <alignment vertical="center"/>
    </xf>
    <xf numFmtId="0" fontId="0" fillId="0" borderId="0" xfId="0" applyFill="1" applyProtection="1"/>
    <xf numFmtId="0" fontId="0" fillId="0" borderId="0" xfId="0" applyAlignment="1" applyProtection="1"/>
    <xf numFmtId="0" fontId="0" fillId="0" borderId="0" xfId="0"/>
    <xf numFmtId="0" fontId="2" fillId="0" borderId="254" xfId="0" applyNumberFormat="1" applyFont="1" applyFill="1" applyBorder="1" applyAlignment="1" applyProtection="1">
      <alignment horizontal="left" vertical="center" indent="1"/>
    </xf>
    <xf numFmtId="166" fontId="4" fillId="10" borderId="251" xfId="23" applyBorder="1">
      <alignment vertical="center"/>
      <protection locked="0"/>
    </xf>
    <xf numFmtId="166" fontId="5" fillId="0" borderId="251" xfId="26" applyBorder="1">
      <alignment horizontal="right" vertical="center"/>
    </xf>
    <xf numFmtId="166" fontId="4" fillId="7" borderId="251" xfId="22" applyBorder="1">
      <alignment vertical="center"/>
      <protection locked="0"/>
    </xf>
    <xf numFmtId="0" fontId="4" fillId="0" borderId="255" xfId="0" applyNumberFormat="1" applyFont="1" applyFill="1" applyBorder="1" applyAlignment="1" applyProtection="1">
      <alignment horizontal="center" vertical="center"/>
    </xf>
    <xf numFmtId="0" fontId="4" fillId="0" borderId="251" xfId="0" applyNumberFormat="1" applyFont="1" applyFill="1" applyBorder="1" applyAlignment="1" applyProtection="1">
      <alignment horizontal="center" vertical="center"/>
    </xf>
    <xf numFmtId="49" fontId="8" fillId="9" borderId="249" xfId="21" applyBorder="1">
      <alignment horizontal="center" vertical="center"/>
    </xf>
    <xf numFmtId="0" fontId="19" fillId="0" borderId="0" xfId="24">
      <alignment horizontal="left" vertical="center"/>
    </xf>
    <xf numFmtId="0" fontId="2" fillId="0" borderId="248" xfId="0" applyNumberFormat="1" applyFont="1" applyFill="1" applyBorder="1" applyAlignment="1" applyProtection="1">
      <alignment horizontal="left" vertical="center" indent="1"/>
    </xf>
    <xf numFmtId="0" fontId="2" fillId="0" borderId="250" xfId="0" applyNumberFormat="1" applyFont="1" applyFill="1" applyBorder="1" applyProtection="1"/>
    <xf numFmtId="166" fontId="4" fillId="0" borderId="207" xfId="2" applyBorder="1">
      <alignment vertical="center"/>
    </xf>
    <xf numFmtId="168" fontId="38" fillId="22" borderId="248" xfId="22" applyNumberFormat="1" applyFont="1" applyFill="1" applyBorder="1" applyAlignment="1">
      <alignment vertical="center"/>
      <protection locked="0"/>
    </xf>
    <xf numFmtId="0" fontId="2" fillId="0" borderId="252" xfId="0" applyNumberFormat="1" applyFont="1" applyFill="1" applyBorder="1" applyProtection="1"/>
    <xf numFmtId="168" fontId="38" fillId="23" borderId="251" xfId="23" applyNumberFormat="1" applyFont="1" applyFill="1" applyBorder="1" applyAlignment="1">
      <alignment vertical="center"/>
      <protection locked="0"/>
    </xf>
    <xf numFmtId="0" fontId="2" fillId="0" borderId="251" xfId="0" applyNumberFormat="1" applyFont="1" applyFill="1" applyBorder="1" applyAlignment="1" applyProtection="1">
      <alignment horizontal="left" vertical="center" wrapText="1" indent="1"/>
    </xf>
    <xf numFmtId="0" fontId="1" fillId="0" borderId="141" xfId="0" applyNumberFormat="1" applyFont="1" applyFill="1" applyBorder="1" applyAlignment="1" applyProtection="1">
      <alignment wrapText="1"/>
    </xf>
    <xf numFmtId="0" fontId="19" fillId="0" borderId="118" xfId="0" applyNumberFormat="1" applyFont="1" applyFill="1" applyBorder="1" applyAlignment="1" applyProtection="1">
      <alignment horizontal="center" vertical="center" wrapText="1"/>
    </xf>
    <xf numFmtId="0" fontId="0" fillId="0" borderId="0" xfId="0" applyFill="1" applyAlignment="1" applyProtection="1"/>
    <xf numFmtId="0" fontId="5" fillId="0" borderId="246" xfId="0" applyNumberFormat="1" applyFont="1" applyFill="1" applyBorder="1" applyAlignment="1" applyProtection="1">
      <alignment horizontal="left" vertical="center"/>
    </xf>
    <xf numFmtId="0" fontId="1" fillId="0" borderId="102" xfId="0" applyNumberFormat="1" applyFont="1" applyFill="1" applyBorder="1" applyAlignment="1" applyProtection="1">
      <alignment wrapText="1"/>
    </xf>
    <xf numFmtId="0" fontId="1" fillId="0" borderId="77" xfId="0" applyNumberFormat="1" applyFont="1" applyFill="1" applyBorder="1" applyAlignment="1" applyProtection="1">
      <alignment wrapText="1"/>
    </xf>
    <xf numFmtId="166" fontId="5" fillId="0" borderId="161" xfId="0" applyNumberFormat="1" applyFont="1" applyFill="1" applyBorder="1" applyAlignment="1" applyProtection="1">
      <alignment horizontal="left" vertical="center" wrapText="1"/>
    </xf>
    <xf numFmtId="0" fontId="0" fillId="6" borderId="249" xfId="0" applyFill="1" applyBorder="1" applyProtection="1"/>
    <xf numFmtId="0" fontId="4" fillId="0" borderId="189" xfId="0" applyNumberFormat="1" applyFont="1" applyFill="1" applyBorder="1" applyAlignment="1" applyProtection="1">
      <alignment vertical="center" wrapText="1"/>
    </xf>
    <xf numFmtId="49" fontId="8" fillId="9" borderId="199" xfId="0" applyNumberFormat="1" applyFont="1" applyFill="1" applyBorder="1" applyAlignment="1" applyProtection="1">
      <alignment horizontal="center" vertical="center"/>
    </xf>
    <xf numFmtId="0" fontId="8" fillId="0" borderId="258" xfId="0" applyNumberFormat="1" applyFont="1" applyFill="1" applyBorder="1" applyAlignment="1" applyProtection="1">
      <alignment horizontal="center" vertical="top"/>
    </xf>
    <xf numFmtId="0" fontId="8" fillId="0" borderId="259" xfId="0" applyNumberFormat="1" applyFont="1" applyFill="1" applyBorder="1" applyAlignment="1" applyProtection="1">
      <alignment horizontal="center"/>
    </xf>
    <xf numFmtId="0" fontId="8" fillId="0" borderId="260" xfId="0" applyNumberFormat="1" applyFont="1" applyFill="1" applyBorder="1" applyAlignment="1" applyProtection="1">
      <alignment horizontal="center"/>
    </xf>
    <xf numFmtId="166" fontId="5" fillId="0" borderId="262" xfId="19" applyBorder="1">
      <alignment horizontal="right" vertical="center"/>
    </xf>
    <xf numFmtId="166" fontId="5" fillId="0" borderId="263" xfId="19" applyBorder="1">
      <alignment horizontal="right" vertical="center"/>
    </xf>
    <xf numFmtId="166" fontId="4" fillId="10" borderId="261" xfId="23" applyBorder="1">
      <alignment vertical="center"/>
      <protection locked="0"/>
    </xf>
    <xf numFmtId="166" fontId="4" fillId="7" borderId="257" xfId="22" applyBorder="1">
      <alignment vertical="center"/>
      <protection locked="0"/>
    </xf>
    <xf numFmtId="166" fontId="4" fillId="10" borderId="257" xfId="23" applyBorder="1">
      <alignment vertical="center"/>
      <protection locked="0"/>
    </xf>
    <xf numFmtId="166" fontId="5" fillId="0" borderId="257" xfId="26" applyBorder="1">
      <alignment horizontal="right" vertical="center"/>
    </xf>
    <xf numFmtId="166" fontId="5" fillId="0" borderId="119" xfId="26" applyBorder="1">
      <alignment horizontal="right" vertical="center"/>
    </xf>
    <xf numFmtId="166" fontId="4" fillId="0" borderId="14" xfId="2" applyBorder="1">
      <alignment vertical="center"/>
    </xf>
    <xf numFmtId="166" fontId="2" fillId="11" borderId="266" xfId="18" applyBorder="1">
      <alignment vertical="center"/>
    </xf>
    <xf numFmtId="166" fontId="4" fillId="10" borderId="14" xfId="23" applyBorder="1">
      <alignment vertical="center"/>
      <protection locked="0"/>
    </xf>
    <xf numFmtId="166" fontId="2" fillId="11" borderId="0" xfId="18" applyBorder="1">
      <alignment vertical="center"/>
    </xf>
    <xf numFmtId="49" fontId="8" fillId="9" borderId="257" xfId="21" applyBorder="1">
      <alignment horizontal="center" vertical="center"/>
    </xf>
    <xf numFmtId="166" fontId="4" fillId="7" borderId="269" xfId="22" applyBorder="1">
      <alignment vertical="center"/>
      <protection locked="0"/>
    </xf>
    <xf numFmtId="0" fontId="1" fillId="0" borderId="251" xfId="0" applyNumberFormat="1" applyFont="1" applyFill="1" applyBorder="1" applyAlignment="1" applyProtection="1">
      <alignment horizontal="left" vertical="center" wrapText="1"/>
    </xf>
    <xf numFmtId="0" fontId="4" fillId="0" borderId="256" xfId="0" applyNumberFormat="1" applyFont="1" applyFill="1" applyBorder="1" applyAlignment="1" applyProtection="1">
      <alignment vertical="center"/>
    </xf>
    <xf numFmtId="0" fontId="4" fillId="0" borderId="199" xfId="0" applyNumberFormat="1" applyFont="1" applyFill="1" applyBorder="1" applyAlignment="1" applyProtection="1">
      <alignment vertical="center"/>
    </xf>
    <xf numFmtId="0" fontId="5" fillId="0" borderId="268" xfId="0" applyNumberFormat="1" applyFont="1" applyFill="1" applyBorder="1" applyAlignment="1" applyProtection="1">
      <alignment horizontal="center"/>
    </xf>
    <xf numFmtId="0" fontId="2" fillId="0" borderId="106" xfId="0" quotePrefix="1" applyNumberFormat="1" applyFont="1" applyFill="1" applyBorder="1" applyAlignment="1" applyProtection="1">
      <alignment horizontal="center" vertical="center"/>
    </xf>
    <xf numFmtId="0" fontId="2" fillId="0" borderId="94" xfId="0" applyNumberFormat="1" applyFont="1" applyFill="1" applyBorder="1" applyAlignment="1" applyProtection="1">
      <alignment horizontal="center" vertical="center"/>
    </xf>
    <xf numFmtId="0" fontId="2" fillId="0" borderId="93" xfId="0" quotePrefix="1" applyNumberFormat="1" applyFont="1" applyFill="1" applyBorder="1" applyAlignment="1" applyProtection="1">
      <alignment horizontal="center" vertical="center"/>
    </xf>
    <xf numFmtId="0" fontId="0" fillId="0" borderId="0" xfId="0"/>
    <xf numFmtId="0" fontId="0" fillId="0" borderId="0" xfId="0" applyNumberFormat="1" applyFill="1" applyBorder="1" applyProtection="1"/>
    <xf numFmtId="0" fontId="5" fillId="0" borderId="0" xfId="0" applyNumberFormat="1" applyFont="1" applyFill="1" applyBorder="1" applyAlignment="1" applyProtection="1">
      <alignment horizont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10" fillId="0" borderId="0" xfId="0" applyNumberFormat="1" applyFont="1" applyFill="1" applyAlignment="1" applyProtection="1"/>
    <xf numFmtId="0" fontId="5" fillId="0" borderId="0" xfId="0" applyNumberFormat="1" applyFont="1" applyFill="1" applyAlignment="1" applyProtection="1"/>
    <xf numFmtId="166" fontId="16" fillId="0" borderId="0" xfId="0" applyNumberFormat="1" applyFont="1" applyFill="1" applyAlignment="1" applyProtection="1"/>
    <xf numFmtId="166" fontId="3" fillId="0" borderId="0" xfId="0" applyNumberFormat="1" applyFont="1" applyFill="1" applyBorder="1" applyAlignment="1" applyProtection="1">
      <alignment horizontal="left"/>
    </xf>
    <xf numFmtId="0" fontId="0" fillId="0" borderId="252" xfId="0" applyBorder="1"/>
    <xf numFmtId="0" fontId="0" fillId="0" borderId="0" xfId="0" quotePrefix="1"/>
    <xf numFmtId="166" fontId="2" fillId="11" borderId="280" xfId="18" applyBorder="1">
      <alignment vertical="center"/>
    </xf>
    <xf numFmtId="166" fontId="2" fillId="11" borderId="282" xfId="18" applyBorder="1">
      <alignment vertical="center"/>
    </xf>
    <xf numFmtId="166" fontId="4" fillId="0" borderId="278" xfId="2" applyBorder="1">
      <alignment vertical="center"/>
    </xf>
    <xf numFmtId="166" fontId="2" fillId="11" borderId="272" xfId="18" applyBorder="1">
      <alignment vertical="center"/>
    </xf>
    <xf numFmtId="166" fontId="4" fillId="7" borderId="272" xfId="22" applyBorder="1">
      <alignment vertical="center"/>
      <protection locked="0"/>
    </xf>
    <xf numFmtId="166" fontId="4" fillId="0" borderId="272" xfId="2" applyBorder="1">
      <alignment vertical="center"/>
    </xf>
    <xf numFmtId="0" fontId="0" fillId="8" borderId="0" xfId="0" applyFill="1" applyProtection="1"/>
    <xf numFmtId="0" fontId="0" fillId="0" borderId="0" xfId="0" applyNumberFormat="1" applyFill="1" applyProtection="1"/>
    <xf numFmtId="0" fontId="4" fillId="0" borderId="0" xfId="0" applyNumberFormat="1" applyFont="1" applyFill="1" applyProtection="1"/>
    <xf numFmtId="0" fontId="0" fillId="0" borderId="0" xfId="0"/>
    <xf numFmtId="0" fontId="0" fillId="8" borderId="0" xfId="0" applyFill="1" applyProtection="1"/>
    <xf numFmtId="0" fontId="0" fillId="0" borderId="0" xfId="0" applyNumberFormat="1" applyFill="1" applyProtection="1"/>
    <xf numFmtId="0" fontId="4" fillId="0" borderId="0" xfId="0" applyNumberFormat="1" applyFont="1" applyFill="1" applyProtection="1"/>
    <xf numFmtId="0" fontId="8" fillId="0" borderId="0" xfId="0" applyNumberFormat="1" applyFont="1" applyFill="1" applyBorder="1" applyAlignment="1" applyProtection="1">
      <alignment horizontal="center" wrapText="1"/>
    </xf>
    <xf numFmtId="0" fontId="4" fillId="0" borderId="272" xfId="0" applyNumberFormat="1" applyFont="1" applyFill="1" applyBorder="1" applyAlignment="1" applyProtection="1">
      <alignment horizontal="center" vertical="center"/>
    </xf>
    <xf numFmtId="0" fontId="8" fillId="0" borderId="247" xfId="0" applyNumberFormat="1" applyFont="1" applyFill="1" applyBorder="1" applyAlignment="1" applyProtection="1">
      <alignment horizontal="center"/>
    </xf>
    <xf numFmtId="0" fontId="8" fillId="0" borderId="97" xfId="0" applyNumberFormat="1" applyFont="1" applyFill="1" applyBorder="1" applyAlignment="1" applyProtection="1">
      <alignment horizontal="center"/>
    </xf>
    <xf numFmtId="0" fontId="8" fillId="0" borderId="247" xfId="0" applyNumberFormat="1" applyFont="1" applyFill="1" applyBorder="1" applyAlignment="1" applyProtection="1">
      <alignment horizontal="center" wrapText="1"/>
    </xf>
    <xf numFmtId="0" fontId="2" fillId="0" borderId="118" xfId="0" applyNumberFormat="1" applyFont="1" applyFill="1" applyBorder="1" applyAlignment="1" applyProtection="1">
      <alignment horizontal="left" vertical="center" indent="1"/>
    </xf>
    <xf numFmtId="0" fontId="8" fillId="0" borderId="279" xfId="0" applyNumberFormat="1" applyFont="1" applyFill="1" applyBorder="1" applyAlignment="1" applyProtection="1">
      <alignment horizontal="center"/>
    </xf>
    <xf numFmtId="0" fontId="8" fillId="0" borderId="284" xfId="0" applyNumberFormat="1" applyFont="1" applyFill="1" applyBorder="1" applyAlignment="1" applyProtection="1">
      <alignment horizontal="center"/>
    </xf>
    <xf numFmtId="0" fontId="0" fillId="0" borderId="0" xfId="0"/>
    <xf numFmtId="166" fontId="2" fillId="11" borderId="281" xfId="18" applyBorder="1">
      <alignment vertical="center"/>
    </xf>
    <xf numFmtId="166" fontId="4" fillId="10" borderId="274" xfId="23" applyBorder="1">
      <alignment vertical="center"/>
      <protection locked="0"/>
    </xf>
    <xf numFmtId="49" fontId="8" fillId="9" borderId="272" xfId="21" applyBorder="1">
      <alignment horizontal="center" vertical="center"/>
    </xf>
    <xf numFmtId="166" fontId="4" fillId="0" borderId="290" xfId="2" applyBorder="1">
      <alignment vertical="center"/>
    </xf>
    <xf numFmtId="49" fontId="8" fillId="9" borderId="293" xfId="21" applyBorder="1">
      <alignment horizontal="center" vertical="center"/>
    </xf>
    <xf numFmtId="166" fontId="4" fillId="0" borderId="299" xfId="2" applyBorder="1">
      <alignment vertical="center"/>
    </xf>
    <xf numFmtId="166" fontId="4" fillId="10" borderId="293" xfId="23" applyBorder="1">
      <alignment vertical="center"/>
      <protection locked="0"/>
    </xf>
    <xf numFmtId="166" fontId="2" fillId="11" borderId="285" xfId="18" applyBorder="1">
      <alignment vertical="center"/>
    </xf>
    <xf numFmtId="166" fontId="2" fillId="11" borderId="289" xfId="18" applyBorder="1">
      <alignment vertical="center"/>
    </xf>
    <xf numFmtId="166" fontId="4" fillId="0" borderId="291" xfId="2" applyBorder="1">
      <alignment vertical="center"/>
    </xf>
    <xf numFmtId="0" fontId="0" fillId="0" borderId="0" xfId="0"/>
    <xf numFmtId="0" fontId="0" fillId="6" borderId="0" xfId="0" applyFill="1" applyProtection="1"/>
    <xf numFmtId="0" fontId="0" fillId="8" borderId="0" xfId="0" applyFill="1" applyProtection="1"/>
    <xf numFmtId="0" fontId="2" fillId="0" borderId="0" xfId="0" applyNumberFormat="1" applyFont="1" applyFill="1" applyBorder="1" applyAlignment="1" applyProtection="1">
      <alignment horizontal="center" vertical="center" wrapText="1"/>
    </xf>
    <xf numFmtId="0" fontId="0" fillId="0" borderId="0" xfId="0" applyBorder="1"/>
    <xf numFmtId="0" fontId="0" fillId="0" borderId="186" xfId="0" applyBorder="1"/>
    <xf numFmtId="166" fontId="4" fillId="0" borderId="293" xfId="2" applyBorder="1">
      <alignment vertical="center"/>
    </xf>
    <xf numFmtId="166" fontId="4" fillId="7" borderId="293" xfId="22" applyBorder="1">
      <alignment vertical="center"/>
      <protection locked="0"/>
    </xf>
    <xf numFmtId="166" fontId="2" fillId="11" borderId="297" xfId="18" applyBorder="1">
      <alignment vertical="center"/>
    </xf>
    <xf numFmtId="0" fontId="2" fillId="21" borderId="287" xfId="0" applyNumberFormat="1" applyFont="1" applyFill="1" applyBorder="1" applyAlignment="1" applyProtection="1">
      <alignment horizontal="left" vertical="center" wrapText="1" indent="1"/>
    </xf>
    <xf numFmtId="0" fontId="0" fillId="0" borderId="287" xfId="0" applyBorder="1"/>
    <xf numFmtId="0" fontId="2" fillId="0" borderId="0" xfId="0" applyFont="1" applyProtection="1"/>
    <xf numFmtId="0" fontId="2" fillId="0" borderId="0" xfId="0" applyNumberFormat="1" applyFont="1" applyFill="1" applyProtection="1"/>
    <xf numFmtId="166" fontId="5" fillId="0" borderId="300" xfId="26" applyBorder="1">
      <alignment horizontal="right" vertical="center"/>
    </xf>
    <xf numFmtId="166" fontId="4" fillId="10" borderId="299" xfId="23" applyBorder="1">
      <alignment vertical="center"/>
      <protection locked="0"/>
    </xf>
    <xf numFmtId="166" fontId="2" fillId="11" borderId="294" xfId="18" applyBorder="1">
      <alignment vertical="center"/>
    </xf>
    <xf numFmtId="166" fontId="4" fillId="7" borderId="299" xfId="22" applyBorder="1">
      <alignment vertical="center"/>
      <protection locked="0"/>
    </xf>
    <xf numFmtId="0" fontId="0" fillId="0" borderId="0" xfId="0" applyProtection="1"/>
    <xf numFmtId="0" fontId="0" fillId="0" borderId="0" xfId="0" applyAlignment="1" applyProtection="1">
      <alignment vertical="center"/>
    </xf>
    <xf numFmtId="0" fontId="2" fillId="0" borderId="0" xfId="0" applyFont="1" applyProtection="1"/>
    <xf numFmtId="0" fontId="0" fillId="6" borderId="0" xfId="0" applyFill="1" applyProtection="1"/>
    <xf numFmtId="0" fontId="0" fillId="6" borderId="0" xfId="0" applyFill="1" applyAlignment="1" applyProtection="1">
      <alignment vertical="center"/>
    </xf>
    <xf numFmtId="0" fontId="0" fillId="0" borderId="0" xfId="0" applyNumberFormat="1" applyFill="1" applyProtection="1"/>
    <xf numFmtId="0" fontId="4" fillId="0" borderId="0" xfId="0" applyNumberFormat="1" applyFont="1" applyFill="1" applyProtection="1"/>
    <xf numFmtId="0" fontId="4" fillId="0" borderId="0" xfId="0" applyNumberFormat="1" applyFont="1" applyFill="1" applyAlignment="1" applyProtection="1">
      <alignment vertical="center"/>
    </xf>
    <xf numFmtId="0" fontId="8" fillId="0" borderId="298" xfId="0" applyNumberFormat="1" applyFont="1" applyFill="1" applyBorder="1" applyAlignment="1" applyProtection="1">
      <alignment horizontal="center"/>
    </xf>
    <xf numFmtId="0" fontId="5"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xf>
    <xf numFmtId="0" fontId="4" fillId="0" borderId="293" xfId="0" applyNumberFormat="1" applyFont="1" applyFill="1" applyBorder="1" applyAlignment="1" applyProtection="1">
      <alignment horizontal="center" vertical="center"/>
    </xf>
    <xf numFmtId="49" fontId="8" fillId="9" borderId="285" xfId="0" applyNumberFormat="1" applyFont="1" applyFill="1" applyBorder="1" applyAlignment="1" applyProtection="1">
      <alignment horizontal="center" vertical="center"/>
    </xf>
    <xf numFmtId="0" fontId="8" fillId="0" borderId="28" xfId="0" applyNumberFormat="1" applyFont="1" applyFill="1" applyBorder="1" applyAlignment="1" applyProtection="1">
      <alignment horizontal="center"/>
    </xf>
    <xf numFmtId="0" fontId="19" fillId="0" borderId="0" xfId="24">
      <alignment horizontal="left" vertical="center"/>
    </xf>
    <xf numFmtId="0" fontId="4" fillId="0" borderId="288" xfId="0" applyNumberFormat="1" applyFont="1" applyFill="1" applyBorder="1" applyAlignment="1" applyProtection="1">
      <alignment horizontal="center" vertical="center"/>
    </xf>
    <xf numFmtId="0" fontId="4" fillId="0" borderId="293" xfId="0" quotePrefix="1" applyNumberFormat="1" applyFont="1" applyFill="1" applyBorder="1" applyAlignment="1" applyProtection="1">
      <alignment horizontal="center" vertical="center"/>
    </xf>
    <xf numFmtId="0" fontId="4" fillId="0" borderId="286" xfId="0" applyNumberFormat="1" applyFont="1" applyFill="1" applyBorder="1" applyAlignment="1" applyProtection="1">
      <alignment horizontal="left" vertical="center" indent="1"/>
    </xf>
    <xf numFmtId="6" fontId="8" fillId="0" borderId="0" xfId="0" applyNumberFormat="1" applyFont="1" applyFill="1" applyBorder="1" applyAlignment="1" applyProtection="1">
      <alignment horizontal="center"/>
    </xf>
    <xf numFmtId="0" fontId="4" fillId="0" borderId="302" xfId="0" applyNumberFormat="1" applyFont="1" applyFill="1" applyBorder="1" applyAlignment="1" applyProtection="1">
      <alignment horizontal="center" vertical="center"/>
    </xf>
    <xf numFmtId="0" fontId="4" fillId="0" borderId="303" xfId="0" applyNumberFormat="1" applyFont="1" applyFill="1" applyBorder="1" applyAlignment="1" applyProtection="1">
      <alignment horizontal="center" vertical="center"/>
    </xf>
    <xf numFmtId="0" fontId="4" fillId="0" borderId="301" xfId="0" applyNumberFormat="1" applyFont="1" applyFill="1" applyBorder="1" applyAlignment="1" applyProtection="1">
      <alignment horizontal="center" vertical="center"/>
    </xf>
    <xf numFmtId="49" fontId="8" fillId="9" borderId="304" xfId="20" applyBorder="1">
      <alignment horizontal="center"/>
    </xf>
    <xf numFmtId="0" fontId="8" fillId="21" borderId="0" xfId="75" applyFont="1" applyBorder="1" applyAlignment="1">
      <alignment horizontal="center" vertical="center" wrapText="1"/>
    </xf>
    <xf numFmtId="0" fontId="8" fillId="21" borderId="0" xfId="0" applyNumberFormat="1" applyFont="1" applyFill="1" applyBorder="1" applyAlignment="1" applyProtection="1">
      <alignment horizontal="center" vertical="center" wrapText="1"/>
    </xf>
    <xf numFmtId="166" fontId="4" fillId="10" borderId="305" xfId="23" applyBorder="1">
      <alignment vertical="center"/>
      <protection locked="0"/>
    </xf>
    <xf numFmtId="166" fontId="2" fillId="11" borderId="306" xfId="18" applyBorder="1">
      <alignment vertical="center"/>
    </xf>
    <xf numFmtId="166" fontId="4" fillId="13" borderId="293" xfId="25" applyBorder="1">
      <alignment horizontal="right" vertical="center"/>
      <protection locked="0"/>
    </xf>
    <xf numFmtId="166" fontId="4" fillId="10" borderId="307" xfId="23" applyBorder="1">
      <alignment vertical="center"/>
      <protection locked="0"/>
    </xf>
    <xf numFmtId="166" fontId="4" fillId="7" borderId="307" xfId="22" applyBorder="1">
      <alignment vertical="center"/>
      <protection locked="0"/>
    </xf>
    <xf numFmtId="49" fontId="8" fillId="9" borderId="299" xfId="21" applyBorder="1">
      <alignment horizontal="center" vertical="center"/>
    </xf>
    <xf numFmtId="166" fontId="2" fillId="11" borderId="307" xfId="18" applyBorder="1">
      <alignment vertical="center"/>
    </xf>
    <xf numFmtId="166" fontId="4" fillId="7" borderId="308" xfId="22" applyBorder="1">
      <alignment vertical="center"/>
      <protection locked="0"/>
    </xf>
    <xf numFmtId="166" fontId="4" fillId="13" borderId="309" xfId="25" applyBorder="1">
      <alignment horizontal="right" vertical="center"/>
      <protection locked="0"/>
    </xf>
    <xf numFmtId="166" fontId="4" fillId="13" borderId="310" xfId="25" applyBorder="1">
      <alignment horizontal="right" vertical="center"/>
      <protection locked="0"/>
    </xf>
    <xf numFmtId="49" fontId="8" fillId="9" borderId="273" xfId="20" applyBorder="1">
      <alignment horizontal="center"/>
    </xf>
    <xf numFmtId="166" fontId="4" fillId="10" borderId="272" xfId="23" applyBorder="1">
      <alignment vertical="center"/>
      <protection locked="0"/>
    </xf>
    <xf numFmtId="166" fontId="4" fillId="0" borderId="311" xfId="0" applyNumberFormat="1" applyFont="1" applyFill="1" applyBorder="1" applyAlignment="1" applyProtection="1">
      <alignment vertical="center"/>
    </xf>
    <xf numFmtId="166" fontId="4" fillId="0" borderId="312" xfId="0" applyNumberFormat="1" applyFont="1" applyFill="1" applyBorder="1" applyAlignment="1" applyProtection="1">
      <alignment vertical="center"/>
    </xf>
    <xf numFmtId="0" fontId="4" fillId="0" borderId="295" xfId="0" applyNumberFormat="1" applyFont="1" applyFill="1" applyBorder="1" applyAlignment="1" applyProtection="1">
      <alignment horizontal="center" vertical="center"/>
    </xf>
    <xf numFmtId="0" fontId="0" fillId="0" borderId="298" xfId="0" applyNumberFormat="1" applyFill="1" applyBorder="1" applyAlignment="1" applyProtection="1">
      <alignment vertical="center"/>
    </xf>
    <xf numFmtId="0" fontId="4" fillId="0" borderId="315" xfId="0" applyNumberFormat="1" applyFont="1" applyFill="1" applyBorder="1" applyAlignment="1" applyProtection="1">
      <alignment horizontal="center" vertical="center"/>
    </xf>
    <xf numFmtId="0" fontId="2" fillId="0" borderId="316" xfId="0" applyNumberFormat="1" applyFont="1" applyFill="1" applyBorder="1" applyAlignment="1" applyProtection="1">
      <alignment horizontal="left" vertical="center" indent="1"/>
    </xf>
    <xf numFmtId="49" fontId="8" fillId="0" borderId="313" xfId="21" applyFill="1" applyBorder="1">
      <alignment horizontal="center" vertical="center"/>
    </xf>
    <xf numFmtId="0" fontId="0" fillId="0" borderId="317" xfId="0" applyNumberFormat="1" applyFill="1" applyBorder="1" applyAlignment="1" applyProtection="1">
      <alignment vertical="center"/>
    </xf>
    <xf numFmtId="166" fontId="4" fillId="0" borderId="318" xfId="2" applyBorder="1">
      <alignment vertical="center"/>
    </xf>
    <xf numFmtId="166" fontId="4" fillId="0" borderId="43" xfId="2" applyFill="1">
      <alignment vertical="center"/>
    </xf>
    <xf numFmtId="166" fontId="4" fillId="0" borderId="320" xfId="2" applyBorder="1">
      <alignment vertical="center"/>
    </xf>
    <xf numFmtId="166" fontId="4" fillId="13" borderId="275" xfId="25" applyBorder="1">
      <alignment horizontal="right" vertical="center"/>
      <protection locked="0"/>
    </xf>
    <xf numFmtId="166" fontId="4" fillId="7" borderId="320" xfId="22" applyBorder="1">
      <alignment vertical="center"/>
      <protection locked="0"/>
    </xf>
    <xf numFmtId="166" fontId="4" fillId="10" borderId="320" xfId="23" applyBorder="1">
      <alignment vertical="center"/>
      <protection locked="0"/>
    </xf>
    <xf numFmtId="49" fontId="8" fillId="9" borderId="320" xfId="21" applyBorder="1">
      <alignment horizontal="center" vertical="center"/>
    </xf>
    <xf numFmtId="166" fontId="4" fillId="7" borderId="0" xfId="22" applyBorder="1">
      <alignment vertical="center"/>
      <protection locked="0"/>
    </xf>
    <xf numFmtId="0" fontId="4" fillId="0" borderId="320" xfId="0" quotePrefix="1" applyNumberFormat="1" applyFont="1" applyFill="1" applyBorder="1" applyAlignment="1" applyProtection="1">
      <alignment horizontal="center" vertical="center"/>
    </xf>
    <xf numFmtId="166" fontId="4" fillId="10" borderId="0" xfId="23" applyBorder="1">
      <alignment vertical="center"/>
      <protection locked="0"/>
    </xf>
    <xf numFmtId="0" fontId="4" fillId="0" borderId="320" xfId="0" applyNumberFormat="1" applyFont="1" applyFill="1" applyBorder="1" applyAlignment="1" applyProtection="1">
      <alignment horizontal="center" vertical="center"/>
    </xf>
    <xf numFmtId="166" fontId="4" fillId="7" borderId="322" xfId="22" applyBorder="1">
      <alignment vertical="center"/>
      <protection locked="0"/>
    </xf>
    <xf numFmtId="166" fontId="4" fillId="0" borderId="322" xfId="2" applyBorder="1">
      <alignment vertical="center"/>
    </xf>
    <xf numFmtId="166" fontId="4" fillId="7" borderId="172" xfId="22" applyBorder="1" applyProtection="1">
      <alignment vertical="center"/>
      <protection locked="0"/>
    </xf>
    <xf numFmtId="166" fontId="4" fillId="0" borderId="324" xfId="2" applyBorder="1">
      <alignment vertical="center"/>
    </xf>
    <xf numFmtId="166" fontId="0" fillId="8" borderId="0" xfId="0" applyNumberFormat="1" applyFill="1" applyProtection="1"/>
    <xf numFmtId="49" fontId="8" fillId="9" borderId="324" xfId="21" applyBorder="1">
      <alignment horizontal="center" vertical="center"/>
    </xf>
    <xf numFmtId="0" fontId="4" fillId="0" borderId="287" xfId="0" applyNumberFormat="1" applyFont="1" applyFill="1" applyBorder="1" applyAlignment="1" applyProtection="1">
      <alignment horizontal="left" vertical="center" indent="1"/>
    </xf>
    <xf numFmtId="0" fontId="4" fillId="0" borderId="324" xfId="0" applyNumberFormat="1" applyFont="1" applyFill="1" applyBorder="1" applyAlignment="1" applyProtection="1">
      <alignment horizontal="center" vertical="center"/>
    </xf>
    <xf numFmtId="0" fontId="1" fillId="0" borderId="287" xfId="0" applyNumberFormat="1" applyFont="1" applyFill="1" applyBorder="1" applyAlignment="1" applyProtection="1">
      <alignment horizontal="left" vertical="center" wrapText="1" indent="1"/>
    </xf>
    <xf numFmtId="0" fontId="5" fillId="0" borderId="287" xfId="0" applyNumberFormat="1" applyFont="1" applyFill="1" applyBorder="1" applyAlignment="1" applyProtection="1">
      <alignment horizontal="left" vertical="center" indent="1"/>
    </xf>
    <xf numFmtId="49" fontId="8" fillId="9" borderId="322" xfId="21" applyBorder="1">
      <alignment horizontal="center" vertical="center"/>
    </xf>
    <xf numFmtId="0" fontId="4" fillId="0" borderId="322" xfId="0" applyNumberFormat="1" applyFont="1" applyFill="1" applyBorder="1" applyAlignment="1" applyProtection="1">
      <alignment horizontal="center" vertical="center"/>
    </xf>
    <xf numFmtId="49" fontId="8" fillId="0" borderId="326" xfId="0" applyNumberFormat="1" applyFont="1" applyFill="1" applyBorder="1" applyAlignment="1" applyProtection="1">
      <alignment horizontal="center" vertical="center"/>
    </xf>
    <xf numFmtId="165" fontId="4" fillId="0" borderId="325" xfId="0" applyNumberFormat="1" applyFont="1" applyFill="1" applyBorder="1" applyAlignment="1" applyProtection="1">
      <alignment horizontal="center" vertical="center"/>
    </xf>
    <xf numFmtId="0" fontId="4" fillId="0" borderId="319" xfId="0" applyNumberFormat="1" applyFont="1" applyFill="1" applyBorder="1" applyAlignment="1" applyProtection="1">
      <alignment horizontal="center" vertical="center"/>
    </xf>
    <xf numFmtId="49" fontId="8" fillId="0" borderId="298" xfId="0" applyNumberFormat="1" applyFont="1" applyFill="1" applyBorder="1" applyAlignment="1" applyProtection="1">
      <alignment horizontal="center" vertical="center"/>
    </xf>
    <xf numFmtId="165" fontId="4" fillId="0" borderId="313" xfId="0" applyNumberFormat="1" applyFont="1" applyFill="1" applyBorder="1" applyAlignment="1" applyProtection="1">
      <alignment horizontal="center" vertical="center"/>
    </xf>
    <xf numFmtId="166" fontId="4" fillId="0" borderId="323" xfId="2" applyBorder="1">
      <alignment vertical="center"/>
    </xf>
    <xf numFmtId="0" fontId="0" fillId="0" borderId="324" xfId="0" applyBorder="1"/>
    <xf numFmtId="0" fontId="8" fillId="0" borderId="288" xfId="0" applyNumberFormat="1" applyFont="1" applyFill="1" applyBorder="1" applyAlignment="1" applyProtection="1">
      <alignment horizontal="center"/>
    </xf>
    <xf numFmtId="166" fontId="4" fillId="7" borderId="324" xfId="22" applyBorder="1">
      <alignment vertical="center"/>
      <protection locked="0"/>
    </xf>
    <xf numFmtId="166" fontId="4" fillId="10" borderId="324" xfId="23" applyBorder="1">
      <alignment vertical="center"/>
      <protection locked="0"/>
    </xf>
    <xf numFmtId="0" fontId="0" fillId="0" borderId="323" xfId="0" applyBorder="1"/>
    <xf numFmtId="0" fontId="2" fillId="0" borderId="106" xfId="0" applyNumberFormat="1" applyFont="1" applyFill="1" applyBorder="1" applyAlignment="1" applyProtection="1">
      <alignment horizontal="left" vertical="center" indent="2"/>
    </xf>
    <xf numFmtId="166" fontId="4" fillId="0" borderId="327" xfId="2" applyBorder="1">
      <alignment vertical="center"/>
    </xf>
    <xf numFmtId="166" fontId="4" fillId="10" borderId="328" xfId="23" applyBorder="1">
      <alignment vertical="center"/>
      <protection locked="0"/>
    </xf>
    <xf numFmtId="0" fontId="0" fillId="0" borderId="0" xfId="0"/>
    <xf numFmtId="166" fontId="4" fillId="0" borderId="328" xfId="2" applyBorder="1">
      <alignment vertical="center"/>
    </xf>
    <xf numFmtId="0" fontId="8" fillId="0" borderId="329" xfId="0" applyNumberFormat="1" applyFont="1" applyFill="1" applyBorder="1" applyAlignment="1" applyProtection="1">
      <alignment horizontal="center" vertical="top"/>
    </xf>
    <xf numFmtId="166" fontId="4" fillId="0" borderId="106" xfId="26" applyFont="1" applyBorder="1">
      <alignment horizontal="right" vertical="center"/>
    </xf>
    <xf numFmtId="166" fontId="5" fillId="0" borderId="328" xfId="26" applyBorder="1">
      <alignment horizontal="right" vertical="center"/>
    </xf>
    <xf numFmtId="49" fontId="8" fillId="9" borderId="328" xfId="21" applyBorder="1">
      <alignment horizontal="center" vertical="center"/>
    </xf>
    <xf numFmtId="49" fontId="8" fillId="9" borderId="332" xfId="20" applyBorder="1">
      <alignment horizontal="center"/>
    </xf>
    <xf numFmtId="166" fontId="4" fillId="7" borderId="328" xfId="22" applyBorder="1">
      <alignment vertical="center"/>
      <protection locked="0"/>
    </xf>
    <xf numFmtId="0" fontId="0" fillId="0" borderId="314" xfId="0" applyNumberFormat="1" applyFill="1" applyBorder="1" applyProtection="1"/>
    <xf numFmtId="0" fontId="4" fillId="0" borderId="333" xfId="0" applyNumberFormat="1" applyFont="1" applyFill="1" applyBorder="1" applyAlignment="1" applyProtection="1">
      <alignment horizontal="center" vertical="center"/>
    </xf>
    <xf numFmtId="0" fontId="1" fillId="0" borderId="334" xfId="0" applyNumberFormat="1" applyFont="1" applyFill="1" applyBorder="1" applyAlignment="1" applyProtection="1">
      <alignment horizontal="left" vertical="center" indent="1"/>
    </xf>
    <xf numFmtId="0" fontId="2" fillId="0" borderId="331" xfId="0" applyNumberFormat="1" applyFont="1" applyFill="1" applyBorder="1" applyAlignment="1" applyProtection="1">
      <alignment horizontal="left" vertical="center" indent="2"/>
    </xf>
    <xf numFmtId="0" fontId="4" fillId="0" borderId="335" xfId="0" applyNumberFormat="1" applyFont="1" applyFill="1" applyBorder="1" applyAlignment="1" applyProtection="1">
      <alignment horizontal="center" vertical="center"/>
    </xf>
    <xf numFmtId="166" fontId="5" fillId="0" borderId="336" xfId="0" applyNumberFormat="1" applyFont="1" applyFill="1" applyBorder="1" applyAlignment="1" applyProtection="1">
      <alignment vertical="center"/>
    </xf>
    <xf numFmtId="0" fontId="8" fillId="0" borderId="337" xfId="0" applyNumberFormat="1" applyFont="1" applyFill="1" applyBorder="1" applyAlignment="1" applyProtection="1">
      <alignment horizontal="center" vertical="center"/>
    </xf>
    <xf numFmtId="0" fontId="1" fillId="0" borderId="313" xfId="0" applyNumberFormat="1" applyFont="1" applyFill="1" applyBorder="1" applyAlignment="1" applyProtection="1">
      <alignment vertical="center"/>
    </xf>
    <xf numFmtId="0" fontId="2" fillId="0" borderId="328" xfId="0" applyNumberFormat="1" applyFont="1" applyFill="1" applyBorder="1" applyAlignment="1" applyProtection="1">
      <alignment horizontal="left" vertical="center" indent="2"/>
    </xf>
    <xf numFmtId="0" fontId="4" fillId="0" borderId="328" xfId="0" applyNumberFormat="1" applyFont="1" applyFill="1" applyBorder="1" applyAlignment="1" applyProtection="1">
      <alignment horizontal="center" vertical="center"/>
    </xf>
    <xf numFmtId="0" fontId="4" fillId="0" borderId="241" xfId="0" applyNumberFormat="1" applyFont="1" applyFill="1" applyBorder="1" applyAlignment="1" applyProtection="1">
      <alignment horizontal="left" vertical="center" indent="1"/>
    </xf>
    <xf numFmtId="49" fontId="8" fillId="9" borderId="297" xfId="0" applyNumberFormat="1" applyFont="1" applyFill="1" applyBorder="1" applyAlignment="1" applyProtection="1">
      <alignment horizontal="center" vertical="center"/>
    </xf>
    <xf numFmtId="49" fontId="8" fillId="9" borderId="328" xfId="0" applyNumberFormat="1" applyFont="1" applyFill="1" applyBorder="1" applyAlignment="1" applyProtection="1">
      <alignment horizontal="center" vertical="center"/>
    </xf>
    <xf numFmtId="166" fontId="4" fillId="10" borderId="339" xfId="23" applyBorder="1">
      <alignment vertical="center"/>
      <protection locked="0"/>
    </xf>
    <xf numFmtId="0" fontId="2" fillId="0" borderId="287" xfId="0" applyNumberFormat="1" applyFont="1" applyFill="1" applyBorder="1" applyAlignment="1" applyProtection="1">
      <alignment horizontal="left" vertical="center" wrapText="1" indent="1"/>
    </xf>
    <xf numFmtId="0" fontId="8" fillId="0" borderId="341" xfId="0" applyNumberFormat="1" applyFont="1" applyFill="1" applyBorder="1" applyAlignment="1" applyProtection="1">
      <alignment horizontal="center"/>
    </xf>
    <xf numFmtId="0" fontId="8" fillId="0" borderId="342" xfId="0" applyNumberFormat="1" applyFont="1" applyFill="1" applyBorder="1" applyAlignment="1" applyProtection="1">
      <alignment horizontal="center"/>
    </xf>
    <xf numFmtId="0" fontId="8" fillId="0" borderId="343" xfId="0" applyNumberFormat="1" applyFont="1" applyFill="1" applyBorder="1" applyAlignment="1" applyProtection="1">
      <alignment horizontal="center"/>
    </xf>
    <xf numFmtId="0" fontId="5" fillId="0" borderId="287" xfId="0" applyNumberFormat="1" applyFont="1" applyFill="1" applyBorder="1" applyAlignment="1" applyProtection="1">
      <alignment vertical="center"/>
    </xf>
    <xf numFmtId="0" fontId="0" fillId="0" borderId="314" xfId="0" applyBorder="1" applyProtection="1"/>
    <xf numFmtId="49" fontId="8" fillId="9" borderId="344" xfId="20" applyBorder="1">
      <alignment horizontal="center"/>
    </xf>
    <xf numFmtId="0" fontId="0" fillId="0" borderId="267" xfId="0" applyBorder="1" applyProtection="1"/>
    <xf numFmtId="0" fontId="0" fillId="0" borderId="340" xfId="0" applyBorder="1" applyAlignment="1" applyProtection="1"/>
    <xf numFmtId="0" fontId="36" fillId="0" borderId="0" xfId="0" applyNumberFormat="1" applyFont="1" applyFill="1" applyAlignment="1" applyProtection="1"/>
    <xf numFmtId="49" fontId="8" fillId="9" borderId="212" xfId="20" applyBorder="1">
      <alignment horizontal="center"/>
    </xf>
    <xf numFmtId="0" fontId="19" fillId="0" borderId="0" xfId="0" applyNumberFormat="1" applyFont="1" applyFill="1" applyBorder="1" applyProtection="1"/>
    <xf numFmtId="166" fontId="4" fillId="0" borderId="328" xfId="2" applyBorder="1">
      <alignment vertical="center"/>
    </xf>
    <xf numFmtId="0" fontId="0" fillId="0" borderId="328" xfId="0" applyBorder="1"/>
    <xf numFmtId="169" fontId="1" fillId="12" borderId="194" xfId="0" applyNumberFormat="1" applyFont="1" applyFill="1" applyBorder="1" applyAlignment="1" applyProtection="1">
      <alignment horizontal="center" wrapText="1"/>
    </xf>
    <xf numFmtId="169" fontId="1" fillId="12" borderId="85" xfId="0" applyNumberFormat="1" applyFont="1" applyFill="1" applyBorder="1" applyAlignment="1" applyProtection="1">
      <alignment horizontal="center" wrapText="1"/>
    </xf>
    <xf numFmtId="0" fontId="1" fillId="0" borderId="0" xfId="0" applyFont="1" applyAlignment="1">
      <alignment horizontal="center" wrapText="1"/>
    </xf>
    <xf numFmtId="166" fontId="5" fillId="0" borderId="345" xfId="19" applyBorder="1">
      <alignment horizontal="right" vertical="center"/>
    </xf>
    <xf numFmtId="166" fontId="5" fillId="0" borderId="347" xfId="19" applyBorder="1">
      <alignment horizontal="right" vertical="center"/>
    </xf>
    <xf numFmtId="0" fontId="1" fillId="0" borderId="0" xfId="0" applyFont="1" applyBorder="1" applyAlignment="1">
      <alignment horizontal="center" wrapText="1"/>
    </xf>
    <xf numFmtId="166" fontId="5" fillId="0" borderId="349" xfId="26" applyBorder="1">
      <alignment horizontal="right" vertical="center"/>
    </xf>
    <xf numFmtId="49" fontId="8" fillId="9" borderId="350" xfId="20" applyBorder="1">
      <alignment horizontal="center"/>
    </xf>
    <xf numFmtId="0" fontId="5" fillId="0" borderId="259" xfId="0" applyNumberFormat="1" applyFont="1" applyFill="1" applyBorder="1" applyAlignment="1" applyProtection="1">
      <alignment horizontal="center" wrapText="1"/>
    </xf>
    <xf numFmtId="166" fontId="4" fillId="0" borderId="351" xfId="2" applyBorder="1">
      <alignment vertical="center"/>
    </xf>
    <xf numFmtId="0" fontId="4" fillId="0" borderId="278" xfId="0" quotePrefix="1" applyNumberFormat="1" applyFont="1" applyFill="1" applyBorder="1" applyAlignment="1" applyProtection="1">
      <alignment horizontal="center" vertical="center"/>
    </xf>
    <xf numFmtId="166" fontId="5" fillId="0" borderId="85" xfId="0" applyNumberFormat="1" applyFont="1" applyFill="1" applyBorder="1" applyAlignment="1" applyProtection="1">
      <alignment vertical="center"/>
    </xf>
    <xf numFmtId="0" fontId="2" fillId="0" borderId="85" xfId="0" applyFont="1" applyBorder="1"/>
    <xf numFmtId="166" fontId="5" fillId="0" borderId="85" xfId="0" applyNumberFormat="1" applyFont="1" applyFill="1" applyBorder="1" applyAlignment="1" applyProtection="1">
      <alignment horizontal="right" vertical="center"/>
    </xf>
    <xf numFmtId="0" fontId="0" fillId="0" borderId="330" xfId="0" quotePrefix="1" applyBorder="1"/>
    <xf numFmtId="0" fontId="4" fillId="0" borderId="354" xfId="0" applyNumberFormat="1" applyFont="1" applyFill="1" applyBorder="1" applyAlignment="1" applyProtection="1">
      <alignment horizontal="center" vertical="center"/>
    </xf>
    <xf numFmtId="0" fontId="0" fillId="0" borderId="330" xfId="0" applyBorder="1"/>
    <xf numFmtId="166" fontId="5" fillId="0" borderId="354" xfId="0" applyNumberFormat="1" applyFont="1" applyFill="1" applyBorder="1" applyAlignment="1" applyProtection="1">
      <alignment vertical="center"/>
    </xf>
    <xf numFmtId="166" fontId="5" fillId="0" borderId="296" xfId="26" applyBorder="1">
      <alignment horizontal="right" vertical="center"/>
    </xf>
    <xf numFmtId="166" fontId="5" fillId="0" borderId="356" xfId="19" applyBorder="1">
      <alignment horizontal="right" vertical="center"/>
    </xf>
    <xf numFmtId="166" fontId="5" fillId="0" borderId="346" xfId="26" applyBorder="1">
      <alignment horizontal="right" vertical="center"/>
    </xf>
    <xf numFmtId="169" fontId="1" fillId="12" borderId="357" xfId="0" applyNumberFormat="1" applyFont="1" applyFill="1" applyBorder="1" applyAlignment="1" applyProtection="1">
      <alignment horizontal="center" wrapText="1"/>
    </xf>
    <xf numFmtId="166" fontId="5" fillId="0" borderId="352" xfId="26" applyFill="1" applyBorder="1">
      <alignment horizontal="right" vertical="center"/>
    </xf>
    <xf numFmtId="166" fontId="5" fillId="0" borderId="348" xfId="26" applyFill="1" applyBorder="1">
      <alignment horizontal="right" vertical="center"/>
    </xf>
    <xf numFmtId="166" fontId="5" fillId="0" borderId="353" xfId="26" applyFill="1" applyBorder="1">
      <alignment horizontal="right" vertical="center"/>
    </xf>
    <xf numFmtId="166" fontId="5" fillId="0" borderId="351" xfId="26" applyFill="1" applyBorder="1">
      <alignment horizontal="right" vertical="center"/>
    </xf>
    <xf numFmtId="0" fontId="1" fillId="0" borderId="287" xfId="0" applyNumberFormat="1" applyFont="1" applyFill="1" applyBorder="1" applyAlignment="1" applyProtection="1"/>
    <xf numFmtId="49" fontId="8" fillId="9" borderId="358" xfId="20" applyBorder="1">
      <alignment horizontal="center"/>
    </xf>
    <xf numFmtId="0" fontId="8" fillId="0" borderId="359" xfId="0" applyNumberFormat="1" applyFont="1" applyFill="1" applyBorder="1" applyAlignment="1" applyProtection="1">
      <alignment horizontal="center"/>
    </xf>
    <xf numFmtId="0" fontId="8" fillId="21" borderId="0" xfId="0" applyNumberFormat="1" applyFont="1" applyFill="1" applyBorder="1" applyAlignment="1" applyProtection="1">
      <alignment horizontal="center" wrapText="1"/>
    </xf>
    <xf numFmtId="0" fontId="4" fillId="0" borderId="179" xfId="0" applyNumberFormat="1" applyFont="1" applyFill="1" applyBorder="1" applyAlignment="1" applyProtection="1">
      <alignment horizontal="left" vertical="center"/>
    </xf>
    <xf numFmtId="0" fontId="2" fillId="0" borderId="270" xfId="0" applyNumberFormat="1" applyFont="1" applyFill="1" applyBorder="1" applyAlignment="1" applyProtection="1">
      <alignment horizontal="left" vertical="center" wrapText="1" indent="2"/>
    </xf>
    <xf numFmtId="49" fontId="8" fillId="9" borderId="355" xfId="21" applyBorder="1">
      <alignment horizontal="center" vertical="center"/>
    </xf>
    <xf numFmtId="0" fontId="8" fillId="0" borderId="354" xfId="0" applyNumberFormat="1" applyFont="1" applyFill="1" applyBorder="1" applyAlignment="1" applyProtection="1">
      <alignment horizontal="center"/>
    </xf>
    <xf numFmtId="166" fontId="2" fillId="11" borderId="361" xfId="18" applyBorder="1">
      <alignment vertical="center"/>
    </xf>
    <xf numFmtId="166" fontId="5" fillId="0" borderId="355" xfId="19" applyBorder="1">
      <alignment horizontal="right" vertical="center"/>
    </xf>
    <xf numFmtId="0" fontId="4" fillId="0" borderId="355" xfId="0" applyNumberFormat="1" applyFont="1" applyFill="1" applyBorder="1" applyAlignment="1" applyProtection="1">
      <alignment horizontal="center" vertical="center"/>
    </xf>
    <xf numFmtId="0" fontId="0" fillId="0" borderId="308" xfId="0" applyNumberFormat="1" applyFill="1" applyBorder="1" applyProtection="1"/>
    <xf numFmtId="0" fontId="0" fillId="0" borderId="323" xfId="0" applyNumberFormat="1" applyFill="1" applyBorder="1" applyProtection="1"/>
    <xf numFmtId="0" fontId="1" fillId="0" borderId="24" xfId="0" applyNumberFormat="1" applyFont="1" applyFill="1" applyBorder="1" applyAlignment="1" applyProtection="1">
      <alignment vertical="center"/>
    </xf>
    <xf numFmtId="49" fontId="8" fillId="0" borderId="340" xfId="0" applyNumberFormat="1" applyFont="1" applyFill="1" applyBorder="1" applyAlignment="1" applyProtection="1">
      <alignment horizontal="center" vertical="center"/>
    </xf>
    <xf numFmtId="49" fontId="8" fillId="0" borderId="267" xfId="0" applyNumberFormat="1" applyFont="1" applyFill="1" applyBorder="1" applyAlignment="1" applyProtection="1">
      <alignment horizontal="center" vertical="center"/>
    </xf>
    <xf numFmtId="0" fontId="4" fillId="0" borderId="339" xfId="0" applyNumberFormat="1" applyFont="1" applyFill="1" applyBorder="1" applyAlignment="1" applyProtection="1">
      <alignment horizontal="center" vertical="center"/>
    </xf>
    <xf numFmtId="0" fontId="5" fillId="0" borderId="118" xfId="0" applyNumberFormat="1" applyFont="1" applyFill="1" applyBorder="1" applyAlignment="1" applyProtection="1">
      <alignment horizontal="left"/>
    </xf>
    <xf numFmtId="166" fontId="4" fillId="0" borderId="339" xfId="2" applyBorder="1">
      <alignment vertical="center"/>
    </xf>
    <xf numFmtId="0" fontId="1" fillId="0" borderId="287" xfId="0" applyNumberFormat="1" applyFont="1" applyFill="1" applyBorder="1" applyAlignment="1" applyProtection="1">
      <alignment horizontal="left" vertical="center" indent="1"/>
    </xf>
    <xf numFmtId="0" fontId="4" fillId="0" borderId="328" xfId="0" quotePrefix="1" applyNumberFormat="1" applyFont="1" applyFill="1" applyBorder="1" applyAlignment="1" applyProtection="1">
      <alignment horizontal="center" vertical="center"/>
    </xf>
    <xf numFmtId="166" fontId="5" fillId="0" borderId="0" xfId="26" applyFill="1" applyBorder="1">
      <alignment horizontal="right" vertical="center"/>
    </xf>
    <xf numFmtId="166" fontId="4" fillId="0" borderId="0" xfId="2" applyBorder="1">
      <alignment vertical="center"/>
    </xf>
    <xf numFmtId="0" fontId="4" fillId="0" borderId="0" xfId="0" quotePrefix="1" applyNumberFormat="1" applyFont="1" applyFill="1" applyBorder="1" applyAlignment="1" applyProtection="1">
      <alignment horizontal="center" vertical="center"/>
    </xf>
    <xf numFmtId="169" fontId="1" fillId="12" borderId="0" xfId="0" applyNumberFormat="1" applyFont="1" applyFill="1" applyBorder="1" applyAlignment="1" applyProtection="1">
      <alignment horizontal="center" wrapText="1"/>
    </xf>
    <xf numFmtId="169" fontId="1" fillId="12" borderId="362" xfId="0" applyNumberFormat="1" applyFont="1" applyFill="1" applyBorder="1" applyAlignment="1" applyProtection="1">
      <alignment horizontal="center" wrapText="1"/>
    </xf>
    <xf numFmtId="0" fontId="5" fillId="0" borderId="292" xfId="0" applyNumberFormat="1" applyFont="1" applyFill="1" applyBorder="1" applyAlignment="1" applyProtection="1">
      <alignment horizontal="center"/>
    </xf>
    <xf numFmtId="0" fontId="2" fillId="0" borderId="0" xfId="0" applyNumberFormat="1" applyFont="1" applyFill="1" applyAlignment="1" applyProtection="1">
      <alignment horizontal="left" indent="1"/>
    </xf>
    <xf numFmtId="0" fontId="2" fillId="0" borderId="328" xfId="0" applyNumberFormat="1" applyFont="1" applyFill="1" applyBorder="1" applyAlignment="1" applyProtection="1">
      <alignment horizontal="left" vertical="center" indent="1"/>
    </xf>
    <xf numFmtId="49" fontId="8" fillId="9" borderId="365" xfId="21" applyBorder="1">
      <alignment horizontal="center" vertical="center"/>
    </xf>
    <xf numFmtId="166" fontId="4" fillId="7" borderId="365" xfId="22" applyBorder="1">
      <alignment vertical="center"/>
      <protection locked="0"/>
    </xf>
    <xf numFmtId="166" fontId="4" fillId="10" borderId="365" xfId="23" applyBorder="1">
      <alignment vertical="center"/>
      <protection locked="0"/>
    </xf>
    <xf numFmtId="49" fontId="8" fillId="9" borderId="366" xfId="20" applyBorder="1">
      <alignment horizontal="center"/>
    </xf>
    <xf numFmtId="0" fontId="8" fillId="0" borderId="367" xfId="0" applyNumberFormat="1" applyFont="1" applyFill="1" applyBorder="1" applyAlignment="1" applyProtection="1">
      <alignment horizontal="center" vertical="top"/>
    </xf>
    <xf numFmtId="0" fontId="5" fillId="0" borderId="287" xfId="0" applyNumberFormat="1" applyFont="1" applyFill="1" applyBorder="1" applyAlignment="1" applyProtection="1">
      <alignment vertical="center" wrapText="1"/>
    </xf>
    <xf numFmtId="166" fontId="5" fillId="0" borderId="368" xfId="26" applyBorder="1">
      <alignment horizontal="right" vertical="center"/>
    </xf>
    <xf numFmtId="166" fontId="5" fillId="0" borderId="264" xfId="19" applyBorder="1">
      <alignment horizontal="right" vertical="center"/>
    </xf>
    <xf numFmtId="166" fontId="5" fillId="0" borderId="369" xfId="19" applyBorder="1">
      <alignment horizontal="right" vertical="center"/>
    </xf>
    <xf numFmtId="166" fontId="2" fillId="11" borderId="371" xfId="18" applyBorder="1">
      <alignment vertical="center"/>
    </xf>
    <xf numFmtId="166" fontId="5" fillId="0" borderId="370" xfId="26" applyBorder="1">
      <alignment horizontal="right" vertical="center"/>
    </xf>
    <xf numFmtId="0" fontId="2" fillId="21" borderId="287" xfId="0" applyNumberFormat="1" applyFont="1" applyFill="1" applyBorder="1" applyAlignment="1" applyProtection="1">
      <alignment horizontal="left" vertical="center" indent="1"/>
    </xf>
    <xf numFmtId="49" fontId="8" fillId="9" borderId="363" xfId="76" quotePrefix="1">
      <alignment horizontal="center"/>
    </xf>
    <xf numFmtId="49" fontId="8" fillId="9" borderId="253" xfId="76" applyBorder="1">
      <alignment horizontal="center"/>
    </xf>
    <xf numFmtId="49" fontId="8" fillId="9" borderId="253" xfId="76" quotePrefix="1" applyBorder="1">
      <alignment horizontal="center"/>
    </xf>
    <xf numFmtId="0" fontId="1" fillId="0" borderId="287" xfId="0" applyNumberFormat="1" applyFont="1" applyFill="1" applyBorder="1" applyAlignment="1" applyProtection="1">
      <alignment vertical="center"/>
    </xf>
    <xf numFmtId="166" fontId="4" fillId="10" borderId="372" xfId="23" applyBorder="1">
      <alignment vertical="center"/>
      <protection locked="0"/>
    </xf>
    <xf numFmtId="166" fontId="4" fillId="10" borderId="376" xfId="23" applyBorder="1">
      <alignment vertical="center"/>
      <protection locked="0"/>
    </xf>
    <xf numFmtId="0" fontId="4" fillId="0" borderId="370" xfId="0" applyNumberFormat="1" applyFont="1" applyFill="1" applyBorder="1" applyAlignment="1" applyProtection="1">
      <alignment horizontal="center" vertical="center"/>
    </xf>
    <xf numFmtId="49" fontId="8" fillId="9" borderId="377" xfId="20" applyBorder="1">
      <alignment horizontal="center"/>
    </xf>
    <xf numFmtId="49" fontId="8" fillId="9" borderId="377" xfId="76" applyBorder="1">
      <alignment horizontal="center"/>
    </xf>
    <xf numFmtId="49" fontId="8" fillId="9" borderId="377" xfId="76" quotePrefix="1" applyBorder="1">
      <alignment horizontal="center"/>
    </xf>
    <xf numFmtId="49" fontId="8" fillId="9" borderId="377" xfId="20" quotePrefix="1" applyBorder="1">
      <alignment horizontal="center"/>
    </xf>
    <xf numFmtId="0" fontId="5" fillId="0" borderId="0" xfId="0" applyNumberFormat="1" applyFont="1" applyFill="1" applyBorder="1" applyAlignment="1" applyProtection="1">
      <alignment vertical="center" wrapText="1"/>
    </xf>
    <xf numFmtId="0" fontId="4" fillId="0" borderId="328" xfId="0" applyNumberFormat="1" applyFont="1" applyFill="1" applyBorder="1" applyAlignment="1" applyProtection="1">
      <alignment horizontal="left" vertical="center" wrapText="1" indent="1"/>
    </xf>
    <xf numFmtId="166" fontId="5" fillId="0" borderId="251" xfId="26" applyFill="1" applyBorder="1">
      <alignment horizontal="right" vertical="center"/>
    </xf>
    <xf numFmtId="0" fontId="4" fillId="0" borderId="373" xfId="0" quotePrefix="1" applyNumberFormat="1" applyFont="1" applyFill="1" applyBorder="1" applyAlignment="1" applyProtection="1">
      <alignment horizontal="center" vertical="center"/>
    </xf>
    <xf numFmtId="49" fontId="8" fillId="9" borderId="381" xfId="20" applyBorder="1">
      <alignment horizontal="center"/>
    </xf>
    <xf numFmtId="166" fontId="5" fillId="0" borderId="272" xfId="26" applyBorder="1">
      <alignment horizontal="right" vertical="center"/>
    </xf>
    <xf numFmtId="166" fontId="2" fillId="11" borderId="382" xfId="18" applyBorder="1">
      <alignment vertical="center"/>
    </xf>
    <xf numFmtId="0" fontId="0" fillId="0" borderId="375" xfId="0" applyBorder="1" applyProtection="1"/>
    <xf numFmtId="0" fontId="0" fillId="0" borderId="388" xfId="0" applyBorder="1" applyProtection="1"/>
    <xf numFmtId="0" fontId="0" fillId="0" borderId="383" xfId="0" applyBorder="1" applyProtection="1"/>
    <xf numFmtId="49" fontId="8" fillId="9" borderId="381" xfId="76" applyBorder="1">
      <alignment horizontal="center"/>
    </xf>
    <xf numFmtId="0" fontId="8" fillId="0" borderId="389" xfId="0" applyNumberFormat="1" applyFont="1" applyFill="1" applyBorder="1" applyAlignment="1" applyProtection="1">
      <alignment horizontal="center"/>
    </xf>
    <xf numFmtId="0" fontId="1" fillId="0" borderId="384" xfId="0" applyNumberFormat="1" applyFont="1" applyFill="1" applyBorder="1" applyAlignment="1" applyProtection="1">
      <alignment horizontal="left" vertical="center"/>
    </xf>
    <xf numFmtId="166" fontId="5" fillId="0" borderId="0" xfId="19" applyBorder="1">
      <alignment horizontal="right" vertical="center"/>
    </xf>
    <xf numFmtId="49" fontId="8" fillId="9" borderId="390" xfId="21" applyBorder="1">
      <alignment horizontal="center" vertical="center"/>
    </xf>
    <xf numFmtId="0" fontId="8" fillId="0" borderId="375" xfId="0" applyNumberFormat="1" applyFont="1" applyFill="1" applyBorder="1" applyAlignment="1" applyProtection="1">
      <alignment horizontal="center"/>
    </xf>
    <xf numFmtId="0" fontId="1" fillId="0" borderId="390" xfId="0" applyNumberFormat="1" applyFont="1" applyFill="1" applyBorder="1" applyAlignment="1" applyProtection="1">
      <alignment horizontal="left" vertical="center"/>
    </xf>
    <xf numFmtId="0" fontId="1" fillId="0" borderId="292" xfId="0" applyNumberFormat="1" applyFont="1" applyFill="1" applyBorder="1" applyAlignment="1" applyProtection="1">
      <alignment horizontal="left" vertical="center"/>
    </xf>
    <xf numFmtId="0" fontId="4" fillId="0" borderId="390" xfId="0" applyNumberFormat="1" applyFont="1" applyFill="1" applyBorder="1" applyAlignment="1" applyProtection="1">
      <alignment horizontal="center" vertical="center"/>
    </xf>
    <xf numFmtId="166" fontId="5" fillId="0" borderId="385" xfId="19" applyBorder="1">
      <alignment horizontal="right" vertical="center"/>
    </xf>
    <xf numFmtId="0" fontId="1" fillId="0" borderId="287" xfId="0" applyNumberFormat="1" applyFont="1" applyFill="1" applyBorder="1" applyAlignment="1" applyProtection="1">
      <alignment horizontal="left" vertical="center"/>
    </xf>
    <xf numFmtId="0" fontId="2" fillId="0" borderId="374" xfId="0" applyNumberFormat="1" applyFont="1" applyFill="1" applyBorder="1" applyAlignment="1" applyProtection="1">
      <alignment horizontal="right" vertical="center" wrapText="1"/>
    </xf>
    <xf numFmtId="166" fontId="1" fillId="0" borderId="374" xfId="0" applyNumberFormat="1" applyFont="1" applyFill="1" applyBorder="1" applyAlignment="1" applyProtection="1">
      <alignment horizontal="left" vertical="center" indent="1"/>
    </xf>
    <xf numFmtId="0" fontId="0" fillId="0" borderId="383" xfId="0" applyBorder="1"/>
    <xf numFmtId="0" fontId="1" fillId="0" borderId="384" xfId="0" applyNumberFormat="1" applyFont="1" applyFill="1" applyBorder="1" applyAlignment="1" applyProtection="1">
      <alignment vertical="center"/>
    </xf>
    <xf numFmtId="49" fontId="8" fillId="9" borderId="387" xfId="21" applyBorder="1">
      <alignment horizontal="center" vertical="center"/>
    </xf>
    <xf numFmtId="0" fontId="4" fillId="0" borderId="292" xfId="0" applyNumberFormat="1" applyFont="1" applyFill="1" applyBorder="1" applyAlignment="1" applyProtection="1">
      <alignment horizontal="center" vertical="center"/>
    </xf>
    <xf numFmtId="0" fontId="4" fillId="0" borderId="372" xfId="0" applyNumberFormat="1" applyFont="1" applyFill="1" applyBorder="1" applyAlignment="1" applyProtection="1">
      <alignment horizontal="center" vertical="center"/>
    </xf>
    <xf numFmtId="0" fontId="4" fillId="0" borderId="379" xfId="0" applyNumberFormat="1" applyFont="1" applyFill="1" applyBorder="1" applyAlignment="1" applyProtection="1">
      <alignment horizontal="center" vertical="center"/>
    </xf>
    <xf numFmtId="0" fontId="34" fillId="0" borderId="0" xfId="0" applyNumberFormat="1" applyFont="1" applyFill="1" applyProtection="1"/>
    <xf numFmtId="0" fontId="67" fillId="0" borderId="0" xfId="0" applyNumberFormat="1" applyFont="1" applyFill="1" applyProtection="1"/>
    <xf numFmtId="0" fontId="67" fillId="0" borderId="0" xfId="0" applyFont="1"/>
    <xf numFmtId="0" fontId="67" fillId="6" borderId="0" xfId="0" applyFont="1" applyFill="1" applyProtection="1"/>
    <xf numFmtId="0" fontId="67" fillId="0" borderId="0" xfId="0" applyFont="1" applyProtection="1"/>
    <xf numFmtId="0" fontId="34" fillId="0" borderId="0" xfId="0" applyFont="1" applyProtection="1"/>
    <xf numFmtId="0" fontId="34" fillId="0" borderId="0" xfId="0" applyNumberFormat="1" applyFont="1" applyFill="1" applyAlignment="1" applyProtection="1"/>
    <xf numFmtId="0" fontId="34" fillId="0" borderId="0" xfId="0" applyNumberFormat="1" applyFont="1" applyFill="1" applyBorder="1" applyProtection="1"/>
    <xf numFmtId="0" fontId="67" fillId="0" borderId="0" xfId="0" applyNumberFormat="1" applyFont="1" applyFill="1" applyAlignment="1" applyProtection="1">
      <alignment vertical="center"/>
    </xf>
    <xf numFmtId="0" fontId="67" fillId="0" borderId="0" xfId="0" applyFont="1" applyBorder="1" applyProtection="1"/>
    <xf numFmtId="0" fontId="67" fillId="0" borderId="0" xfId="0" applyNumberFormat="1" applyFont="1" applyFill="1" applyAlignment="1" applyProtection="1">
      <alignment vertical="center" wrapText="1"/>
    </xf>
    <xf numFmtId="0" fontId="34" fillId="0" borderId="0" xfId="0" applyNumberFormat="1" applyFont="1" applyFill="1" applyAlignment="1" applyProtection="1">
      <alignment vertical="center"/>
    </xf>
    <xf numFmtId="0" fontId="67" fillId="0" borderId="0" xfId="0" applyNumberFormat="1" applyFont="1" applyFill="1" applyAlignment="1" applyProtection="1">
      <alignment wrapText="1"/>
    </xf>
    <xf numFmtId="0" fontId="5" fillId="0" borderId="287" xfId="0" applyNumberFormat="1" applyFont="1" applyFill="1" applyBorder="1" applyAlignment="1" applyProtection="1">
      <alignment horizontal="center"/>
    </xf>
    <xf numFmtId="0" fontId="5" fillId="0" borderId="328" xfId="0" applyNumberFormat="1" applyFont="1" applyFill="1" applyBorder="1" applyAlignment="1" applyProtection="1">
      <alignment horizontal="center" vertical="center"/>
    </xf>
    <xf numFmtId="0" fontId="4" fillId="0" borderId="388" xfId="0" applyNumberFormat="1" applyFont="1" applyFill="1" applyBorder="1" applyAlignment="1" applyProtection="1">
      <alignment vertical="center"/>
    </xf>
    <xf numFmtId="0" fontId="4" fillId="0" borderId="365" xfId="0" applyNumberFormat="1" applyFont="1" applyFill="1" applyBorder="1" applyAlignment="1" applyProtection="1">
      <alignment vertical="center"/>
    </xf>
    <xf numFmtId="0" fontId="4" fillId="0" borderId="365" xfId="0" applyNumberFormat="1" applyFont="1" applyFill="1" applyBorder="1" applyProtection="1"/>
    <xf numFmtId="0" fontId="5" fillId="0" borderId="387" xfId="0" applyNumberFormat="1" applyFont="1" applyFill="1" applyBorder="1" applyAlignment="1" applyProtection="1">
      <alignment horizontal="left" vertical="center" indent="1"/>
    </xf>
    <xf numFmtId="49" fontId="8" fillId="9" borderId="392" xfId="76" applyBorder="1">
      <alignment horizontal="center"/>
    </xf>
    <xf numFmtId="0" fontId="43" fillId="0" borderId="0" xfId="0" applyNumberFormat="1" applyFont="1" applyFill="1" applyAlignment="1" applyProtection="1"/>
    <xf numFmtId="0" fontId="68" fillId="0" borderId="0" xfId="0" applyNumberFormat="1" applyFont="1" applyFill="1" applyAlignment="1" applyProtection="1"/>
    <xf numFmtId="166" fontId="4" fillId="0" borderId="328" xfId="2" applyBorder="1">
      <alignment vertical="center"/>
    </xf>
    <xf numFmtId="0" fontId="4" fillId="0" borderId="373" xfId="0" applyNumberFormat="1" applyFont="1" applyFill="1" applyBorder="1" applyAlignment="1" applyProtection="1">
      <alignment horizontal="center" vertical="center"/>
    </xf>
    <xf numFmtId="0" fontId="8" fillId="0" borderId="393" xfId="0" applyNumberFormat="1" applyFont="1" applyFill="1" applyBorder="1" applyAlignment="1" applyProtection="1">
      <alignment horizontal="center"/>
    </xf>
    <xf numFmtId="49" fontId="8" fillId="9" borderId="364" xfId="21" applyBorder="1">
      <alignment horizontal="center" vertical="center"/>
    </xf>
    <xf numFmtId="0" fontId="0" fillId="0" borderId="31" xfId="0" applyBorder="1"/>
    <xf numFmtId="0" fontId="4" fillId="0" borderId="394" xfId="0" quotePrefix="1" applyNumberFormat="1" applyFont="1" applyFill="1" applyBorder="1" applyAlignment="1" applyProtection="1">
      <alignment horizontal="center" vertical="center"/>
    </xf>
    <xf numFmtId="166" fontId="4" fillId="12" borderId="396" xfId="0" applyNumberFormat="1" applyFont="1" applyFill="1" applyBorder="1" applyAlignment="1" applyProtection="1">
      <alignment vertical="center"/>
    </xf>
    <xf numFmtId="0" fontId="5" fillId="0" borderId="167" xfId="0" applyNumberFormat="1" applyFont="1" applyFill="1" applyBorder="1" applyAlignment="1" applyProtection="1">
      <alignment horizontal="center"/>
    </xf>
    <xf numFmtId="0" fontId="5" fillId="0" borderId="396" xfId="0" applyNumberFormat="1" applyFont="1" applyFill="1" applyBorder="1" applyAlignment="1" applyProtection="1">
      <alignment horizontal="right" vertical="center"/>
    </xf>
    <xf numFmtId="0" fontId="5" fillId="0" borderId="395" xfId="0" applyNumberFormat="1" applyFont="1" applyFill="1" applyBorder="1" applyAlignment="1" applyProtection="1">
      <alignment horizontal="center" vertical="center"/>
    </xf>
    <xf numFmtId="0" fontId="2" fillId="0" borderId="397" xfId="0" quotePrefix="1" applyNumberFormat="1" applyFont="1" applyFill="1" applyBorder="1" applyAlignment="1" applyProtection="1">
      <alignment horizontal="left" vertical="center" indent="1"/>
    </xf>
    <xf numFmtId="166" fontId="5" fillId="0" borderId="374" xfId="19" applyBorder="1">
      <alignment horizontal="right" vertical="center"/>
    </xf>
    <xf numFmtId="49" fontId="8" fillId="9" borderId="372" xfId="21" applyBorder="1">
      <alignment horizontal="center" vertical="center"/>
    </xf>
    <xf numFmtId="0" fontId="5" fillId="0" borderId="372" xfId="0" applyNumberFormat="1" applyFont="1" applyFill="1" applyBorder="1" applyAlignment="1" applyProtection="1">
      <alignment horizontal="center" vertical="center"/>
    </xf>
    <xf numFmtId="0" fontId="0" fillId="0" borderId="375" xfId="0" applyNumberFormat="1" applyFill="1" applyBorder="1" applyProtection="1"/>
    <xf numFmtId="166" fontId="4" fillId="10" borderId="380" xfId="23" applyBorder="1">
      <alignment vertical="center"/>
      <protection locked="0"/>
    </xf>
    <xf numFmtId="49" fontId="8" fillId="9" borderId="380" xfId="21" applyBorder="1">
      <alignment horizontal="center" vertical="center"/>
    </xf>
    <xf numFmtId="0" fontId="4" fillId="0" borderId="380" xfId="0" applyNumberFormat="1" applyFont="1" applyFill="1" applyBorder="1" applyAlignment="1" applyProtection="1">
      <alignment horizontal="center" vertical="center"/>
    </xf>
    <xf numFmtId="0" fontId="5" fillId="0" borderId="375" xfId="0" applyNumberFormat="1" applyFont="1" applyFill="1" applyBorder="1" applyAlignment="1" applyProtection="1">
      <alignment horizontal="center"/>
    </xf>
    <xf numFmtId="0" fontId="4" fillId="12" borderId="287" xfId="0" applyNumberFormat="1" applyFont="1" applyFill="1" applyBorder="1" applyAlignment="1" applyProtection="1">
      <alignment horizontal="left" vertical="center" indent="1"/>
    </xf>
    <xf numFmtId="166" fontId="5" fillId="0" borderId="293" xfId="26" applyBorder="1">
      <alignment horizontal="right" vertical="center"/>
    </xf>
    <xf numFmtId="0" fontId="2" fillId="0" borderId="400" xfId="0" applyNumberFormat="1" applyFont="1" applyFill="1" applyBorder="1" applyAlignment="1" applyProtection="1">
      <alignment horizontal="left" vertical="center" indent="1"/>
    </xf>
    <xf numFmtId="49" fontId="8" fillId="9" borderId="399" xfId="21" applyBorder="1">
      <alignment horizontal="center" vertical="center"/>
    </xf>
    <xf numFmtId="166" fontId="4" fillId="0" borderId="399" xfId="2" applyBorder="1">
      <alignment vertical="center"/>
    </xf>
    <xf numFmtId="0" fontId="2" fillId="0" borderId="0" xfId="0" applyNumberFormat="1" applyFont="1" applyFill="1" applyProtection="1"/>
    <xf numFmtId="0" fontId="12" fillId="0" borderId="0" xfId="1" applyNumberFormat="1" applyFill="1" applyAlignment="1" applyProtection="1"/>
    <xf numFmtId="0" fontId="36" fillId="0" borderId="0" xfId="0" applyFont="1" applyProtection="1"/>
    <xf numFmtId="0" fontId="2" fillId="0" borderId="0" xfId="0" applyNumberFormat="1" applyFont="1" applyFill="1" applyBorder="1" applyAlignment="1" applyProtection="1">
      <alignment horizontal="center" vertical="center"/>
    </xf>
    <xf numFmtId="0" fontId="0" fillId="0" borderId="0" xfId="0" applyFill="1"/>
    <xf numFmtId="0" fontId="0" fillId="0" borderId="0" xfId="0" applyBorder="1"/>
    <xf numFmtId="0" fontId="2" fillId="0" borderId="287" xfId="0" applyNumberFormat="1" applyFont="1" applyFill="1" applyBorder="1" applyAlignment="1" applyProtection="1">
      <alignment horizontal="left" vertical="center" wrapText="1" indent="1"/>
    </xf>
    <xf numFmtId="0" fontId="2" fillId="0" borderId="287" xfId="0" applyNumberFormat="1" applyFont="1" applyFill="1" applyBorder="1" applyAlignment="1" applyProtection="1">
      <alignment horizontal="left" vertical="center" indent="1"/>
    </xf>
    <xf numFmtId="0" fontId="67" fillId="0" borderId="0" xfId="0" applyFont="1"/>
    <xf numFmtId="0" fontId="43" fillId="0" borderId="0" xfId="0" applyFont="1" applyFill="1"/>
    <xf numFmtId="166" fontId="4" fillId="7" borderId="399" xfId="22" applyBorder="1">
      <alignment vertical="center"/>
      <protection locked="0"/>
    </xf>
    <xf numFmtId="0" fontId="8" fillId="0" borderId="0" xfId="0" applyNumberFormat="1" applyFont="1" applyFill="1" applyBorder="1" applyAlignment="1" applyProtection="1">
      <alignment horizontal="center"/>
    </xf>
    <xf numFmtId="49" fontId="8" fillId="9" borderId="401" xfId="21" applyBorder="1">
      <alignment horizontal="center" vertical="center"/>
    </xf>
    <xf numFmtId="0" fontId="2" fillId="0" borderId="150" xfId="0" applyNumberFormat="1" applyFont="1" applyFill="1" applyBorder="1" applyAlignment="1" applyProtection="1">
      <alignment horizontal="left" vertical="center" indent="1"/>
    </xf>
    <xf numFmtId="0" fontId="2" fillId="0" borderId="338" xfId="0" applyNumberFormat="1" applyFont="1" applyFill="1" applyBorder="1" applyAlignment="1" applyProtection="1">
      <alignment horizontal="left" vertical="center" indent="1"/>
    </xf>
    <xf numFmtId="0" fontId="4" fillId="0" borderId="328" xfId="0" applyNumberFormat="1" applyFont="1" applyFill="1" applyBorder="1" applyAlignment="1" applyProtection="1">
      <alignment horizontal="left" vertical="center" indent="1"/>
    </xf>
    <xf numFmtId="0" fontId="2" fillId="0" borderId="320" xfId="0" applyNumberFormat="1" applyFont="1" applyFill="1" applyBorder="1" applyAlignment="1" applyProtection="1">
      <alignment horizontal="left" vertical="center" wrapText="1" indent="1"/>
    </xf>
    <xf numFmtId="0" fontId="4" fillId="0" borderId="320" xfId="0" applyNumberFormat="1" applyFont="1" applyFill="1" applyBorder="1" applyAlignment="1" applyProtection="1">
      <alignment horizontal="left" vertical="center" wrapText="1" indent="1"/>
    </xf>
    <xf numFmtId="0" fontId="2" fillId="0" borderId="328" xfId="0" applyNumberFormat="1" applyFont="1" applyFill="1" applyBorder="1" applyAlignment="1" applyProtection="1">
      <alignment horizontal="left" vertical="center" wrapText="1" indent="1"/>
    </xf>
    <xf numFmtId="0" fontId="2" fillId="0" borderId="308" xfId="0" applyNumberFormat="1" applyFont="1" applyFill="1" applyBorder="1" applyAlignment="1" applyProtection="1">
      <alignment horizontal="left" vertical="center" indent="1"/>
    </xf>
    <xf numFmtId="0" fontId="2" fillId="0" borderId="324" xfId="0" applyNumberFormat="1" applyFont="1" applyFill="1" applyBorder="1" applyAlignment="1" applyProtection="1">
      <alignment horizontal="left" vertical="center" indent="1"/>
    </xf>
    <xf numFmtId="0" fontId="2" fillId="0" borderId="324" xfId="0" applyNumberFormat="1" applyFont="1" applyFill="1" applyBorder="1" applyAlignment="1" applyProtection="1">
      <alignment horizontal="left" vertical="center" wrapText="1" indent="2"/>
    </xf>
    <xf numFmtId="166" fontId="4" fillId="7" borderId="406" xfId="22" applyBorder="1">
      <alignment vertical="center"/>
      <protection locked="0"/>
    </xf>
    <xf numFmtId="49" fontId="8" fillId="9" borderId="406" xfId="21" applyBorder="1">
      <alignment horizontal="center" vertical="center"/>
    </xf>
    <xf numFmtId="0" fontId="4" fillId="0" borderId="406" xfId="0" applyNumberFormat="1" applyFont="1" applyFill="1" applyBorder="1" applyAlignment="1" applyProtection="1">
      <alignment horizontal="center" vertical="center"/>
    </xf>
    <xf numFmtId="0" fontId="5" fillId="0" borderId="407" xfId="0" applyNumberFormat="1" applyFont="1" applyFill="1" applyBorder="1" applyAlignment="1" applyProtection="1">
      <alignment vertical="center"/>
    </xf>
    <xf numFmtId="0" fontId="5" fillId="0" borderId="409" xfId="0" applyNumberFormat="1" applyFont="1" applyFill="1" applyBorder="1" applyAlignment="1" applyProtection="1">
      <alignment vertical="center"/>
    </xf>
    <xf numFmtId="49" fontId="8" fillId="9" borderId="410" xfId="21" applyBorder="1">
      <alignment horizontal="center" vertical="center"/>
    </xf>
    <xf numFmtId="0" fontId="8" fillId="0" borderId="222" xfId="0" applyNumberFormat="1" applyFont="1" applyFill="1" applyBorder="1" applyAlignment="1" applyProtection="1">
      <alignment horizontal="center"/>
    </xf>
    <xf numFmtId="0" fontId="8" fillId="0" borderId="411" xfId="0" applyNumberFormat="1" applyFont="1" applyFill="1" applyBorder="1" applyAlignment="1" applyProtection="1">
      <alignment horizontal="center"/>
    </xf>
    <xf numFmtId="49" fontId="8" fillId="9" borderId="358" xfId="76" quotePrefix="1" applyBorder="1">
      <alignment horizontal="center"/>
    </xf>
    <xf numFmtId="0" fontId="4" fillId="0" borderId="400" xfId="0" applyNumberFormat="1" applyFont="1" applyFill="1" applyBorder="1" applyAlignment="1" applyProtection="1"/>
    <xf numFmtId="0" fontId="5" fillId="0" borderId="229" xfId="0" applyNumberFormat="1" applyFont="1" applyFill="1" applyBorder="1" applyAlignment="1" applyProtection="1">
      <alignment horizontal="center"/>
    </xf>
    <xf numFmtId="49" fontId="8" fillId="9" borderId="412" xfId="20" applyBorder="1">
      <alignment horizontal="center"/>
    </xf>
    <xf numFmtId="49" fontId="8" fillId="9" borderId="412" xfId="76" applyBorder="1">
      <alignment horizontal="center"/>
    </xf>
    <xf numFmtId="166" fontId="4" fillId="7" borderId="272" xfId="22" applyBorder="1">
      <alignment vertical="center"/>
      <protection locked="0"/>
    </xf>
    <xf numFmtId="166" fontId="4" fillId="7" borderId="172" xfId="22" applyBorder="1" applyAlignment="1" applyProtection="1">
      <alignment vertical="center"/>
      <protection locked="0"/>
    </xf>
    <xf numFmtId="0" fontId="8" fillId="0" borderId="292" xfId="0" applyNumberFormat="1" applyFont="1" applyFill="1" applyBorder="1" applyAlignment="1" applyProtection="1">
      <alignment horizontal="center"/>
    </xf>
    <xf numFmtId="49" fontId="8" fillId="9" borderId="416" xfId="20" applyBorder="1">
      <alignment horizontal="center"/>
    </xf>
    <xf numFmtId="49" fontId="8" fillId="9" borderId="416" xfId="76" applyBorder="1">
      <alignment horizontal="center"/>
    </xf>
    <xf numFmtId="0" fontId="8" fillId="0" borderId="0" xfId="0" applyNumberFormat="1" applyFont="1" applyFill="1" applyBorder="1" applyAlignment="1" applyProtection="1">
      <alignment horizontal="center"/>
    </xf>
    <xf numFmtId="49" fontId="8" fillId="9" borderId="417" xfId="21" applyBorder="1">
      <alignment horizontal="center" vertical="center"/>
    </xf>
    <xf numFmtId="0" fontId="0" fillId="0" borderId="0" xfId="0"/>
    <xf numFmtId="0" fontId="0" fillId="0" borderId="0" xfId="0" applyProtection="1"/>
    <xf numFmtId="0" fontId="0" fillId="0" borderId="0" xfId="0" applyFill="1" applyProtection="1"/>
    <xf numFmtId="49" fontId="8" fillId="9" borderId="419" xfId="76" applyBorder="1">
      <alignment horizontal="center"/>
    </xf>
    <xf numFmtId="0" fontId="5" fillId="0" borderId="421" xfId="0" applyNumberFormat="1" applyFont="1" applyFill="1" applyBorder="1" applyAlignment="1" applyProtection="1">
      <alignment horizontal="right" vertical="center"/>
    </xf>
    <xf numFmtId="0" fontId="5" fillId="0" borderId="420" xfId="0" applyNumberFormat="1" applyFont="1" applyFill="1" applyBorder="1" applyAlignment="1" applyProtection="1">
      <alignment horizontal="center" vertical="center"/>
    </xf>
    <xf numFmtId="0" fontId="5" fillId="0" borderId="422" xfId="0" applyNumberFormat="1" applyFont="1" applyFill="1" applyBorder="1" applyAlignment="1" applyProtection="1">
      <alignment horizontal="center"/>
    </xf>
    <xf numFmtId="0" fontId="5" fillId="0" borderId="418" xfId="0" applyNumberFormat="1" applyFont="1" applyFill="1" applyBorder="1" applyAlignment="1" applyProtection="1">
      <alignment horizontal="center"/>
    </xf>
    <xf numFmtId="166" fontId="2" fillId="11" borderId="361" xfId="18" applyBorder="1">
      <alignment vertical="center"/>
    </xf>
    <xf numFmtId="166" fontId="4" fillId="10" borderId="399" xfId="23" applyBorder="1">
      <alignment vertical="center"/>
      <protection locked="0"/>
    </xf>
    <xf numFmtId="166" fontId="5" fillId="0" borderId="399" xfId="26" applyBorder="1">
      <alignment horizontal="right" vertical="center"/>
    </xf>
    <xf numFmtId="0" fontId="4" fillId="0" borderId="112" xfId="0" applyNumberFormat="1" applyFont="1" applyFill="1" applyBorder="1" applyAlignment="1" applyProtection="1">
      <alignment horizontal="left" vertical="center" wrapText="1" indent="2"/>
    </xf>
    <xf numFmtId="0" fontId="1" fillId="0" borderId="328" xfId="0" applyNumberFormat="1" applyFont="1" applyFill="1" applyBorder="1" applyAlignment="1" applyProtection="1">
      <alignment vertical="center" wrapText="1"/>
    </xf>
    <xf numFmtId="0" fontId="2" fillId="0" borderId="112" xfId="0" applyNumberFormat="1" applyFont="1" applyFill="1" applyBorder="1" applyAlignment="1" applyProtection="1">
      <alignment horizontal="left" vertical="center"/>
    </xf>
    <xf numFmtId="0" fontId="2" fillId="0" borderId="328" xfId="0" quotePrefix="1" applyNumberFormat="1" applyFont="1" applyFill="1" applyBorder="1" applyAlignment="1" applyProtection="1">
      <alignment horizontal="left" vertical="center" indent="1"/>
    </xf>
    <xf numFmtId="0" fontId="2" fillId="0" borderId="102" xfId="0" quotePrefix="1" applyNumberFormat="1" applyFont="1" applyFill="1" applyBorder="1" applyAlignment="1" applyProtection="1">
      <alignment horizontal="left" vertical="center" indent="1"/>
    </xf>
    <xf numFmtId="166" fontId="4" fillId="7" borderId="272" xfId="22" applyBorder="1">
      <alignment vertical="center"/>
      <protection locked="0"/>
    </xf>
    <xf numFmtId="0" fontId="8" fillId="0" borderId="0" xfId="0" applyNumberFormat="1" applyFont="1" applyFill="1" applyBorder="1" applyAlignment="1" applyProtection="1">
      <alignment horizontal="center"/>
    </xf>
    <xf numFmtId="49" fontId="8" fillId="9" borderId="423" xfId="76" applyBorder="1">
      <alignment horizontal="center"/>
    </xf>
    <xf numFmtId="0" fontId="4" fillId="0" borderId="399" xfId="0" applyNumberFormat="1" applyFont="1" applyFill="1" applyBorder="1" applyAlignment="1" applyProtection="1">
      <alignment horizontal="center" vertical="center"/>
    </xf>
    <xf numFmtId="0" fontId="4" fillId="0" borderId="417" xfId="0" applyNumberFormat="1" applyFont="1" applyFill="1" applyBorder="1" applyAlignment="1" applyProtection="1">
      <alignment horizontal="center" vertical="center"/>
    </xf>
    <xf numFmtId="0" fontId="0" fillId="0" borderId="421" xfId="0" applyNumberFormat="1" applyFill="1" applyBorder="1" applyProtection="1"/>
    <xf numFmtId="166" fontId="4" fillId="0" borderId="106" xfId="2" applyBorder="1">
      <alignment vertical="center"/>
    </xf>
    <xf numFmtId="0" fontId="8" fillId="0" borderId="0" xfId="0" applyNumberFormat="1" applyFont="1" applyFill="1" applyBorder="1" applyAlignment="1" applyProtection="1">
      <alignment horizontal="center"/>
    </xf>
    <xf numFmtId="0" fontId="5" fillId="0" borderId="287" xfId="0" applyNumberFormat="1" applyFont="1" applyFill="1" applyBorder="1" applyAlignment="1" applyProtection="1">
      <alignment horizontal="left" vertical="center" wrapText="1" indent="1"/>
    </xf>
    <xf numFmtId="0" fontId="2" fillId="0" borderId="272" xfId="0" applyNumberFormat="1" applyFont="1" applyFill="1" applyBorder="1" applyAlignment="1" applyProtection="1">
      <alignment horizontal="left" vertical="center" wrapText="1" indent="1"/>
    </xf>
    <xf numFmtId="0" fontId="0" fillId="0" borderId="0" xfId="0"/>
    <xf numFmtId="0" fontId="2" fillId="0" borderId="0" xfId="0" applyNumberFormat="1" applyFont="1" applyFill="1" applyProtection="1"/>
    <xf numFmtId="166" fontId="4" fillId="0" borderId="106" xfId="2" applyBorder="1">
      <alignment vertical="center"/>
    </xf>
    <xf numFmtId="0" fontId="1" fillId="0" borderId="420" xfId="0" applyNumberFormat="1" applyFont="1" applyFill="1" applyBorder="1" applyAlignment="1" applyProtection="1">
      <alignment vertical="center"/>
    </xf>
    <xf numFmtId="0" fontId="8" fillId="0" borderId="422" xfId="0" applyNumberFormat="1" applyFont="1" applyFill="1" applyBorder="1" applyAlignment="1" applyProtection="1">
      <alignment horizontal="center"/>
    </xf>
    <xf numFmtId="0" fontId="8" fillId="0" borderId="214" xfId="0" applyNumberFormat="1" applyFont="1" applyFill="1" applyBorder="1" applyAlignment="1" applyProtection="1">
      <alignment horizontal="center" vertical="center"/>
    </xf>
    <xf numFmtId="0" fontId="8" fillId="0" borderId="424" xfId="0" applyNumberFormat="1" applyFont="1" applyFill="1" applyBorder="1" applyAlignment="1" applyProtection="1">
      <alignment horizontal="center"/>
    </xf>
    <xf numFmtId="0" fontId="39" fillId="0" borderId="287" xfId="0" applyNumberFormat="1" applyFont="1" applyFill="1" applyBorder="1" applyAlignment="1" applyProtection="1">
      <alignment vertical="center"/>
    </xf>
    <xf numFmtId="0" fontId="2" fillId="0" borderId="373" xfId="0" applyNumberFormat="1" applyFont="1" applyFill="1" applyBorder="1" applyAlignment="1" applyProtection="1">
      <alignment horizontal="center" vertical="center"/>
    </xf>
    <xf numFmtId="0" fontId="4" fillId="0" borderId="426" xfId="0" applyNumberFormat="1" applyFont="1" applyFill="1" applyBorder="1" applyAlignment="1" applyProtection="1">
      <alignment horizontal="center" vertical="center"/>
    </xf>
    <xf numFmtId="0" fontId="2" fillId="0" borderId="420" xfId="0" applyFont="1" applyBorder="1" applyProtection="1"/>
    <xf numFmtId="0" fontId="2" fillId="0" borderId="372" xfId="0" applyNumberFormat="1" applyFont="1" applyFill="1" applyBorder="1" applyAlignment="1" applyProtection="1">
      <alignment horizontal="center" vertical="center"/>
    </xf>
    <xf numFmtId="0" fontId="2" fillId="0" borderId="408" xfId="0" applyNumberFormat="1" applyFont="1" applyFill="1" applyBorder="1" applyProtection="1"/>
    <xf numFmtId="0" fontId="2" fillId="0" borderId="408" xfId="0" applyFont="1" applyBorder="1" applyProtection="1"/>
    <xf numFmtId="0" fontId="2" fillId="0" borderId="295" xfId="0" applyNumberFormat="1" applyFont="1" applyFill="1" applyBorder="1" applyAlignment="1" applyProtection="1">
      <alignment horizontal="center" vertical="center"/>
    </xf>
    <xf numFmtId="166" fontId="4" fillId="0" borderId="251" xfId="2" applyFill="1" applyBorder="1">
      <alignment vertical="center"/>
    </xf>
    <xf numFmtId="0" fontId="5" fillId="0" borderId="251" xfId="0" applyNumberFormat="1" applyFont="1" applyFill="1" applyBorder="1" applyAlignment="1" applyProtection="1">
      <alignment horizontal="left" vertical="center"/>
    </xf>
    <xf numFmtId="166" fontId="5" fillId="0" borderId="0" xfId="19" applyFill="1" applyBorder="1">
      <alignment horizontal="right" vertical="center"/>
    </xf>
    <xf numFmtId="49" fontId="8" fillId="0" borderId="0" xfId="21" applyFill="1" applyBorder="1">
      <alignment horizontal="center" vertical="center"/>
    </xf>
    <xf numFmtId="0" fontId="5" fillId="0" borderId="427" xfId="0" applyNumberFormat="1" applyFont="1" applyFill="1" applyBorder="1" applyAlignment="1" applyProtection="1">
      <alignment wrapText="1"/>
    </xf>
    <xf numFmtId="49" fontId="8" fillId="9" borderId="428" xfId="20" applyBorder="1">
      <alignment horizontal="center"/>
    </xf>
    <xf numFmtId="49" fontId="8" fillId="9" borderId="428" xfId="76" applyBorder="1">
      <alignment horizontal="center"/>
    </xf>
    <xf numFmtId="0" fontId="8" fillId="0" borderId="429" xfId="0" applyNumberFormat="1" applyFont="1" applyFill="1" applyBorder="1" applyAlignment="1" applyProtection="1">
      <alignment horizontal="center" vertical="center"/>
    </xf>
    <xf numFmtId="0" fontId="8" fillId="0" borderId="430" xfId="0" applyNumberFormat="1" applyFont="1" applyFill="1" applyBorder="1" applyAlignment="1" applyProtection="1">
      <alignment horizontal="center"/>
    </xf>
    <xf numFmtId="0" fontId="4" fillId="0" borderId="287" xfId="0" applyNumberFormat="1" applyFont="1" applyFill="1" applyBorder="1" applyAlignment="1" applyProtection="1"/>
    <xf numFmtId="0" fontId="2" fillId="0" borderId="251" xfId="0" quotePrefix="1" applyNumberFormat="1" applyFont="1" applyFill="1" applyBorder="1" applyAlignment="1" applyProtection="1">
      <alignment horizontal="left" vertical="center" indent="1"/>
    </xf>
    <xf numFmtId="0" fontId="4" fillId="0" borderId="431" xfId="0" applyNumberFormat="1" applyFont="1" applyFill="1" applyBorder="1" applyAlignment="1" applyProtection="1">
      <alignment horizontal="center" vertical="center"/>
    </xf>
    <xf numFmtId="0" fontId="1" fillId="0" borderId="251" xfId="0" quotePrefix="1" applyNumberFormat="1" applyFont="1" applyFill="1" applyBorder="1" applyAlignment="1" applyProtection="1">
      <alignment horizontal="left" vertical="center" wrapText="1"/>
    </xf>
    <xf numFmtId="166" fontId="4" fillId="0" borderId="95" xfId="2" applyBorder="1">
      <alignment vertical="center"/>
    </xf>
    <xf numFmtId="0" fontId="5" fillId="0" borderId="422" xfId="0" applyNumberFormat="1" applyFont="1" applyFill="1" applyBorder="1" applyAlignment="1" applyProtection="1">
      <alignment vertical="center"/>
    </xf>
    <xf numFmtId="166" fontId="4" fillId="7" borderId="272" xfId="22" applyBorder="1">
      <alignment vertical="center"/>
      <protection locked="0"/>
    </xf>
    <xf numFmtId="0" fontId="5" fillId="0" borderId="92" xfId="0" applyNumberFormat="1" applyFont="1" applyFill="1" applyBorder="1" applyAlignment="1" applyProtection="1">
      <alignment horizontal="left" vertical="center" indent="1"/>
    </xf>
    <xf numFmtId="0" fontId="5" fillId="14" borderId="23" xfId="0" applyNumberFormat="1" applyFont="1" applyFill="1" applyBorder="1" applyAlignment="1" applyProtection="1">
      <alignment horizontal="left" vertical="center" indent="1"/>
    </xf>
    <xf numFmtId="0" fontId="4" fillId="14" borderId="24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1" fillId="0" borderId="425" xfId="0" applyNumberFormat="1" applyFont="1" applyFill="1" applyBorder="1" applyAlignment="1" applyProtection="1">
      <alignment horizontal="left" vertical="center" wrapText="1"/>
    </xf>
    <xf numFmtId="0" fontId="1" fillId="0" borderId="421" xfId="0" applyNumberFormat="1" applyFont="1" applyFill="1" applyBorder="1" applyAlignment="1" applyProtection="1">
      <alignment horizontal="left" vertical="center" wrapText="1"/>
    </xf>
    <xf numFmtId="0" fontId="72" fillId="17" borderId="0" xfId="0" applyFont="1" applyFill="1" applyBorder="1" applyAlignment="1" applyProtection="1">
      <alignment horizontal="center" vertical="center" wrapText="1"/>
    </xf>
    <xf numFmtId="0" fontId="5" fillId="0" borderId="435" xfId="0" applyNumberFormat="1" applyFont="1" applyFill="1" applyBorder="1" applyAlignment="1" applyProtection="1">
      <alignment vertical="center"/>
    </xf>
    <xf numFmtId="0" fontId="2" fillId="0" borderId="425" xfId="0" applyNumberFormat="1" applyFont="1" applyFill="1" applyBorder="1" applyAlignment="1" applyProtection="1">
      <alignment horizontal="left" vertical="center" wrapText="1" indent="1"/>
    </xf>
    <xf numFmtId="0" fontId="2" fillId="14" borderId="425" xfId="0" applyNumberFormat="1" applyFont="1" applyFill="1" applyBorder="1" applyAlignment="1" applyProtection="1">
      <alignment horizontal="left" vertical="center" wrapText="1" indent="1"/>
    </xf>
    <xf numFmtId="0" fontId="2" fillId="14" borderId="0" xfId="0" applyNumberFormat="1" applyFont="1" applyFill="1" applyBorder="1" applyAlignment="1" applyProtection="1">
      <alignment horizontal="left" vertical="center" wrapText="1" indent="1"/>
    </xf>
    <xf numFmtId="0" fontId="2" fillId="0" borderId="421" xfId="0" applyNumberFormat="1" applyFont="1" applyFill="1" applyBorder="1" applyAlignment="1" applyProtection="1">
      <alignment horizontal="left" vertical="center" indent="1"/>
    </xf>
    <xf numFmtId="0" fontId="5" fillId="0" borderId="287" xfId="0" applyNumberFormat="1" applyFont="1" applyFill="1" applyBorder="1" applyAlignment="1" applyProtection="1"/>
    <xf numFmtId="0" fontId="4" fillId="0" borderId="425" xfId="0" applyNumberFormat="1" applyFont="1" applyFill="1" applyBorder="1" applyAlignment="1" applyProtection="1">
      <alignment horizontal="left" vertical="center" indent="1"/>
    </xf>
    <xf numFmtId="0" fontId="2" fillId="0" borderId="425" xfId="0" applyNumberFormat="1" applyFont="1" applyFill="1" applyBorder="1" applyAlignment="1" applyProtection="1">
      <alignment horizontal="left" vertical="center" indent="1"/>
    </xf>
    <xf numFmtId="0" fontId="2" fillId="0" borderId="425" xfId="0" applyFont="1" applyFill="1" applyBorder="1" applyAlignment="1">
      <alignment horizontal="left" vertical="center" indent="1"/>
    </xf>
    <xf numFmtId="0" fontId="2" fillId="0" borderId="425" xfId="0" applyNumberFormat="1" applyFont="1" applyFill="1" applyBorder="1" applyAlignment="1" applyProtection="1">
      <alignment horizontal="left" vertical="center" indent="2"/>
    </xf>
    <xf numFmtId="0" fontId="2" fillId="0" borderId="425" xfId="0" applyNumberFormat="1" applyFont="1" applyFill="1" applyBorder="1" applyAlignment="1" applyProtection="1">
      <alignment horizontal="left" vertical="center" wrapText="1" indent="2"/>
    </xf>
    <xf numFmtId="0" fontId="4" fillId="0" borderId="414" xfId="0" applyNumberFormat="1" applyFont="1" applyFill="1" applyBorder="1" applyAlignment="1" applyProtection="1">
      <alignment horizontal="left" vertical="center" indent="1"/>
    </xf>
    <xf numFmtId="0" fontId="5" fillId="0" borderId="425" xfId="0" applyNumberFormat="1" applyFont="1" applyFill="1" applyBorder="1" applyAlignment="1" applyProtection="1">
      <alignment vertical="center"/>
    </xf>
    <xf numFmtId="0" fontId="4" fillId="0" borderId="420" xfId="0" applyNumberFormat="1" applyFont="1" applyFill="1" applyBorder="1" applyAlignment="1" applyProtection="1">
      <alignment horizontal="left" vertical="center" indent="1"/>
    </xf>
    <xf numFmtId="0" fontId="2" fillId="0" borderId="421" xfId="0" applyNumberFormat="1" applyFont="1" applyFill="1" applyBorder="1" applyAlignment="1" applyProtection="1">
      <alignment horizontal="left" vertical="center" wrapText="1" indent="1"/>
    </xf>
    <xf numFmtId="0" fontId="5" fillId="21" borderId="420" xfId="75" applyBorder="1">
      <alignment horizontal="center" vertical="center" wrapText="1"/>
    </xf>
    <xf numFmtId="0" fontId="2" fillId="0" borderId="420" xfId="0" applyNumberFormat="1" applyFont="1" applyFill="1" applyBorder="1" applyAlignment="1" applyProtection="1">
      <alignment horizontal="left" vertical="center" indent="1"/>
    </xf>
    <xf numFmtId="0" fontId="2" fillId="14" borderId="421" xfId="0" applyNumberFormat="1" applyFont="1" applyFill="1" applyBorder="1" applyAlignment="1" applyProtection="1">
      <alignment horizontal="left" vertical="center" wrapText="1" indent="1"/>
    </xf>
    <xf numFmtId="0" fontId="5" fillId="21" borderId="420" xfId="75" applyBorder="1" applyAlignment="1">
      <alignment horizontal="left" vertical="center" wrapText="1" indent="1"/>
    </xf>
    <xf numFmtId="0" fontId="2" fillId="0" borderId="420" xfId="0" applyNumberFormat="1" applyFont="1" applyFill="1" applyBorder="1" applyAlignment="1" applyProtection="1">
      <alignment horizontal="left" vertical="center" indent="2"/>
    </xf>
    <xf numFmtId="0" fontId="5" fillId="0" borderId="167" xfId="0" applyNumberFormat="1" applyFont="1" applyFill="1" applyBorder="1" applyAlignment="1" applyProtection="1">
      <alignment vertical="center"/>
    </xf>
    <xf numFmtId="0" fontId="5" fillId="0" borderId="433" xfId="0" applyNumberFormat="1" applyFont="1" applyFill="1" applyBorder="1" applyAlignment="1" applyProtection="1">
      <alignment vertical="center"/>
    </xf>
    <xf numFmtId="0" fontId="4" fillId="0" borderId="400" xfId="0" applyNumberFormat="1" applyFont="1" applyFill="1" applyBorder="1" applyAlignment="1" applyProtection="1">
      <alignment horizontal="left" vertical="center" wrapText="1" indent="1"/>
    </xf>
    <xf numFmtId="0" fontId="4" fillId="0" borderId="425" xfId="0" applyNumberFormat="1" applyFont="1" applyFill="1" applyBorder="1" applyAlignment="1" applyProtection="1">
      <alignment horizontal="left" vertical="center" wrapText="1" indent="1"/>
    </xf>
    <xf numFmtId="0" fontId="4" fillId="0" borderId="420" xfId="0" applyNumberFormat="1" applyFont="1" applyFill="1" applyBorder="1" applyAlignment="1" applyProtection="1">
      <alignment horizontal="left" vertical="center" wrapText="1" indent="1"/>
    </xf>
    <xf numFmtId="0" fontId="71" fillId="17" borderId="420" xfId="0" applyNumberFormat="1" applyFont="1" applyFill="1" applyBorder="1" applyAlignment="1" applyProtection="1">
      <alignment horizontal="left" vertical="center" indent="1"/>
    </xf>
    <xf numFmtId="0" fontId="71" fillId="17" borderId="167" xfId="0" applyNumberFormat="1" applyFont="1" applyFill="1" applyBorder="1" applyAlignment="1" applyProtection="1">
      <alignment horizontal="left" vertical="center" wrapText="1" indent="1"/>
    </xf>
    <xf numFmtId="0" fontId="71" fillId="17" borderId="420" xfId="0" applyNumberFormat="1" applyFont="1" applyFill="1" applyBorder="1" applyAlignment="1" applyProtection="1">
      <alignment horizontal="center" vertical="center" wrapText="1"/>
    </xf>
    <xf numFmtId="0" fontId="71" fillId="17" borderId="420" xfId="0" applyFont="1" applyFill="1" applyBorder="1" applyAlignment="1">
      <alignment horizontal="left" vertical="center" indent="1"/>
    </xf>
    <xf numFmtId="0" fontId="71" fillId="17" borderId="421" xfId="0" applyNumberFormat="1" applyFont="1" applyFill="1" applyBorder="1" applyAlignment="1" applyProtection="1">
      <alignment horizontal="left" vertical="center" wrapText="1" indent="1"/>
    </xf>
    <xf numFmtId="0" fontId="71" fillId="17" borderId="0" xfId="0" applyNumberFormat="1" applyFont="1" applyFill="1" applyAlignment="1" applyProtection="1">
      <alignment horizontal="center" vertical="center"/>
    </xf>
    <xf numFmtId="0" fontId="71" fillId="0" borderId="0" xfId="0" applyNumberFormat="1" applyFont="1" applyFill="1" applyAlignment="1" applyProtection="1">
      <alignment horizontal="center" vertical="center"/>
    </xf>
    <xf numFmtId="0" fontId="10" fillId="0" borderId="0" xfId="0" applyNumberFormat="1" applyFont="1" applyFill="1" applyBorder="1" applyAlignment="1" applyProtection="1"/>
    <xf numFmtId="0" fontId="2" fillId="14" borderId="425" xfId="0" applyNumberFormat="1" applyFont="1" applyFill="1" applyBorder="1" applyAlignment="1" applyProtection="1">
      <alignment horizontal="left" vertical="center" indent="1"/>
    </xf>
    <xf numFmtId="0" fontId="2" fillId="0" borderId="433" xfId="0" applyNumberFormat="1" applyFont="1" applyFill="1" applyBorder="1" applyAlignment="1" applyProtection="1">
      <alignment horizontal="left" vertical="center" wrapText="1" indent="1"/>
    </xf>
    <xf numFmtId="0" fontId="5" fillId="0" borderId="433" xfId="0" applyNumberFormat="1" applyFont="1" applyFill="1" applyBorder="1" applyAlignment="1" applyProtection="1">
      <alignment horizontal="left" vertical="center"/>
    </xf>
    <xf numFmtId="0" fontId="5" fillId="0" borderId="400" xfId="0" applyNumberFormat="1" applyFont="1" applyFill="1" applyBorder="1" applyAlignment="1" applyProtection="1">
      <alignment vertical="center"/>
    </xf>
    <xf numFmtId="0" fontId="4" fillId="0" borderId="421" xfId="0" applyNumberFormat="1" applyFont="1" applyFill="1" applyBorder="1" applyAlignment="1" applyProtection="1">
      <alignment horizontal="left" vertical="center" indent="1"/>
    </xf>
    <xf numFmtId="0" fontId="5" fillId="0" borderId="400" xfId="0" applyFont="1" applyFill="1" applyBorder="1" applyAlignment="1">
      <alignment vertical="center"/>
    </xf>
    <xf numFmtId="0" fontId="1" fillId="0" borderId="0" xfId="0" applyFont="1" applyFill="1" applyBorder="1" applyAlignment="1">
      <alignment vertical="top" wrapText="1"/>
    </xf>
    <xf numFmtId="0" fontId="25" fillId="0" borderId="0" xfId="0" applyFont="1" applyFill="1" applyBorder="1" applyAlignment="1">
      <alignment horizontal="center" vertical="center" wrapText="1"/>
    </xf>
    <xf numFmtId="0" fontId="5" fillId="0" borderId="375" xfId="0" applyFont="1" applyFill="1" applyBorder="1" applyAlignment="1">
      <alignment wrapText="1"/>
    </xf>
    <xf numFmtId="0" fontId="10" fillId="0" borderId="287" xfId="0" applyNumberFormat="1" applyFont="1" applyFill="1" applyBorder="1" applyAlignment="1" applyProtection="1"/>
    <xf numFmtId="0" fontId="1" fillId="0" borderId="433" xfId="0" applyNumberFormat="1" applyFont="1" applyFill="1" applyBorder="1" applyAlignment="1" applyProtection="1">
      <alignment horizontal="left" vertical="center" wrapText="1"/>
    </xf>
    <xf numFmtId="0" fontId="4" fillId="0" borderId="433" xfId="0" applyNumberFormat="1" applyFont="1" applyFill="1" applyBorder="1" applyAlignment="1" applyProtection="1">
      <alignment horizontal="left" vertical="center" indent="1"/>
    </xf>
    <xf numFmtId="0" fontId="5" fillId="0" borderId="433" xfId="0" applyNumberFormat="1" applyFont="1" applyFill="1" applyBorder="1" applyAlignment="1" applyProtection="1">
      <alignment vertical="center" wrapText="1"/>
    </xf>
    <xf numFmtId="0" fontId="4" fillId="0" borderId="400" xfId="0" applyNumberFormat="1" applyFont="1" applyFill="1" applyBorder="1" applyAlignment="1" applyProtection="1">
      <alignment vertical="center"/>
    </xf>
    <xf numFmtId="0" fontId="4" fillId="0" borderId="436" xfId="0" applyNumberFormat="1" applyFont="1" applyFill="1" applyBorder="1" applyAlignment="1" applyProtection="1">
      <alignment horizontal="left" vertical="center" indent="1"/>
    </xf>
    <xf numFmtId="0" fontId="0" fillId="0" borderId="433" xfId="0" applyFill="1" applyBorder="1"/>
    <xf numFmtId="0" fontId="1" fillId="0" borderId="287" xfId="0" applyFont="1" applyFill="1" applyBorder="1" applyAlignment="1">
      <alignment vertical="top" wrapText="1"/>
    </xf>
    <xf numFmtId="0" fontId="5" fillId="0" borderId="400" xfId="0" applyFont="1" applyFill="1" applyBorder="1" applyAlignment="1">
      <alignment wrapText="1"/>
    </xf>
    <xf numFmtId="0" fontId="4" fillId="0" borderId="437" xfId="0" applyNumberFormat="1" applyFont="1" applyFill="1" applyBorder="1" applyAlignment="1" applyProtection="1">
      <alignment horizontal="left" vertical="center" wrapText="1" indent="1"/>
    </xf>
    <xf numFmtId="0" fontId="4" fillId="0" borderId="414" xfId="0" applyNumberFormat="1" applyFont="1" applyFill="1" applyBorder="1" applyAlignment="1" applyProtection="1">
      <alignment horizontal="left" vertical="center" wrapText="1" indent="1"/>
    </xf>
    <xf numFmtId="0" fontId="2" fillId="14" borderId="421" xfId="0" applyNumberFormat="1" applyFont="1" applyFill="1" applyBorder="1" applyAlignment="1" applyProtection="1">
      <alignment horizontal="left" vertical="center" indent="1"/>
    </xf>
    <xf numFmtId="0" fontId="5" fillId="0" borderId="375" xfId="0" applyNumberFormat="1" applyFont="1" applyFill="1" applyBorder="1" applyAlignment="1" applyProtection="1">
      <alignment vertical="center"/>
    </xf>
    <xf numFmtId="0" fontId="5" fillId="0" borderId="438" xfId="0" applyNumberFormat="1" applyFont="1" applyFill="1" applyBorder="1" applyAlignment="1" applyProtection="1">
      <alignment vertical="center"/>
    </xf>
    <xf numFmtId="0" fontId="4" fillId="0" borderId="167" xfId="0" applyNumberFormat="1" applyFont="1" applyFill="1" applyBorder="1" applyAlignment="1" applyProtection="1">
      <alignment vertical="center"/>
    </xf>
    <xf numFmtId="0" fontId="2" fillId="0" borderId="375" xfId="0" applyNumberFormat="1" applyFont="1" applyFill="1" applyBorder="1" applyAlignment="1" applyProtection="1">
      <alignment horizontal="left" vertical="center" indent="1"/>
    </xf>
    <xf numFmtId="0" fontId="0" fillId="0" borderId="375" xfId="0" applyFill="1" applyBorder="1" applyAlignment="1">
      <alignment horizontal="left" vertical="center" indent="1"/>
    </xf>
    <xf numFmtId="0" fontId="5" fillId="0" borderId="375" xfId="0" applyFont="1" applyFill="1" applyBorder="1" applyAlignment="1">
      <alignment vertical="center"/>
    </xf>
    <xf numFmtId="166" fontId="4" fillId="0" borderId="425" xfId="2" applyBorder="1" applyAlignment="1">
      <alignment vertical="center"/>
    </xf>
    <xf numFmtId="166" fontId="4" fillId="0" borderId="421" xfId="2" applyBorder="1" applyAlignment="1">
      <alignment vertical="center"/>
    </xf>
    <xf numFmtId="166" fontId="4" fillId="0" borderId="420" xfId="2" applyBorder="1" applyAlignment="1">
      <alignment vertical="center"/>
    </xf>
    <xf numFmtId="0" fontId="5" fillId="0" borderId="421" xfId="0" applyNumberFormat="1" applyFont="1" applyFill="1" applyBorder="1" applyAlignment="1" applyProtection="1">
      <alignment horizontal="left" vertical="center" wrapText="1" indent="1"/>
    </xf>
    <xf numFmtId="0" fontId="4" fillId="0" borderId="421" xfId="0" applyNumberFormat="1" applyFont="1" applyFill="1" applyBorder="1" applyAlignment="1" applyProtection="1">
      <alignment horizontal="left" vertical="center" wrapText="1" indent="2"/>
    </xf>
    <xf numFmtId="0" fontId="0" fillId="0" borderId="439" xfId="0" applyFill="1" applyBorder="1"/>
    <xf numFmtId="0" fontId="4" fillId="0" borderId="440" xfId="0" applyNumberFormat="1" applyFont="1" applyFill="1" applyBorder="1" applyAlignment="1" applyProtection="1">
      <alignment horizontal="left" vertical="center" indent="1"/>
    </xf>
    <xf numFmtId="0" fontId="5" fillId="0" borderId="439" xfId="0" applyNumberFormat="1" applyFont="1" applyFill="1" applyBorder="1" applyAlignment="1" applyProtection="1">
      <alignment vertical="center" wrapText="1"/>
    </xf>
    <xf numFmtId="0" fontId="5" fillId="0" borderId="421" xfId="0" applyNumberFormat="1" applyFont="1" applyFill="1" applyBorder="1" applyAlignment="1" applyProtection="1">
      <alignment horizontal="left" vertical="center"/>
    </xf>
    <xf numFmtId="0" fontId="5" fillId="0" borderId="421" xfId="0" applyNumberFormat="1" applyFont="1" applyFill="1" applyBorder="1" applyAlignment="1" applyProtection="1">
      <alignment vertical="center"/>
    </xf>
    <xf numFmtId="0" fontId="71" fillId="17" borderId="421" xfId="0" applyNumberFormat="1" applyFont="1" applyFill="1" applyBorder="1" applyAlignment="1" applyProtection="1">
      <alignment horizontal="left" vertical="center" indent="1"/>
    </xf>
    <xf numFmtId="0" fontId="71" fillId="17" borderId="421" xfId="75" applyFont="1" applyFill="1" applyBorder="1">
      <alignment horizontal="center" vertical="center" wrapText="1"/>
    </xf>
    <xf numFmtId="0" fontId="71" fillId="17" borderId="420" xfId="0" applyNumberFormat="1" applyFont="1" applyFill="1" applyBorder="1" applyAlignment="1" applyProtection="1">
      <alignment horizontal="left" vertical="center" wrapText="1" indent="1"/>
    </xf>
    <xf numFmtId="0" fontId="71" fillId="17" borderId="0" xfId="24" applyFont="1" applyFill="1" applyAlignment="1">
      <alignment horizontal="center" vertical="center"/>
    </xf>
    <xf numFmtId="0" fontId="71" fillId="17" borderId="0" xfId="0" applyFont="1" applyFill="1" applyAlignment="1" applyProtection="1">
      <alignment horizontal="center"/>
    </xf>
    <xf numFmtId="0" fontId="71" fillId="17" borderId="0" xfId="0" applyFont="1" applyFill="1" applyAlignment="1" applyProtection="1">
      <alignment horizontal="center" vertical="center"/>
    </xf>
    <xf numFmtId="0" fontId="5" fillId="0" borderId="0" xfId="0" applyNumberFormat="1" applyFont="1" applyFill="1" applyBorder="1" applyAlignment="1" applyProtection="1">
      <alignment vertical="top"/>
    </xf>
    <xf numFmtId="0" fontId="5" fillId="0" borderId="400" xfId="0" applyNumberFormat="1" applyFont="1" applyFill="1" applyBorder="1" applyAlignment="1" applyProtection="1">
      <alignment horizontal="left" vertical="center" wrapText="1"/>
    </xf>
    <xf numFmtId="0" fontId="4" fillId="0" borderId="405" xfId="0" applyNumberFormat="1" applyFont="1" applyFill="1" applyBorder="1" applyAlignment="1" applyProtection="1">
      <alignment vertical="center" wrapText="1"/>
    </xf>
    <xf numFmtId="0" fontId="5" fillId="0" borderId="168" xfId="0" applyNumberFormat="1" applyFont="1" applyFill="1" applyBorder="1" applyAlignment="1" applyProtection="1">
      <alignment horizontal="left" vertical="center" wrapText="1"/>
    </xf>
    <xf numFmtId="0" fontId="4" fillId="0" borderId="375" xfId="0" applyNumberFormat="1" applyFont="1" applyFill="1" applyBorder="1" applyAlignment="1" applyProtection="1">
      <alignment horizontal="left" vertical="center"/>
    </xf>
    <xf numFmtId="0" fontId="4" fillId="0" borderId="400" xfId="0" applyNumberFormat="1" applyFont="1" applyFill="1" applyBorder="1" applyAlignment="1" applyProtection="1">
      <alignment horizontal="left" vertical="center" indent="1"/>
    </xf>
    <xf numFmtId="0" fontId="5" fillId="0" borderId="287" xfId="0" applyNumberFormat="1" applyFont="1" applyFill="1" applyBorder="1" applyAlignment="1" applyProtection="1">
      <alignment vertical="top"/>
    </xf>
    <xf numFmtId="0" fontId="4" fillId="0" borderId="405" xfId="0" applyNumberFormat="1" applyFont="1" applyFill="1" applyBorder="1" applyAlignment="1" applyProtection="1">
      <alignment horizontal="left" vertical="center" indent="1"/>
    </xf>
    <xf numFmtId="0" fontId="4" fillId="0" borderId="400" xfId="0" applyNumberFormat="1" applyFont="1" applyFill="1" applyBorder="1" applyAlignment="1" applyProtection="1">
      <alignment horizontal="left" vertical="center"/>
    </xf>
    <xf numFmtId="0" fontId="5" fillId="0" borderId="441" xfId="0" applyNumberFormat="1" applyFont="1" applyFill="1" applyBorder="1" applyAlignment="1" applyProtection="1">
      <alignment vertical="center"/>
    </xf>
    <xf numFmtId="0" fontId="5" fillId="0" borderId="442" xfId="0" applyNumberFormat="1" applyFont="1" applyFill="1" applyBorder="1" applyAlignment="1" applyProtection="1">
      <alignment vertical="center"/>
    </xf>
    <xf numFmtId="0" fontId="4" fillId="0" borderId="443" xfId="0" applyNumberFormat="1" applyFont="1" applyFill="1" applyBorder="1" applyAlignment="1" applyProtection="1">
      <alignment horizontal="left" vertical="center" indent="1"/>
    </xf>
    <xf numFmtId="0" fontId="5" fillId="0" borderId="444" xfId="0" applyNumberFormat="1" applyFont="1" applyFill="1" applyBorder="1" applyAlignment="1" applyProtection="1">
      <alignment vertical="center"/>
    </xf>
    <xf numFmtId="0" fontId="4" fillId="0" borderId="375" xfId="0" applyNumberFormat="1" applyFont="1" applyFill="1" applyBorder="1" applyAlignment="1" applyProtection="1">
      <alignment horizontal="left" vertical="center" indent="1"/>
    </xf>
    <xf numFmtId="0" fontId="4" fillId="0" borderId="445" xfId="0" applyNumberFormat="1" applyFont="1" applyFill="1" applyBorder="1" applyAlignment="1" applyProtection="1">
      <alignment horizontal="left" vertical="center" indent="1"/>
    </xf>
    <xf numFmtId="0" fontId="5" fillId="0" borderId="122" xfId="0" applyNumberFormat="1" applyFont="1" applyFill="1" applyBorder="1" applyAlignment="1" applyProtection="1">
      <alignment horizontal="left" vertical="center" wrapText="1"/>
    </xf>
    <xf numFmtId="0" fontId="4" fillId="0" borderId="445" xfId="0" applyNumberFormat="1" applyFont="1" applyFill="1" applyBorder="1" applyAlignment="1" applyProtection="1">
      <alignment vertical="center" wrapText="1"/>
    </xf>
    <xf numFmtId="0" fontId="71" fillId="0" borderId="0" xfId="0" applyFont="1" applyFill="1" applyAlignment="1" applyProtection="1">
      <alignment horizontal="center" vertical="center"/>
    </xf>
    <xf numFmtId="0" fontId="5" fillId="0" borderId="425" xfId="0" applyNumberFormat="1" applyFont="1" applyFill="1" applyBorder="1" applyAlignment="1" applyProtection="1">
      <alignment horizontal="left" vertical="center"/>
    </xf>
    <xf numFmtId="0" fontId="5" fillId="0" borderId="420" xfId="0" applyNumberFormat="1" applyFont="1" applyFill="1" applyBorder="1" applyAlignment="1" applyProtection="1">
      <alignment vertical="center"/>
    </xf>
    <xf numFmtId="0" fontId="71" fillId="17" borderId="0" xfId="0" applyNumberFormat="1" applyFont="1" applyFill="1" applyBorder="1" applyAlignment="1" applyProtection="1">
      <alignment horizontal="center"/>
    </xf>
    <xf numFmtId="0" fontId="71" fillId="17"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xf>
    <xf numFmtId="0" fontId="71" fillId="17" borderId="0" xfId="0" quotePrefix="1" applyNumberFormat="1" applyFont="1" applyFill="1" applyBorder="1" applyAlignment="1" applyProtection="1">
      <alignment horizontal="center" vertical="center"/>
    </xf>
    <xf numFmtId="0" fontId="1" fillId="0" borderId="0" xfId="0" applyNumberFormat="1" applyFont="1" applyFill="1" applyBorder="1" applyAlignment="1" applyProtection="1">
      <alignment wrapText="1"/>
    </xf>
    <xf numFmtId="0" fontId="19" fillId="0" borderId="0" xfId="0" applyNumberFormat="1" applyFont="1" applyFill="1" applyBorder="1" applyAlignment="1" applyProtection="1">
      <alignment horizontal="center" vertical="center" wrapText="1"/>
    </xf>
    <xf numFmtId="0" fontId="2" fillId="0" borderId="414" xfId="0" applyNumberFormat="1" applyFont="1" applyFill="1" applyBorder="1" applyAlignment="1" applyProtection="1">
      <alignment horizontal="left" vertical="center" indent="1"/>
    </xf>
    <xf numFmtId="0" fontId="2" fillId="0" borderId="414" xfId="0" applyNumberFormat="1" applyFont="1" applyFill="1" applyBorder="1" applyAlignment="1" applyProtection="1">
      <alignment horizontal="left" vertical="center" wrapText="1" indent="1"/>
    </xf>
    <xf numFmtId="0" fontId="5" fillId="0" borderId="420" xfId="0" applyNumberFormat="1" applyFont="1" applyFill="1" applyBorder="1" applyAlignment="1" applyProtection="1">
      <alignment horizontal="left" vertical="center"/>
    </xf>
    <xf numFmtId="0" fontId="1" fillId="0" borderId="444" xfId="0" applyNumberFormat="1" applyFont="1" applyFill="1" applyBorder="1" applyAlignment="1" applyProtection="1">
      <alignment wrapText="1"/>
    </xf>
    <xf numFmtId="0" fontId="5" fillId="0" borderId="441" xfId="0" applyNumberFormat="1" applyFont="1" applyFill="1" applyBorder="1" applyAlignment="1" applyProtection="1"/>
    <xf numFmtId="0" fontId="5" fillId="0" borderId="444" xfId="0" applyNumberFormat="1" applyFont="1" applyFill="1" applyBorder="1" applyAlignment="1" applyProtection="1"/>
    <xf numFmtId="0" fontId="71" fillId="17" borderId="421" xfId="0" applyNumberFormat="1" applyFont="1" applyFill="1" applyBorder="1" applyAlignment="1" applyProtection="1">
      <alignment horizontal="center" vertical="center"/>
    </xf>
    <xf numFmtId="0" fontId="66" fillId="0" borderId="0" xfId="0" applyFont="1" applyProtection="1"/>
    <xf numFmtId="0" fontId="5" fillId="0" borderId="375" xfId="0" applyNumberFormat="1" applyFont="1" applyFill="1" applyBorder="1" applyAlignment="1" applyProtection="1"/>
    <xf numFmtId="0" fontId="38" fillId="0" borderId="425" xfId="0" applyNumberFormat="1" applyFont="1" applyFill="1" applyBorder="1" applyAlignment="1" applyProtection="1">
      <alignment horizontal="left" vertical="center" indent="1"/>
    </xf>
    <xf numFmtId="0" fontId="1" fillId="0" borderId="167" xfId="0" applyNumberFormat="1" applyFont="1" applyFill="1" applyBorder="1" applyAlignment="1" applyProtection="1">
      <alignment horizontal="left" vertical="center" wrapText="1"/>
    </xf>
    <xf numFmtId="0" fontId="1" fillId="0" borderId="375" xfId="0" applyNumberFormat="1" applyFont="1" applyFill="1" applyBorder="1" applyAlignment="1" applyProtection="1">
      <alignment vertical="center"/>
    </xf>
    <xf numFmtId="0" fontId="5" fillId="0" borderId="167" xfId="0" applyNumberFormat="1" applyFont="1" applyFill="1" applyBorder="1" applyAlignment="1" applyProtection="1">
      <alignment horizontal="left" vertical="center" wrapText="1"/>
    </xf>
    <xf numFmtId="0" fontId="5" fillId="0" borderId="28" xfId="0" applyNumberFormat="1" applyFont="1" applyFill="1" applyBorder="1" applyAlignment="1" applyProtection="1"/>
    <xf numFmtId="0" fontId="4" fillId="0" borderId="421" xfId="0" applyNumberFormat="1" applyFont="1" applyFill="1" applyBorder="1" applyAlignment="1" applyProtection="1">
      <alignment horizontal="left" vertical="center" wrapText="1" indent="1"/>
    </xf>
    <xf numFmtId="0" fontId="0" fillId="0" borderId="375" xfId="0" applyNumberFormat="1" applyFill="1" applyBorder="1" applyAlignment="1" applyProtection="1"/>
    <xf numFmtId="0" fontId="0" fillId="0" borderId="375" xfId="0" applyNumberFormat="1" applyFont="1" applyFill="1" applyBorder="1" applyAlignment="1" applyProtection="1"/>
    <xf numFmtId="0" fontId="2" fillId="0" borderId="400" xfId="0" applyNumberFormat="1" applyFont="1" applyFill="1" applyBorder="1" applyAlignment="1" applyProtection="1">
      <alignment horizontal="left" vertical="center" wrapText="1"/>
    </xf>
    <xf numFmtId="0" fontId="2" fillId="0" borderId="441" xfId="0" applyNumberFormat="1" applyFont="1" applyFill="1" applyBorder="1" applyAlignment="1" applyProtection="1">
      <alignment horizontal="left" vertical="center" indent="1"/>
    </xf>
    <xf numFmtId="0" fontId="44" fillId="0" borderId="425" xfId="0" applyNumberFormat="1" applyFont="1" applyFill="1" applyBorder="1" applyAlignment="1" applyProtection="1">
      <alignment horizontal="left" vertical="center" wrapText="1" indent="1"/>
    </xf>
    <xf numFmtId="0" fontId="1" fillId="0" borderId="425" xfId="0" applyNumberFormat="1" applyFont="1" applyFill="1" applyBorder="1" applyAlignment="1" applyProtection="1">
      <alignment vertical="center"/>
    </xf>
    <xf numFmtId="0" fontId="2" fillId="14" borderId="400" xfId="0" applyNumberFormat="1" applyFont="1" applyFill="1" applyBorder="1" applyAlignment="1" applyProtection="1">
      <alignment horizontal="left" vertical="center" indent="1"/>
    </xf>
    <xf numFmtId="0" fontId="5" fillId="0" borderId="425" xfId="0" applyNumberFormat="1" applyFont="1" applyFill="1" applyBorder="1" applyAlignment="1" applyProtection="1">
      <alignment horizontal="left" vertical="center" wrapText="1"/>
    </xf>
    <xf numFmtId="0" fontId="2" fillId="14" borderId="420" xfId="0" applyNumberFormat="1" applyFont="1" applyFill="1" applyBorder="1" applyAlignment="1" applyProtection="1">
      <alignment horizontal="left" vertical="center" indent="1"/>
    </xf>
    <xf numFmtId="0" fontId="2" fillId="0" borderId="446" xfId="0" applyNumberFormat="1" applyFont="1" applyFill="1" applyBorder="1" applyAlignment="1" applyProtection="1">
      <alignment horizontal="left" vertical="center" indent="1"/>
    </xf>
    <xf numFmtId="0" fontId="38" fillId="0" borderId="421" xfId="0" applyNumberFormat="1" applyFont="1" applyFill="1" applyBorder="1" applyAlignment="1" applyProtection="1">
      <alignment horizontal="left" vertical="center" indent="1"/>
    </xf>
    <xf numFmtId="0" fontId="2" fillId="0" borderId="167" xfId="0" applyNumberFormat="1" applyFont="1" applyFill="1" applyBorder="1" applyAlignment="1" applyProtection="1">
      <alignment horizontal="left" vertical="center" indent="1"/>
    </xf>
    <xf numFmtId="0" fontId="2" fillId="0" borderId="420" xfId="0" applyNumberFormat="1" applyFont="1" applyFill="1" applyBorder="1" applyAlignment="1" applyProtection="1">
      <alignment horizontal="left" vertical="center" wrapText="1" indent="3"/>
    </xf>
    <xf numFmtId="0" fontId="2" fillId="0" borderId="420" xfId="0" applyNumberFormat="1" applyFont="1" applyFill="1" applyBorder="1" applyAlignment="1" applyProtection="1">
      <alignment horizontal="left" vertical="center" wrapText="1" indent="1"/>
    </xf>
    <xf numFmtId="0" fontId="38" fillId="0" borderId="420" xfId="0" applyNumberFormat="1" applyFont="1" applyFill="1" applyBorder="1" applyAlignment="1" applyProtection="1">
      <alignment horizontal="left" vertical="center" indent="1"/>
    </xf>
    <xf numFmtId="0" fontId="2" fillId="14" borderId="167" xfId="0" applyNumberFormat="1" applyFont="1" applyFill="1" applyBorder="1" applyAlignment="1" applyProtection="1">
      <alignment horizontal="left" vertical="center" indent="1"/>
    </xf>
    <xf numFmtId="0" fontId="2" fillId="14" borderId="420" xfId="0" applyNumberFormat="1" applyFont="1" applyFill="1" applyBorder="1" applyAlignment="1" applyProtection="1">
      <alignment horizontal="left" vertical="center" wrapText="1" indent="1"/>
    </xf>
    <xf numFmtId="0" fontId="1" fillId="0" borderId="441" xfId="0" applyNumberFormat="1" applyFont="1" applyFill="1" applyBorder="1" applyAlignment="1" applyProtection="1"/>
    <xf numFmtId="0" fontId="1" fillId="0" borderId="444" xfId="0" applyNumberFormat="1" applyFont="1" applyFill="1" applyBorder="1" applyAlignment="1" applyProtection="1"/>
    <xf numFmtId="0" fontId="5" fillId="0" borderId="414" xfId="0" applyNumberFormat="1" applyFont="1" applyFill="1" applyBorder="1" applyAlignment="1" applyProtection="1">
      <alignment horizontal="left" vertical="center"/>
    </xf>
    <xf numFmtId="0" fontId="5" fillId="0" borderId="163" xfId="0" applyNumberFormat="1" applyFont="1" applyFill="1" applyBorder="1" applyAlignment="1" applyProtection="1">
      <alignment horizontal="left" vertical="center"/>
    </xf>
    <xf numFmtId="0" fontId="2" fillId="0" borderId="447" xfId="0" applyNumberFormat="1" applyFont="1" applyFill="1" applyBorder="1" applyAlignment="1" applyProtection="1">
      <alignment horizontal="left" vertical="center" indent="1"/>
    </xf>
    <xf numFmtId="0" fontId="4" fillId="0" borderId="447" xfId="0" applyNumberFormat="1" applyFont="1" applyFill="1" applyBorder="1" applyAlignment="1" applyProtection="1">
      <alignment horizontal="left" vertical="center" indent="1"/>
    </xf>
    <xf numFmtId="0" fontId="5" fillId="0" borderId="447" xfId="0" applyNumberFormat="1" applyFont="1" applyFill="1" applyBorder="1" applyAlignment="1" applyProtection="1">
      <alignment horizontal="left" vertical="center"/>
    </xf>
    <xf numFmtId="0" fontId="4" fillId="0" borderId="448" xfId="0" applyNumberFormat="1" applyFont="1" applyFill="1" applyBorder="1" applyAlignment="1" applyProtection="1">
      <alignment horizontal="left" vertical="center" wrapText="1" indent="1"/>
    </xf>
    <xf numFmtId="0" fontId="5" fillId="0" borderId="449" xfId="0" applyNumberFormat="1" applyFont="1" applyFill="1" applyBorder="1" applyAlignment="1" applyProtection="1">
      <alignment horizontal="left" vertical="center"/>
    </xf>
    <xf numFmtId="0" fontId="1" fillId="0" borderId="450" xfId="0" applyNumberFormat="1" applyFont="1" applyFill="1" applyBorder="1" applyAlignment="1" applyProtection="1"/>
    <xf numFmtId="0" fontId="1" fillId="0" borderId="287" xfId="0" applyNumberFormat="1" applyFont="1" applyFill="1" applyBorder="1" applyAlignment="1" applyProtection="1">
      <alignment wrapText="1"/>
    </xf>
    <xf numFmtId="0" fontId="4" fillId="0" borderId="442" xfId="0" applyNumberFormat="1" applyFont="1" applyFill="1" applyBorder="1" applyAlignment="1" applyProtection="1">
      <alignment horizontal="left" vertical="center" indent="1"/>
    </xf>
    <xf numFmtId="0" fontId="1" fillId="0" borderId="421" xfId="0" applyNumberFormat="1" applyFont="1" applyFill="1" applyBorder="1" applyAlignment="1" applyProtection="1">
      <alignment wrapText="1"/>
    </xf>
    <xf numFmtId="0" fontId="5" fillId="0" borderId="441" xfId="0" applyNumberFormat="1" applyFont="1" applyFill="1" applyBorder="1" applyAlignment="1" applyProtection="1">
      <alignment wrapText="1"/>
    </xf>
    <xf numFmtId="0" fontId="5" fillId="0" borderId="444" xfId="0" applyNumberFormat="1" applyFont="1" applyFill="1" applyBorder="1" applyAlignment="1" applyProtection="1">
      <alignment wrapText="1"/>
    </xf>
    <xf numFmtId="0" fontId="2" fillId="0" borderId="287" xfId="0" quotePrefix="1" applyNumberFormat="1" applyFont="1" applyFill="1" applyBorder="1" applyAlignment="1" applyProtection="1">
      <alignment vertical="center"/>
    </xf>
    <xf numFmtId="0" fontId="2" fillId="0" borderId="0" xfId="0" quotePrefix="1" applyNumberFormat="1" applyFont="1" applyFill="1" applyBorder="1" applyAlignment="1" applyProtection="1">
      <alignment vertical="center"/>
    </xf>
    <xf numFmtId="0" fontId="2" fillId="0" borderId="438" xfId="0" quotePrefix="1" applyNumberFormat="1" applyFont="1" applyFill="1" applyBorder="1" applyAlignment="1" applyProtection="1">
      <alignment vertical="center"/>
    </xf>
    <xf numFmtId="0" fontId="5" fillId="0" borderId="400" xfId="0" applyNumberFormat="1" applyFont="1" applyFill="1" applyBorder="1" applyAlignment="1" applyProtection="1">
      <alignment vertical="center" wrapText="1"/>
    </xf>
    <xf numFmtId="0" fontId="2" fillId="0" borderId="425" xfId="0" quotePrefix="1" applyNumberFormat="1" applyFont="1" applyFill="1" applyBorder="1" applyAlignment="1" applyProtection="1">
      <alignment horizontal="left" vertical="center" indent="1"/>
    </xf>
    <xf numFmtId="0" fontId="2" fillId="0" borderId="425" xfId="0" applyNumberFormat="1" applyFont="1" applyFill="1" applyBorder="1" applyAlignment="1" applyProtection="1">
      <alignment horizontal="left" vertical="center"/>
    </xf>
    <xf numFmtId="0" fontId="2" fillId="0" borderId="405" xfId="0" quotePrefix="1" applyNumberFormat="1" applyFont="1" applyFill="1" applyBorder="1" applyAlignment="1" applyProtection="1">
      <alignment horizontal="left" vertical="center" indent="1"/>
    </xf>
    <xf numFmtId="0" fontId="0" fillId="0" borderId="400" xfId="0" applyNumberFormat="1" applyFill="1" applyBorder="1" applyAlignment="1" applyProtection="1"/>
    <xf numFmtId="0" fontId="5" fillId="0" borderId="425" xfId="0" applyNumberFormat="1" applyFont="1" applyFill="1" applyBorder="1" applyAlignment="1" applyProtection="1">
      <alignment vertical="center" wrapText="1"/>
    </xf>
    <xf numFmtId="0" fontId="5" fillId="0" borderId="420" xfId="0" applyNumberFormat="1" applyFont="1" applyFill="1" applyBorder="1" applyAlignment="1" applyProtection="1">
      <alignment vertical="center" wrapText="1"/>
    </xf>
    <xf numFmtId="0" fontId="2" fillId="0" borderId="420" xfId="0" quotePrefix="1" applyNumberFormat="1" applyFont="1" applyFill="1" applyBorder="1" applyAlignment="1" applyProtection="1">
      <alignment horizontal="left" vertical="center" indent="1"/>
    </xf>
    <xf numFmtId="0" fontId="2" fillId="0" borderId="420" xfId="0" applyNumberFormat="1" applyFont="1" applyFill="1" applyBorder="1" applyAlignment="1" applyProtection="1">
      <alignment horizontal="left" vertical="center"/>
    </xf>
    <xf numFmtId="0" fontId="5" fillId="0" borderId="167" xfId="0" applyNumberFormat="1" applyFont="1" applyFill="1" applyBorder="1" applyAlignment="1" applyProtection="1">
      <alignment vertical="center" wrapText="1"/>
    </xf>
    <xf numFmtId="0" fontId="5" fillId="0" borderId="3" xfId="0" applyNumberFormat="1" applyFont="1" applyFill="1" applyBorder="1" applyAlignment="1" applyProtection="1">
      <alignment wrapText="1"/>
    </xf>
    <xf numFmtId="0" fontId="2" fillId="0" borderId="19" xfId="0" quotePrefix="1" applyNumberFormat="1" applyFont="1" applyFill="1" applyBorder="1" applyAlignment="1" applyProtection="1">
      <alignment horizontal="left" vertical="center" indent="1"/>
    </xf>
    <xf numFmtId="0" fontId="2" fillId="0" borderId="375" xfId="0" quotePrefix="1" applyNumberFormat="1" applyFont="1" applyFill="1" applyBorder="1" applyAlignment="1" applyProtection="1">
      <alignment vertical="center"/>
    </xf>
    <xf numFmtId="0" fontId="0" fillId="0" borderId="441" xfId="0" applyNumberFormat="1" applyFill="1" applyBorder="1" applyAlignment="1" applyProtection="1"/>
    <xf numFmtId="0" fontId="0" fillId="0" borderId="400" xfId="0" applyNumberFormat="1" applyFont="1" applyFill="1" applyBorder="1" applyAlignment="1" applyProtection="1"/>
    <xf numFmtId="0" fontId="2" fillId="0" borderId="421" xfId="0" applyNumberFormat="1" applyFont="1" applyFill="1" applyBorder="1" applyAlignment="1" applyProtection="1">
      <alignment horizontal="left" vertical="center" wrapText="1"/>
    </xf>
    <xf numFmtId="0" fontId="0" fillId="0" borderId="445" xfId="0" applyNumberFormat="1" applyFill="1" applyBorder="1" applyAlignment="1" applyProtection="1"/>
    <xf numFmtId="0" fontId="71" fillId="17" borderId="265" xfId="0" applyNumberFormat="1" applyFont="1" applyFill="1" applyBorder="1" applyAlignment="1" applyProtection="1">
      <alignment horizontal="center" vertical="center" wrapText="1"/>
    </xf>
    <xf numFmtId="0" fontId="4" fillId="0" borderId="287" xfId="0" applyNumberFormat="1" applyFont="1" applyFill="1" applyBorder="1" applyAlignment="1" applyProtection="1">
      <alignment horizontal="center" vertical="center"/>
    </xf>
    <xf numFmtId="0" fontId="19" fillId="0" borderId="287" xfId="24" applyBorder="1" applyAlignment="1">
      <alignment vertical="center" wrapText="1"/>
    </xf>
    <xf numFmtId="0" fontId="64" fillId="0" borderId="0" xfId="0" applyNumberFormat="1" applyFont="1" applyFill="1" applyAlignment="1" applyProtection="1">
      <alignment vertical="center"/>
    </xf>
    <xf numFmtId="0" fontId="5" fillId="12" borderId="0" xfId="0" applyNumberFormat="1" applyFont="1" applyFill="1" applyBorder="1" applyAlignment="1" applyProtection="1">
      <alignment wrapText="1"/>
    </xf>
    <xf numFmtId="0" fontId="5" fillId="0" borderId="445" xfId="0" applyNumberFormat="1" applyFont="1" applyFill="1" applyBorder="1" applyAlignment="1" applyProtection="1">
      <alignment vertical="center"/>
    </xf>
    <xf numFmtId="0" fontId="4" fillId="0" borderId="287" xfId="0" applyNumberFormat="1" applyFont="1" applyFill="1" applyBorder="1" applyAlignment="1" applyProtection="1">
      <alignment vertical="center"/>
    </xf>
    <xf numFmtId="0" fontId="4" fillId="14" borderId="287" xfId="0" applyNumberFormat="1" applyFont="1" applyFill="1" applyBorder="1" applyAlignment="1" applyProtection="1">
      <alignment horizontal="left" vertical="center" wrapText="1" indent="1"/>
    </xf>
    <xf numFmtId="0" fontId="2" fillId="0" borderId="287" xfId="0" applyNumberFormat="1" applyFont="1" applyFill="1" applyBorder="1" applyAlignment="1" applyProtection="1">
      <alignment vertical="center"/>
    </xf>
    <xf numFmtId="0" fontId="5" fillId="12" borderId="0" xfId="0" applyNumberFormat="1" applyFont="1" applyFill="1" applyBorder="1" applyAlignment="1" applyProtection="1"/>
    <xf numFmtId="0" fontId="4" fillId="0" borderId="425" xfId="0" applyNumberFormat="1" applyFont="1" applyFill="1" applyBorder="1" applyAlignment="1" applyProtection="1">
      <alignment vertical="center"/>
    </xf>
    <xf numFmtId="0" fontId="5" fillId="12" borderId="287" xfId="0" applyNumberFormat="1" applyFont="1" applyFill="1" applyBorder="1" applyAlignment="1" applyProtection="1">
      <alignment wrapText="1"/>
    </xf>
    <xf numFmtId="0" fontId="5" fillId="0" borderId="287" xfId="0" applyNumberFormat="1" applyFont="1" applyFill="1" applyBorder="1" applyAlignment="1" applyProtection="1">
      <alignment wrapText="1"/>
    </xf>
    <xf numFmtId="0" fontId="4" fillId="14" borderId="287" xfId="0" applyNumberFormat="1" applyFont="1" applyFill="1" applyBorder="1" applyAlignment="1" applyProtection="1">
      <alignment vertical="center"/>
    </xf>
    <xf numFmtId="0" fontId="4" fillId="14" borderId="400" xfId="0" applyNumberFormat="1" applyFont="1" applyFill="1" applyBorder="1" applyAlignment="1" applyProtection="1">
      <alignment vertical="center"/>
    </xf>
    <xf numFmtId="0" fontId="4" fillId="14" borderId="0" xfId="0" applyNumberFormat="1" applyFont="1" applyFill="1" applyBorder="1" applyAlignment="1" applyProtection="1">
      <alignment horizontal="left" vertical="center" wrapText="1" indent="1"/>
    </xf>
    <xf numFmtId="0" fontId="2" fillId="0" borderId="0" xfId="0" applyNumberFormat="1" applyFont="1" applyFill="1" applyBorder="1" applyAlignment="1" applyProtection="1">
      <alignment vertical="center"/>
    </xf>
    <xf numFmtId="0" fontId="4" fillId="0" borderId="438" xfId="0" applyNumberFormat="1" applyFont="1" applyFill="1" applyBorder="1" applyAlignment="1" applyProtection="1">
      <alignment vertical="center"/>
    </xf>
    <xf numFmtId="0" fontId="4" fillId="14" borderId="438" xfId="0" applyNumberFormat="1" applyFont="1" applyFill="1" applyBorder="1" applyAlignment="1" applyProtection="1">
      <alignment vertical="center"/>
    </xf>
    <xf numFmtId="0" fontId="4" fillId="14" borderId="167" xfId="0" applyNumberFormat="1" applyFont="1" applyFill="1" applyBorder="1" applyAlignment="1" applyProtection="1">
      <alignment vertical="center"/>
    </xf>
    <xf numFmtId="0" fontId="5" fillId="12" borderId="287" xfId="0" applyNumberFormat="1" applyFont="1" applyFill="1" applyBorder="1" applyAlignment="1" applyProtection="1"/>
    <xf numFmtId="0" fontId="4" fillId="0" borderId="421" xfId="0" applyNumberFormat="1" applyFont="1" applyFill="1" applyBorder="1" applyAlignment="1" applyProtection="1">
      <alignment vertical="center"/>
    </xf>
    <xf numFmtId="0" fontId="2" fillId="0" borderId="287" xfId="0" applyNumberFormat="1" applyFont="1" applyFill="1" applyBorder="1" applyAlignment="1" applyProtection="1">
      <alignment vertical="center" wrapText="1"/>
    </xf>
    <xf numFmtId="0" fontId="4" fillId="0" borderId="375" xfId="0" applyNumberFormat="1" applyFont="1" applyFill="1" applyBorder="1" applyAlignment="1" applyProtection="1"/>
    <xf numFmtId="0" fontId="4" fillId="14" borderId="425" xfId="0" applyNumberFormat="1" applyFont="1" applyFill="1" applyBorder="1" applyAlignment="1" applyProtection="1">
      <alignment horizontal="left" vertical="center" wrapText="1" indent="1"/>
    </xf>
    <xf numFmtId="0" fontId="5" fillId="0" borderId="420" xfId="0" applyNumberFormat="1" applyFont="1" applyFill="1" applyBorder="1" applyAlignment="1" applyProtection="1">
      <alignment horizontal="left" vertical="center" wrapText="1"/>
    </xf>
    <xf numFmtId="0" fontId="4" fillId="14" borderId="420" xfId="0" applyNumberFormat="1" applyFont="1" applyFill="1" applyBorder="1" applyAlignment="1" applyProtection="1">
      <alignment horizontal="left" vertical="center" wrapText="1" indent="1"/>
    </xf>
    <xf numFmtId="0" fontId="4" fillId="0" borderId="441" xfId="0" applyNumberFormat="1" applyFont="1" applyFill="1" applyBorder="1" applyAlignment="1" applyProtection="1">
      <alignment horizontal="left" vertical="center" wrapText="1" indent="1"/>
    </xf>
    <xf numFmtId="0" fontId="4" fillId="0" borderId="446" xfId="0" applyNumberFormat="1" applyFont="1" applyFill="1" applyBorder="1" applyAlignment="1" applyProtection="1">
      <alignment horizontal="left" vertical="center" wrapText="1" indent="1"/>
    </xf>
    <xf numFmtId="0" fontId="8" fillId="0" borderId="85" xfId="0" applyNumberFormat="1" applyFont="1" applyFill="1" applyBorder="1" applyAlignment="1" applyProtection="1">
      <alignment horizontal="center" wrapText="1"/>
    </xf>
    <xf numFmtId="0" fontId="1" fillId="0" borderId="287" xfId="0" applyNumberFormat="1" applyFont="1" applyFill="1" applyBorder="1" applyProtection="1"/>
    <xf numFmtId="49" fontId="8" fillId="9" borderId="451" xfId="20" applyBorder="1">
      <alignment horizontal="center"/>
    </xf>
    <xf numFmtId="49" fontId="8" fillId="9" borderId="425" xfId="21" applyBorder="1" applyAlignment="1">
      <alignment horizontal="center" vertical="center"/>
    </xf>
    <xf numFmtId="0" fontId="1" fillId="0" borderId="417" xfId="0" applyNumberFormat="1" applyFont="1" applyFill="1" applyBorder="1" applyAlignment="1" applyProtection="1">
      <alignment horizontal="center"/>
    </xf>
    <xf numFmtId="0" fontId="32" fillId="0" borderId="372" xfId="0" applyNumberFormat="1" applyFont="1" applyFill="1" applyBorder="1" applyAlignment="1" applyProtection="1">
      <alignment horizontal="center"/>
    </xf>
    <xf numFmtId="166" fontId="2" fillId="11" borderId="452" xfId="18" applyBorder="1">
      <alignment vertical="center"/>
    </xf>
    <xf numFmtId="0" fontId="71" fillId="17" borderId="420" xfId="0" applyFont="1" applyFill="1" applyBorder="1" applyAlignment="1">
      <alignment horizontal="center" vertical="center"/>
    </xf>
    <xf numFmtId="0" fontId="43" fillId="0" borderId="0" xfId="0" applyFont="1" applyProtection="1"/>
    <xf numFmtId="166" fontId="4" fillId="0" borderId="328" xfId="2" applyBorder="1">
      <alignment vertical="center"/>
    </xf>
    <xf numFmtId="0" fontId="8" fillId="0" borderId="0" xfId="0" applyNumberFormat="1" applyFont="1" applyFill="1" applyBorder="1" applyAlignment="1" applyProtection="1">
      <alignment horizontal="center"/>
    </xf>
    <xf numFmtId="0" fontId="0" fillId="0" borderId="446" xfId="0" applyBorder="1"/>
    <xf numFmtId="166" fontId="5" fillId="0" borderId="372" xfId="26" applyBorder="1">
      <alignment horizontal="right" vertical="center"/>
    </xf>
    <xf numFmtId="0" fontId="0" fillId="0" borderId="455" xfId="0" applyBorder="1"/>
    <xf numFmtId="0" fontId="0" fillId="0" borderId="456" xfId="0" applyBorder="1"/>
    <xf numFmtId="0" fontId="4" fillId="0" borderId="457" xfId="0" applyNumberFormat="1" applyFont="1" applyFill="1" applyBorder="1" applyAlignment="1" applyProtection="1">
      <alignment horizontal="center" vertical="center"/>
    </xf>
    <xf numFmtId="0" fontId="0" fillId="0" borderId="459" xfId="0" applyBorder="1"/>
    <xf numFmtId="0" fontId="0" fillId="0" borderId="460" xfId="0" applyBorder="1"/>
    <xf numFmtId="166" fontId="5" fillId="7" borderId="372" xfId="22" applyFont="1" applyBorder="1">
      <alignment vertical="center"/>
      <protection locked="0"/>
    </xf>
    <xf numFmtId="166" fontId="5" fillId="7" borderId="130" xfId="22" applyFont="1" applyBorder="1">
      <alignment vertical="center"/>
      <protection locked="0"/>
    </xf>
    <xf numFmtId="0" fontId="0" fillId="0" borderId="0" xfId="0"/>
    <xf numFmtId="0" fontId="8" fillId="0" borderId="0" xfId="0" applyNumberFormat="1" applyFont="1" applyFill="1" applyBorder="1" applyAlignment="1" applyProtection="1">
      <alignment horizontal="center"/>
    </xf>
    <xf numFmtId="0" fontId="1" fillId="0" borderId="287" xfId="0" applyFont="1" applyBorder="1" applyAlignment="1" applyProtection="1">
      <alignment horizontal="center" vertical="center"/>
    </xf>
    <xf numFmtId="0" fontId="2" fillId="0" borderId="0" xfId="0" quotePrefix="1" applyFont="1" applyBorder="1" applyAlignment="1" applyProtection="1">
      <alignment horizontal="left" vertical="center" indent="1"/>
    </xf>
    <xf numFmtId="0" fontId="0" fillId="0" borderId="0" xfId="0"/>
    <xf numFmtId="0" fontId="65" fillId="0" borderId="0" xfId="0" applyFont="1" applyFill="1"/>
    <xf numFmtId="0" fontId="64" fillId="0" borderId="0" xfId="0" applyNumberFormat="1" applyFont="1" applyFill="1" applyAlignment="1" applyProtection="1"/>
    <xf numFmtId="0" fontId="0" fillId="0" borderId="0" xfId="0"/>
    <xf numFmtId="0" fontId="8" fillId="0" borderId="0" xfId="0" applyNumberFormat="1" applyFont="1" applyFill="1" applyBorder="1" applyAlignment="1" applyProtection="1">
      <alignment horizontal="center"/>
    </xf>
    <xf numFmtId="0" fontId="2" fillId="0" borderId="425" xfId="0" applyNumberFormat="1" applyFont="1" applyFill="1" applyBorder="1" applyAlignment="1" applyProtection="1">
      <alignment horizontal="left" vertical="center" wrapText="1" indent="1"/>
    </xf>
    <xf numFmtId="0" fontId="0" fillId="0" borderId="0" xfId="0"/>
    <xf numFmtId="0" fontId="8" fillId="0" borderId="0" xfId="0" applyNumberFormat="1" applyFont="1" applyFill="1" applyBorder="1" applyAlignment="1" applyProtection="1">
      <alignment horizontal="center"/>
    </xf>
    <xf numFmtId="0" fontId="63" fillId="0" borderId="287" xfId="0" applyFont="1" applyFill="1" applyBorder="1" applyAlignment="1">
      <alignment horizontal="center" vertical="center" wrapText="1"/>
    </xf>
    <xf numFmtId="0" fontId="2" fillId="0" borderId="172" xfId="0" applyNumberFormat="1" applyFont="1" applyFill="1" applyBorder="1" applyAlignment="1" applyProtection="1">
      <alignment horizontal="left" vertical="center" wrapText="1" indent="1"/>
    </xf>
    <xf numFmtId="49" fontId="30" fillId="9" borderId="172" xfId="21" applyFont="1" applyBorder="1">
      <alignment horizontal="center" vertical="center"/>
    </xf>
    <xf numFmtId="49" fontId="30" fillId="9" borderId="399" xfId="21" applyFont="1" applyBorder="1">
      <alignment horizontal="center" vertical="center"/>
    </xf>
    <xf numFmtId="49" fontId="30" fillId="9" borderId="189" xfId="21" applyFont="1" applyBorder="1">
      <alignment horizontal="center" vertical="center"/>
    </xf>
    <xf numFmtId="49" fontId="30" fillId="9" borderId="106" xfId="21" applyFont="1" applyBorder="1">
      <alignment horizontal="center" vertical="center"/>
    </xf>
    <xf numFmtId="0" fontId="64" fillId="0" borderId="0" xfId="24" applyFont="1">
      <alignment horizontal="left" vertical="center"/>
    </xf>
    <xf numFmtId="0" fontId="63" fillId="0" borderId="0" xfId="0" applyFont="1"/>
    <xf numFmtId="166" fontId="5" fillId="0" borderId="462" xfId="26" applyBorder="1">
      <alignment horizontal="right" vertical="center"/>
    </xf>
    <xf numFmtId="0" fontId="8" fillId="0" borderId="0" xfId="0" applyNumberFormat="1" applyFont="1" applyFill="1" applyBorder="1" applyAlignment="1" applyProtection="1">
      <alignment horizontal="center"/>
    </xf>
    <xf numFmtId="0" fontId="2" fillId="0" borderId="425" xfId="0" applyNumberFormat="1" applyFont="1" applyFill="1" applyBorder="1" applyAlignment="1" applyProtection="1">
      <alignment horizontal="left" vertical="center" wrapText="1" indent="1"/>
    </xf>
    <xf numFmtId="0" fontId="2" fillId="0" borderId="420" xfId="0" applyNumberFormat="1" applyFont="1" applyFill="1" applyBorder="1" applyAlignment="1" applyProtection="1">
      <alignment horizontal="left" vertical="center" wrapText="1" indent="1"/>
    </xf>
    <xf numFmtId="0" fontId="30" fillId="0" borderId="0" xfId="0" applyNumberFormat="1" applyFont="1" applyFill="1" applyBorder="1" applyAlignment="1" applyProtection="1">
      <alignment horizontal="center" wrapText="1"/>
    </xf>
    <xf numFmtId="0" fontId="2" fillId="0" borderId="272" xfId="0" applyNumberFormat="1" applyFont="1" applyFill="1" applyBorder="1" applyAlignment="1" applyProtection="1">
      <alignment horizontal="left" vertical="center" wrapText="1" indent="2"/>
    </xf>
    <xf numFmtId="0" fontId="4" fillId="0" borderId="54" xfId="0" applyNumberFormat="1" applyFont="1" applyFill="1" applyBorder="1" applyAlignment="1" applyProtection="1">
      <alignment horizontal="left" vertical="center" indent="2"/>
    </xf>
    <xf numFmtId="0" fontId="4" fillId="0" borderId="414" xfId="0" applyNumberFormat="1" applyFont="1" applyFill="1" applyBorder="1" applyAlignment="1" applyProtection="1">
      <alignment horizontal="left" vertical="center" indent="2"/>
    </xf>
    <xf numFmtId="0" fontId="5" fillId="0" borderId="434" xfId="0" applyNumberFormat="1" applyFont="1" applyFill="1" applyBorder="1" applyAlignment="1" applyProtection="1">
      <alignment horizontal="left" vertical="center" wrapText="1" indent="1"/>
    </xf>
    <xf numFmtId="0" fontId="4" fillId="0" borderId="432" xfId="0" quotePrefix="1" applyNumberFormat="1" applyFont="1" applyFill="1" applyBorder="1" applyAlignment="1" applyProtection="1">
      <alignment horizontal="left" vertical="center" wrapText="1" indent="2"/>
    </xf>
    <xf numFmtId="0" fontId="4" fillId="0" borderId="116" xfId="0" quotePrefix="1" applyNumberFormat="1" applyFont="1" applyFill="1" applyBorder="1" applyAlignment="1" applyProtection="1">
      <alignment horizontal="left" vertical="center" wrapText="1" indent="2"/>
    </xf>
    <xf numFmtId="0" fontId="0" fillId="0" borderId="425" xfId="0" applyFill="1" applyBorder="1"/>
    <xf numFmtId="0" fontId="5" fillId="0" borderId="454" xfId="0" applyNumberFormat="1" applyFont="1" applyFill="1" applyBorder="1" applyAlignment="1" applyProtection="1">
      <alignment horizontal="left" vertical="center" wrapText="1" indent="1"/>
    </xf>
    <xf numFmtId="0" fontId="0" fillId="0" borderId="458" xfId="0" quotePrefix="1" applyFill="1" applyBorder="1"/>
    <xf numFmtId="0" fontId="5" fillId="0" borderId="22" xfId="0" applyNumberFormat="1" applyFont="1" applyFill="1" applyBorder="1" applyAlignment="1" applyProtection="1">
      <alignment horizontal="left" vertical="center" wrapText="1" indent="1"/>
    </xf>
    <xf numFmtId="49" fontId="8" fillId="9" borderId="462" xfId="21" applyBorder="1">
      <alignment horizontal="center" vertical="center"/>
    </xf>
    <xf numFmtId="0" fontId="0" fillId="0" borderId="0" xfId="0"/>
    <xf numFmtId="0" fontId="65" fillId="0" borderId="0" xfId="0" applyNumberFormat="1" applyFont="1" applyFill="1" applyAlignment="1" applyProtection="1">
      <alignment vertical="center"/>
    </xf>
    <xf numFmtId="0" fontId="2" fillId="6" borderId="0" xfId="0" applyFont="1" applyFill="1" applyAlignment="1" applyProtection="1"/>
    <xf numFmtId="0" fontId="2" fillId="6" borderId="0" xfId="0" applyFont="1" applyFill="1" applyAlignment="1" applyProtection="1">
      <alignment vertical="top"/>
    </xf>
    <xf numFmtId="0" fontId="0" fillId="0" borderId="465" xfId="0" applyBorder="1"/>
    <xf numFmtId="0" fontId="0" fillId="0" borderId="463" xfId="0" applyBorder="1"/>
    <xf numFmtId="0" fontId="71" fillId="17" borderId="461" xfId="0" applyNumberFormat="1" applyFont="1" applyFill="1" applyBorder="1" applyAlignment="1" applyProtection="1">
      <alignment horizontal="left" vertical="center" indent="1"/>
    </xf>
    <xf numFmtId="0" fontId="8" fillId="0" borderId="0" xfId="0" applyNumberFormat="1" applyFont="1" applyFill="1" applyBorder="1" applyAlignment="1" applyProtection="1">
      <alignment horizontal="center"/>
    </xf>
    <xf numFmtId="0" fontId="0" fillId="0" borderId="464" xfId="0" applyFill="1" applyBorder="1"/>
    <xf numFmtId="49" fontId="8" fillId="9" borderId="463" xfId="21" applyBorder="1">
      <alignment horizontal="center" vertical="center"/>
    </xf>
    <xf numFmtId="0" fontId="8" fillId="0" borderId="467" xfId="0" applyNumberFormat="1" applyFont="1" applyFill="1" applyBorder="1" applyAlignment="1" applyProtection="1">
      <alignment horizontal="center"/>
    </xf>
    <xf numFmtId="0" fontId="8" fillId="0" borderId="466" xfId="0" applyNumberFormat="1" applyFont="1" applyFill="1" applyBorder="1" applyAlignment="1" applyProtection="1">
      <alignment horizontal="center"/>
    </xf>
    <xf numFmtId="0" fontId="8" fillId="0" borderId="468" xfId="0" applyNumberFormat="1" applyFont="1" applyFill="1" applyBorder="1" applyAlignment="1" applyProtection="1">
      <alignment horizontal="center"/>
    </xf>
    <xf numFmtId="49" fontId="8" fillId="9" borderId="469" xfId="76" applyBorder="1">
      <alignment horizontal="center"/>
    </xf>
    <xf numFmtId="0"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2" fillId="0" borderId="293" xfId="0" applyNumberFormat="1" applyFont="1" applyFill="1" applyBorder="1" applyAlignment="1" applyProtection="1">
      <alignment horizontal="left" vertical="center" wrapText="1" indent="1"/>
    </xf>
    <xf numFmtId="0" fontId="4" fillId="0" borderId="464" xfId="0" applyNumberFormat="1" applyFont="1" applyFill="1" applyBorder="1" applyAlignment="1" applyProtection="1">
      <alignment horizontal="left" vertical="center" wrapText="1" indent="1"/>
    </xf>
    <xf numFmtId="0" fontId="2" fillId="14" borderId="0" xfId="0" applyNumberFormat="1" applyFont="1" applyFill="1" applyBorder="1" applyAlignment="1" applyProtection="1">
      <alignment horizontal="left" vertical="center" indent="1"/>
    </xf>
    <xf numFmtId="0" fontId="4" fillId="0" borderId="432" xfId="0" quotePrefix="1" applyNumberFormat="1" applyFont="1" applyFill="1" applyBorder="1" applyAlignment="1" applyProtection="1">
      <alignment horizontal="left" vertical="center" wrapText="1" indent="1"/>
    </xf>
    <xf numFmtId="0" fontId="5" fillId="0" borderId="400" xfId="0" applyNumberFormat="1" applyFont="1" applyFill="1" applyBorder="1" applyAlignment="1" applyProtection="1">
      <alignment wrapText="1"/>
    </xf>
    <xf numFmtId="0" fontId="5" fillId="0" borderId="461" xfId="0" applyNumberFormat="1" applyFont="1" applyFill="1" applyBorder="1" applyAlignment="1" applyProtection="1">
      <alignment horizontal="center"/>
    </xf>
    <xf numFmtId="0" fontId="8" fillId="0" borderId="461" xfId="0" applyNumberFormat="1" applyFont="1" applyFill="1" applyBorder="1" applyAlignment="1" applyProtection="1">
      <alignment horizontal="center"/>
    </xf>
    <xf numFmtId="0" fontId="5" fillId="0" borderId="471" xfId="0" applyNumberFormat="1" applyFont="1" applyFill="1" applyBorder="1" applyAlignment="1" applyProtection="1">
      <alignment horizontal="center"/>
    </xf>
    <xf numFmtId="0" fontId="5" fillId="0" borderId="288" xfId="0" applyNumberFormat="1" applyFont="1" applyFill="1" applyBorder="1" applyAlignment="1" applyProtection="1">
      <alignment horizontal="center" vertical="center"/>
    </xf>
    <xf numFmtId="0" fontId="4" fillId="0" borderId="475" xfId="0" applyNumberFormat="1" applyFont="1" applyFill="1" applyBorder="1" applyAlignment="1" applyProtection="1">
      <alignment horizontal="center" vertical="center"/>
    </xf>
    <xf numFmtId="166" fontId="4" fillId="0" borderId="477" xfId="2" applyBorder="1">
      <alignment vertical="center"/>
    </xf>
    <xf numFmtId="49" fontId="8" fillId="9" borderId="477" xfId="21" applyBorder="1">
      <alignment horizontal="center" vertical="center"/>
    </xf>
    <xf numFmtId="166" fontId="4" fillId="13" borderId="478" xfId="25" applyBorder="1">
      <alignment horizontal="right" vertical="center"/>
      <protection locked="0"/>
    </xf>
    <xf numFmtId="166" fontId="5" fillId="0" borderId="116" xfId="0" applyNumberFormat="1" applyFont="1" applyFill="1" applyBorder="1" applyAlignment="1" applyProtection="1">
      <alignment horizontal="left" vertical="center" wrapText="1" indent="1"/>
    </xf>
    <xf numFmtId="166" fontId="4" fillId="13" borderId="479" xfId="25" applyBorder="1">
      <alignment horizontal="right" vertical="center"/>
      <protection locked="0"/>
    </xf>
    <xf numFmtId="166" fontId="4" fillId="13" borderId="480" xfId="25" applyBorder="1">
      <alignment horizontal="right" vertical="center"/>
      <protection locked="0"/>
    </xf>
    <xf numFmtId="166" fontId="2" fillId="11" borderId="477" xfId="18" applyBorder="1">
      <alignment vertical="center"/>
    </xf>
    <xf numFmtId="0" fontId="8" fillId="0" borderId="0" xfId="0" applyNumberFormat="1" applyFont="1" applyFill="1" applyBorder="1" applyAlignment="1" applyProtection="1">
      <alignment horizontal="center"/>
    </xf>
    <xf numFmtId="166" fontId="4" fillId="7" borderId="477" xfId="22" applyBorder="1">
      <alignment vertical="center"/>
      <protection locked="0"/>
    </xf>
    <xf numFmtId="166" fontId="4" fillId="10" borderId="477" xfId="23" applyBorder="1">
      <alignment vertical="center"/>
      <protection locked="0"/>
    </xf>
    <xf numFmtId="166" fontId="4" fillId="7" borderId="272" xfId="22" applyBorder="1">
      <alignment vertical="center"/>
      <protection locked="0"/>
    </xf>
    <xf numFmtId="166" fontId="2" fillId="0" borderId="0" xfId="33" applyNumberFormat="1" applyBorder="1">
      <alignment vertical="center"/>
    </xf>
    <xf numFmtId="166" fontId="2" fillId="11" borderId="481" xfId="18" applyBorder="1">
      <alignment vertical="center"/>
    </xf>
    <xf numFmtId="0" fontId="4" fillId="0" borderId="477" xfId="0" quotePrefix="1" applyNumberFormat="1" applyFont="1" applyFill="1" applyBorder="1" applyAlignment="1" applyProtection="1">
      <alignment horizontal="center" vertical="center"/>
    </xf>
    <xf numFmtId="0" fontId="2" fillId="0" borderId="400" xfId="0" applyFont="1" applyFill="1" applyBorder="1" applyAlignment="1">
      <alignment horizontal="left" vertical="center" indent="1"/>
    </xf>
    <xf numFmtId="0" fontId="1" fillId="0" borderId="287" xfId="0" applyNumberFormat="1" applyFont="1" applyFill="1" applyBorder="1" applyAlignment="1" applyProtection="1">
      <alignment vertical="center" wrapText="1"/>
    </xf>
    <xf numFmtId="0" fontId="8" fillId="0" borderId="482" xfId="0" applyNumberFormat="1" applyFont="1" applyFill="1" applyBorder="1" applyAlignment="1" applyProtection="1">
      <alignment horizontal="center"/>
    </xf>
    <xf numFmtId="49" fontId="8" fillId="9" borderId="486" xfId="21" applyBorder="1">
      <alignment horizontal="center" vertical="center"/>
    </xf>
    <xf numFmtId="0" fontId="5" fillId="0" borderId="487" xfId="0" applyNumberFormat="1" applyFont="1" applyFill="1" applyBorder="1" applyAlignment="1" applyProtection="1">
      <alignment horizontal="center"/>
    </xf>
    <xf numFmtId="0" fontId="5" fillId="0" borderId="490" xfId="0" applyNumberFormat="1" applyFont="1" applyFill="1" applyBorder="1" applyAlignment="1" applyProtection="1">
      <alignment horizontal="center"/>
    </xf>
    <xf numFmtId="0" fontId="5" fillId="0" borderId="482" xfId="0" applyNumberFormat="1" applyFont="1" applyFill="1" applyBorder="1" applyAlignment="1" applyProtection="1">
      <alignment horizontal="center"/>
    </xf>
    <xf numFmtId="0" fontId="5" fillId="0" borderId="483" xfId="0" applyNumberFormat="1" applyFont="1" applyFill="1" applyBorder="1" applyAlignment="1" applyProtection="1">
      <alignment horizontal="center"/>
    </xf>
    <xf numFmtId="166" fontId="5" fillId="0" borderId="485" xfId="26" applyBorder="1">
      <alignment horizontal="right" vertical="center"/>
    </xf>
    <xf numFmtId="166" fontId="5" fillId="0" borderId="490" xfId="26" applyBorder="1">
      <alignment horizontal="right" vertical="center"/>
    </xf>
    <xf numFmtId="0" fontId="0" fillId="0" borderId="491" xfId="0" applyBorder="1"/>
    <xf numFmtId="0" fontId="4" fillId="0" borderId="492" xfId="0" applyNumberFormat="1" applyFont="1" applyFill="1" applyBorder="1" applyAlignment="1" applyProtection="1">
      <alignment horizontal="center" vertical="center"/>
    </xf>
    <xf numFmtId="166" fontId="5" fillId="0" borderId="493" xfId="19" applyBorder="1">
      <alignment horizontal="right" vertical="center"/>
    </xf>
    <xf numFmtId="49" fontId="8" fillId="9" borderId="415" xfId="0" applyNumberFormat="1" applyFont="1" applyFill="1" applyBorder="1" applyAlignment="1" applyProtection="1">
      <alignment horizontal="center" vertical="center"/>
    </xf>
    <xf numFmtId="166" fontId="1" fillId="0" borderId="321" xfId="0" applyNumberFormat="1" applyFont="1" applyFill="1" applyBorder="1" applyAlignment="1" applyProtection="1">
      <alignment vertical="center"/>
    </xf>
    <xf numFmtId="166" fontId="5" fillId="0" borderId="328" xfId="19" applyBorder="1">
      <alignment horizontal="right" vertical="center"/>
    </xf>
    <xf numFmtId="49" fontId="8" fillId="9" borderId="412" xfId="0" applyNumberFormat="1" applyFont="1" applyFill="1" applyBorder="1" applyAlignment="1" applyProtection="1">
      <alignment horizontal="center" vertical="center"/>
    </xf>
    <xf numFmtId="0" fontId="4" fillId="0" borderId="413" xfId="0" applyNumberFormat="1" applyFont="1" applyFill="1" applyBorder="1" applyAlignment="1" applyProtection="1">
      <alignment horizontal="center" vertical="center"/>
    </xf>
    <xf numFmtId="0" fontId="4" fillId="12" borderId="287" xfId="0" applyFont="1" applyFill="1" applyBorder="1" applyAlignment="1">
      <alignment horizontal="left" vertical="center" wrapText="1" indent="1"/>
    </xf>
    <xf numFmtId="0" fontId="4" fillId="12" borderId="472" xfId="0" applyNumberFormat="1" applyFont="1" applyFill="1" applyBorder="1" applyAlignment="1" applyProtection="1">
      <alignment horizontal="left" vertical="center" indent="1"/>
    </xf>
    <xf numFmtId="0" fontId="4" fillId="12" borderId="473" xfId="0" applyNumberFormat="1" applyFont="1" applyFill="1" applyBorder="1" applyAlignment="1" applyProtection="1">
      <alignment horizontal="left" vertical="center" wrapText="1" indent="1"/>
    </xf>
    <xf numFmtId="0" fontId="4" fillId="12" borderId="474" xfId="0" applyNumberFormat="1" applyFont="1" applyFill="1" applyBorder="1" applyAlignment="1" applyProtection="1">
      <alignment horizontal="left" vertical="center" indent="1"/>
    </xf>
    <xf numFmtId="0" fontId="4" fillId="12" borderId="476" xfId="0" applyNumberFormat="1" applyFont="1" applyFill="1" applyBorder="1" applyAlignment="1" applyProtection="1">
      <alignment horizontal="left" vertical="center" indent="1"/>
    </xf>
    <xf numFmtId="0" fontId="5" fillId="12" borderId="488" xfId="0" applyNumberFormat="1" applyFont="1" applyFill="1" applyBorder="1" applyAlignment="1" applyProtection="1">
      <alignment wrapText="1"/>
    </xf>
    <xf numFmtId="0" fontId="4" fillId="12" borderId="484" xfId="0" applyNumberFormat="1" applyFont="1" applyFill="1" applyBorder="1" applyAlignment="1" applyProtection="1"/>
    <xf numFmtId="0" fontId="4" fillId="12" borderId="287" xfId="0" applyNumberFormat="1" applyFont="1" applyFill="1" applyBorder="1" applyAlignment="1" applyProtection="1"/>
    <xf numFmtId="0" fontId="5" fillId="12" borderId="328" xfId="0" applyNumberFormat="1" applyFont="1" applyFill="1" applyBorder="1" applyAlignment="1" applyProtection="1">
      <alignment vertical="center" wrapText="1"/>
    </xf>
    <xf numFmtId="0" fontId="5" fillId="12" borderId="458" xfId="0" applyNumberFormat="1" applyFont="1" applyFill="1" applyBorder="1" applyAlignment="1" applyProtection="1">
      <alignment vertical="center" wrapText="1"/>
    </xf>
    <xf numFmtId="0" fontId="2" fillId="12" borderId="328" xfId="0" quotePrefix="1" applyNumberFormat="1" applyFont="1" applyFill="1" applyBorder="1" applyAlignment="1" applyProtection="1">
      <alignment horizontal="left" vertical="center" indent="1"/>
    </xf>
    <xf numFmtId="0" fontId="0" fillId="0" borderId="0" xfId="0" applyProtection="1"/>
    <xf numFmtId="0" fontId="5" fillId="0" borderId="495" xfId="0" applyNumberFormat="1" applyFont="1" applyFill="1" applyBorder="1" applyAlignment="1" applyProtection="1"/>
    <xf numFmtId="0" fontId="5" fillId="0" borderId="287" xfId="0" applyNumberFormat="1" applyFont="1" applyFill="1" applyBorder="1" applyAlignment="1" applyProtection="1"/>
    <xf numFmtId="0"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wrapText="1"/>
    </xf>
    <xf numFmtId="0" fontId="0" fillId="0" borderId="0" xfId="0" applyAlignment="1" applyProtection="1"/>
    <xf numFmtId="0" fontId="8" fillId="0" borderId="489" xfId="0" applyNumberFormat="1" applyFont="1" applyFill="1" applyBorder="1" applyAlignment="1" applyProtection="1">
      <alignment horizontal="center"/>
    </xf>
    <xf numFmtId="0" fontId="8" fillId="0" borderId="288" xfId="0" applyNumberFormat="1" applyFont="1" applyFill="1" applyBorder="1" applyAlignment="1" applyProtection="1">
      <alignment horizontal="center"/>
    </xf>
    <xf numFmtId="0" fontId="1" fillId="0" borderId="287" xfId="0" applyNumberFormat="1" applyFont="1" applyFill="1" applyBorder="1" applyAlignment="1" applyProtection="1"/>
    <xf numFmtId="0" fontId="2" fillId="0" borderId="0" xfId="0" applyFont="1" applyAlignment="1" applyProtection="1"/>
    <xf numFmtId="0" fontId="72" fillId="17" borderId="0" xfId="0" applyFont="1" applyFill="1" applyBorder="1" applyAlignment="1" applyProtection="1">
      <alignment horizontal="center" vertical="center" wrapText="1"/>
    </xf>
    <xf numFmtId="0" fontId="4" fillId="0" borderId="471" xfId="0" applyNumberFormat="1" applyFont="1" applyFill="1" applyBorder="1" applyAlignment="1" applyProtection="1">
      <alignment horizontal="center" vertical="center"/>
    </xf>
    <xf numFmtId="0" fontId="4" fillId="12" borderId="112" xfId="0" applyNumberFormat="1" applyFont="1" applyFill="1" applyBorder="1" applyAlignment="1" applyProtection="1">
      <alignment horizontal="left" vertical="center" indent="1"/>
    </xf>
    <xf numFmtId="0" fontId="2" fillId="0" borderId="101" xfId="0" applyNumberFormat="1" applyFont="1" applyFill="1" applyBorder="1" applyAlignment="1" applyProtection="1">
      <alignment vertical="center"/>
    </xf>
    <xf numFmtId="0" fontId="2" fillId="0" borderId="115" xfId="0" applyNumberFormat="1" applyFont="1" applyFill="1" applyBorder="1" applyAlignment="1" applyProtection="1">
      <alignment vertical="center"/>
    </xf>
    <xf numFmtId="166" fontId="2" fillId="11" borderId="497" xfId="18" applyBorder="1">
      <alignment vertical="center"/>
    </xf>
    <xf numFmtId="0" fontId="8" fillId="0" borderId="498" xfId="0" applyNumberFormat="1" applyFont="1" applyFill="1" applyBorder="1" applyAlignment="1" applyProtection="1">
      <alignment horizontal="center"/>
    </xf>
    <xf numFmtId="49" fontId="8" fillId="9" borderId="502" xfId="20" applyBorder="1">
      <alignment horizontal="center"/>
    </xf>
    <xf numFmtId="0" fontId="4" fillId="21" borderId="425" xfId="75" applyFont="1" applyBorder="1" applyAlignment="1">
      <alignment horizontal="left" vertical="center" wrapText="1" indent="1"/>
    </xf>
    <xf numFmtId="0" fontId="2" fillId="21" borderId="338" xfId="0" applyNumberFormat="1" applyFont="1" applyFill="1" applyBorder="1" applyAlignment="1" applyProtection="1">
      <alignment horizontal="left" vertical="center" indent="1"/>
    </xf>
    <xf numFmtId="166" fontId="4" fillId="7" borderId="496" xfId="22" applyBorder="1">
      <alignment vertical="center"/>
      <protection locked="0"/>
    </xf>
    <xf numFmtId="0" fontId="5" fillId="0" borderId="477" xfId="0" applyNumberFormat="1" applyFont="1" applyFill="1" applyBorder="1" applyAlignment="1" applyProtection="1">
      <alignment vertical="center"/>
    </xf>
    <xf numFmtId="0" fontId="71" fillId="17" borderId="476" xfId="0" applyNumberFormat="1" applyFont="1" applyFill="1" applyBorder="1" applyAlignment="1" applyProtection="1">
      <alignment horizontal="center" vertical="center"/>
    </xf>
    <xf numFmtId="166" fontId="4" fillId="7" borderId="499" xfId="22" applyBorder="1">
      <alignment vertical="center"/>
      <protection locked="0"/>
    </xf>
    <xf numFmtId="166" fontId="4" fillId="7" borderId="476" xfId="22" applyBorder="1">
      <alignment vertical="center"/>
      <protection locked="0"/>
    </xf>
    <xf numFmtId="49" fontId="8" fillId="9" borderId="502" xfId="76" applyBorder="1">
      <alignment horizontal="center"/>
    </xf>
    <xf numFmtId="0" fontId="8" fillId="0" borderId="491" xfId="0" applyNumberFormat="1" applyFont="1" applyFill="1" applyBorder="1" applyAlignment="1" applyProtection="1">
      <alignment horizontal="center"/>
    </xf>
    <xf numFmtId="0" fontId="8" fillId="0" borderId="504" xfId="0" applyNumberFormat="1" applyFont="1" applyFill="1" applyBorder="1" applyAlignment="1" applyProtection="1">
      <alignment horizontal="center"/>
    </xf>
    <xf numFmtId="0" fontId="8" fillId="0" borderId="378" xfId="0" applyNumberFormat="1" applyFont="1" applyFill="1" applyBorder="1" applyAlignment="1" applyProtection="1">
      <alignment horizontal="center"/>
    </xf>
    <xf numFmtId="0" fontId="4" fillId="0" borderId="503" xfId="0" applyNumberFormat="1" applyFont="1" applyFill="1" applyBorder="1" applyAlignment="1" applyProtection="1">
      <alignment horizontal="center" vertical="center"/>
    </xf>
    <xf numFmtId="0" fontId="4" fillId="0" borderId="285" xfId="0" applyNumberFormat="1" applyFont="1" applyFill="1" applyBorder="1" applyAlignment="1" applyProtection="1">
      <alignment vertical="center"/>
    </xf>
    <xf numFmtId="166" fontId="4" fillId="7" borderId="505" xfId="22" applyBorder="1">
      <alignment vertical="center"/>
      <protection locked="0"/>
    </xf>
    <xf numFmtId="49" fontId="8" fillId="9" borderId="506" xfId="0" applyNumberFormat="1" applyFont="1" applyFill="1" applyBorder="1" applyAlignment="1" applyProtection="1">
      <alignment horizontal="center" vertical="center"/>
    </xf>
    <xf numFmtId="0" fontId="4" fillId="0" borderId="507" xfId="0" applyNumberFormat="1" applyFont="1" applyFill="1" applyBorder="1" applyAlignment="1" applyProtection="1">
      <alignment horizontal="center" vertical="center"/>
    </xf>
    <xf numFmtId="166" fontId="4" fillId="7" borderId="508" xfId="22" applyBorder="1">
      <alignment vertical="center"/>
      <protection locked="0"/>
    </xf>
    <xf numFmtId="49" fontId="8" fillId="9" borderId="509" xfId="0" applyNumberFormat="1" applyFont="1" applyFill="1" applyBorder="1" applyAlignment="1" applyProtection="1">
      <alignment horizontal="center" vertical="center"/>
    </xf>
    <xf numFmtId="49" fontId="8" fillId="9" borderId="510" xfId="76" applyBorder="1">
      <alignment horizontal="center"/>
    </xf>
    <xf numFmtId="49" fontId="8" fillId="9" borderId="510" xfId="20" applyBorder="1">
      <alignment horizontal="center"/>
    </xf>
    <xf numFmtId="0" fontId="1" fillId="0" borderId="512" xfId="0" applyNumberFormat="1" applyFont="1" applyFill="1" applyBorder="1" applyAlignment="1" applyProtection="1"/>
    <xf numFmtId="0" fontId="39" fillId="0" borderId="0" xfId="0" applyNumberFormat="1" applyFont="1" applyFill="1" applyBorder="1" applyAlignment="1" applyProtection="1">
      <alignment vertical="center"/>
    </xf>
    <xf numFmtId="0" fontId="5" fillId="0" borderId="498" xfId="0" applyNumberFormat="1" applyFont="1" applyFill="1" applyBorder="1" applyAlignment="1" applyProtection="1"/>
    <xf numFmtId="0" fontId="24" fillId="0" borderId="0" xfId="0" applyNumberFormat="1" applyFont="1" applyFill="1" applyBorder="1" applyAlignment="1" applyProtection="1">
      <alignment horizontal="left" vertical="center"/>
    </xf>
    <xf numFmtId="0" fontId="1" fillId="0" borderId="498" xfId="0" applyNumberFormat="1" applyFont="1" applyFill="1" applyBorder="1" applyAlignment="1" applyProtection="1">
      <alignment vertical="center" wrapText="1"/>
    </xf>
    <xf numFmtId="0" fontId="38" fillId="0" borderId="513" xfId="0" applyNumberFormat="1" applyFont="1" applyFill="1" applyBorder="1" applyAlignment="1" applyProtection="1">
      <alignment horizontal="left" vertical="center" wrapText="1" indent="1"/>
    </xf>
    <xf numFmtId="0" fontId="1" fillId="0" borderId="0" xfId="0" applyNumberFormat="1" applyFont="1" applyFill="1" applyBorder="1" applyAlignment="1" applyProtection="1">
      <alignment horizontal="left" vertical="center" indent="1"/>
    </xf>
    <xf numFmtId="0" fontId="5" fillId="0" borderId="514" xfId="0" applyNumberFormat="1" applyFont="1" applyFill="1" applyBorder="1" applyAlignment="1" applyProtection="1">
      <alignment vertical="center"/>
    </xf>
    <xf numFmtId="0" fontId="5" fillId="0" borderId="512" xfId="0" applyNumberFormat="1" applyFont="1" applyFill="1" applyBorder="1" applyAlignment="1" applyProtection="1"/>
    <xf numFmtId="0" fontId="10" fillId="0" borderId="0" xfId="0" applyNumberFormat="1" applyFont="1" applyFill="1" applyBorder="1" applyAlignment="1" applyProtection="1">
      <alignment vertical="center" wrapText="1"/>
    </xf>
    <xf numFmtId="0" fontId="4" fillId="0" borderId="511" xfId="0" applyNumberFormat="1" applyFont="1" applyFill="1" applyBorder="1" applyAlignment="1" applyProtection="1">
      <alignment horizontal="left" vertical="center" indent="1"/>
    </xf>
    <xf numFmtId="0" fontId="2" fillId="0" borderId="511" xfId="0" applyNumberFormat="1" applyFont="1" applyFill="1" applyBorder="1" applyAlignment="1" applyProtection="1">
      <alignment horizontal="left" vertical="center" wrapText="1" indent="1"/>
    </xf>
    <xf numFmtId="0" fontId="2" fillId="0" borderId="515" xfId="0" applyNumberFormat="1" applyFont="1" applyFill="1" applyBorder="1" applyAlignment="1" applyProtection="1">
      <alignment horizontal="left" vertical="center" wrapText="1" indent="1"/>
    </xf>
    <xf numFmtId="0" fontId="38" fillId="0" borderId="511" xfId="0" applyNumberFormat="1" applyFont="1" applyFill="1" applyBorder="1" applyAlignment="1" applyProtection="1">
      <alignment horizontal="left" vertical="center" wrapText="1" indent="1"/>
    </xf>
    <xf numFmtId="0" fontId="2" fillId="0" borderId="500" xfId="0" applyNumberFormat="1" applyFont="1" applyFill="1" applyBorder="1" applyAlignment="1" applyProtection="1">
      <alignment horizontal="left" vertical="center" indent="1"/>
    </xf>
    <xf numFmtId="0" fontId="2" fillId="14" borderId="511" xfId="0" applyNumberFormat="1" applyFont="1" applyFill="1" applyBorder="1" applyAlignment="1" applyProtection="1">
      <alignment horizontal="left" vertical="center" indent="1"/>
    </xf>
    <xf numFmtId="0" fontId="2" fillId="0" borderId="511" xfId="0" applyNumberFormat="1" applyFont="1" applyFill="1" applyBorder="1" applyAlignment="1" applyProtection="1">
      <alignment horizontal="left" vertical="center" indent="1"/>
    </xf>
    <xf numFmtId="0" fontId="1" fillId="0" borderId="511" xfId="0" applyNumberFormat="1" applyFont="1" applyFill="1" applyBorder="1" applyAlignment="1" applyProtection="1">
      <alignment horizontal="left" vertical="center" indent="1"/>
    </xf>
    <xf numFmtId="0" fontId="2" fillId="0" borderId="511" xfId="0" applyNumberFormat="1" applyFont="1" applyFill="1" applyBorder="1" applyAlignment="1" applyProtection="1">
      <alignment horizontal="left" vertical="center" indent="2"/>
    </xf>
    <xf numFmtId="0" fontId="1" fillId="0" borderId="515" xfId="0" applyNumberFormat="1" applyFont="1" applyFill="1" applyBorder="1" applyAlignment="1" applyProtection="1">
      <alignment vertical="center" wrapText="1"/>
    </xf>
    <xf numFmtId="0" fontId="5" fillId="0" borderId="511" xfId="0" applyNumberFormat="1" applyFont="1" applyFill="1" applyBorder="1" applyAlignment="1" applyProtection="1">
      <alignment vertical="center"/>
    </xf>
    <xf numFmtId="0" fontId="5" fillId="0" borderId="515" xfId="0" applyNumberFormat="1" applyFont="1" applyFill="1" applyBorder="1" applyAlignment="1" applyProtection="1"/>
    <xf numFmtId="0" fontId="5" fillId="0" borderId="500" xfId="0" applyNumberFormat="1" applyFont="1" applyFill="1" applyBorder="1" applyAlignment="1" applyProtection="1"/>
    <xf numFmtId="0" fontId="4" fillId="0" borderId="516" xfId="0" applyNumberFormat="1" applyFont="1" applyFill="1" applyBorder="1" applyAlignment="1" applyProtection="1">
      <alignment horizontal="left" vertical="center" indent="1"/>
    </xf>
    <xf numFmtId="0" fontId="4" fillId="0" borderId="516" xfId="0" applyNumberFormat="1" applyFont="1" applyFill="1" applyBorder="1" applyAlignment="1" applyProtection="1">
      <alignment horizontal="left" vertical="center" wrapText="1" indent="1"/>
    </xf>
    <xf numFmtId="0" fontId="5" fillId="0" borderId="517" xfId="0" applyNumberFormat="1" applyFont="1" applyFill="1" applyBorder="1" applyAlignment="1" applyProtection="1">
      <alignment vertical="center"/>
    </xf>
    <xf numFmtId="0" fontId="4" fillId="0" borderId="513" xfId="0" applyNumberFormat="1" applyFont="1" applyFill="1" applyBorder="1" applyAlignment="1" applyProtection="1">
      <alignment horizontal="left" vertical="center" indent="1"/>
    </xf>
    <xf numFmtId="0" fontId="2" fillId="0" borderId="513" xfId="0" applyNumberFormat="1" applyFont="1" applyFill="1" applyBorder="1" applyAlignment="1" applyProtection="1">
      <alignment horizontal="left" vertical="center" wrapText="1" indent="1"/>
    </xf>
    <xf numFmtId="0" fontId="2" fillId="0" borderId="518" xfId="0" applyNumberFormat="1" applyFont="1" applyFill="1" applyBorder="1" applyAlignment="1" applyProtection="1">
      <alignment horizontal="left" vertical="center" wrapText="1" indent="1"/>
    </xf>
    <xf numFmtId="0" fontId="2" fillId="0" borderId="501" xfId="0" applyNumberFormat="1" applyFont="1" applyFill="1" applyBorder="1" applyAlignment="1" applyProtection="1">
      <alignment horizontal="left" vertical="center" indent="1"/>
    </xf>
    <xf numFmtId="0" fontId="2" fillId="14" borderId="513" xfId="0" applyNumberFormat="1" applyFont="1" applyFill="1" applyBorder="1" applyAlignment="1" applyProtection="1">
      <alignment horizontal="left" vertical="center" indent="1"/>
    </xf>
    <xf numFmtId="0" fontId="2" fillId="0" borderId="513" xfId="0" applyNumberFormat="1" applyFont="1" applyFill="1" applyBorder="1" applyAlignment="1" applyProtection="1">
      <alignment horizontal="left" vertical="center" indent="1"/>
    </xf>
    <xf numFmtId="0" fontId="2" fillId="0" borderId="513" xfId="0" applyNumberFormat="1" applyFont="1" applyFill="1" applyBorder="1" applyAlignment="1" applyProtection="1">
      <alignment horizontal="left" vertical="center" indent="2"/>
    </xf>
    <xf numFmtId="0" fontId="5" fillId="21" borderId="513" xfId="75" applyBorder="1" applyAlignment="1">
      <alignment horizontal="left" vertical="center" wrapText="1" indent="1"/>
    </xf>
    <xf numFmtId="0" fontId="1" fillId="0" borderId="471" xfId="0" applyNumberFormat="1" applyFont="1" applyFill="1" applyBorder="1" applyAlignment="1" applyProtection="1">
      <alignment vertical="center" wrapText="1"/>
    </xf>
    <xf numFmtId="0" fontId="1" fillId="0" borderId="515" xfId="0" applyNumberFormat="1" applyFont="1" applyFill="1" applyBorder="1" applyAlignment="1" applyProtection="1"/>
    <xf numFmtId="0" fontId="0" fillId="0" borderId="0" xfId="0" applyNumberFormat="1" applyFill="1" applyBorder="1" applyAlignment="1" applyProtection="1">
      <alignment vertical="top"/>
    </xf>
    <xf numFmtId="0" fontId="5" fillId="0" borderId="513" xfId="0" applyNumberFormat="1" applyFont="1" applyFill="1" applyBorder="1" applyAlignment="1" applyProtection="1">
      <alignment vertical="center"/>
    </xf>
    <xf numFmtId="0" fontId="4" fillId="0" borderId="513" xfId="0" applyNumberFormat="1" applyFont="1" applyFill="1" applyBorder="1" applyAlignment="1" applyProtection="1">
      <alignment horizontal="left" vertical="center" wrapText="1" indent="1"/>
    </xf>
    <xf numFmtId="166" fontId="4" fillId="10" borderId="486" xfId="23" applyBorder="1">
      <alignment vertical="center"/>
      <protection locked="0"/>
    </xf>
    <xf numFmtId="166" fontId="4" fillId="0" borderId="499" xfId="2" applyBorder="1">
      <alignment vertical="center"/>
    </xf>
    <xf numFmtId="0" fontId="4" fillId="21" borderId="272" xfId="75" applyFont="1" applyBorder="1" applyAlignment="1">
      <alignment horizontal="left" vertical="center" wrapText="1" indent="1"/>
    </xf>
    <xf numFmtId="0" fontId="4" fillId="21" borderId="287" xfId="75" applyFont="1" applyBorder="1" applyAlignment="1">
      <alignment horizontal="left" vertical="center" wrapText="1" indent="1"/>
    </xf>
    <xf numFmtId="0" fontId="4" fillId="21" borderId="511" xfId="75" applyFont="1" applyBorder="1" applyAlignment="1">
      <alignment horizontal="left" vertical="center" wrapText="1" indent="1"/>
    </xf>
    <xf numFmtId="0" fontId="4" fillId="21" borderId="302" xfId="75" applyFont="1" applyBorder="1" applyAlignment="1">
      <alignment horizontal="left" vertical="center" wrapText="1" indent="1"/>
    </xf>
    <xf numFmtId="0" fontId="4" fillId="21" borderId="293" xfId="75" applyFont="1" applyBorder="1" applyAlignment="1">
      <alignment horizontal="left" vertical="center" wrapText="1" indent="1"/>
    </xf>
    <xf numFmtId="0" fontId="4" fillId="21" borderId="307" xfId="75" applyFont="1" applyBorder="1" applyAlignment="1">
      <alignment horizontal="left" vertical="center" wrapText="1" indent="1"/>
    </xf>
    <xf numFmtId="0" fontId="4" fillId="21" borderId="328" xfId="75" applyFont="1" applyBorder="1" applyAlignment="1">
      <alignment horizontal="left" vertical="center" indent="1"/>
    </xf>
    <xf numFmtId="0" fontId="4" fillId="21" borderId="272" xfId="75" applyFont="1" applyBorder="1" applyAlignment="1">
      <alignment horizontal="left" vertical="center" indent="1"/>
    </xf>
    <xf numFmtId="0" fontId="4" fillId="21" borderId="318" xfId="75" applyFont="1" applyBorder="1" applyAlignment="1">
      <alignment horizontal="left" vertical="center" wrapText="1" indent="1"/>
    </xf>
    <xf numFmtId="0" fontId="4" fillId="21" borderId="328" xfId="75" applyFont="1" applyBorder="1" applyAlignment="1">
      <alignment horizontal="left" vertical="center" wrapText="1" indent="1"/>
    </xf>
    <xf numFmtId="0" fontId="1" fillId="0" borderId="287" xfId="0" applyNumberFormat="1" applyFont="1" applyFill="1" applyBorder="1" applyAlignment="1" applyProtection="1">
      <alignment horizontal="left" vertical="center"/>
    </xf>
    <xf numFmtId="0" fontId="8" fillId="0" borderId="471" xfId="0" applyNumberFormat="1" applyFont="1" applyFill="1" applyBorder="1" applyAlignment="1" applyProtection="1">
      <alignment horizontal="center"/>
    </xf>
    <xf numFmtId="0" fontId="1" fillId="0" borderId="477"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vertical="center" wrapText="1"/>
    </xf>
    <xf numFmtId="166" fontId="2" fillId="11" borderId="519" xfId="18" applyBorder="1">
      <alignment vertical="center"/>
    </xf>
    <xf numFmtId="166" fontId="2" fillId="11" borderId="520" xfId="18" applyBorder="1">
      <alignment vertical="center"/>
    </xf>
    <xf numFmtId="49" fontId="8" fillId="9" borderId="520" xfId="21" applyBorder="1">
      <alignment horizontal="center" vertical="center"/>
    </xf>
    <xf numFmtId="0" fontId="8" fillId="0" borderId="0" xfId="0" applyNumberFormat="1" applyFont="1" applyFill="1" applyBorder="1" applyAlignment="1" applyProtection="1">
      <alignment horizontal="center" vertical="center" wrapText="1"/>
    </xf>
    <xf numFmtId="0" fontId="2" fillId="0" borderId="68" xfId="0" applyNumberFormat="1" applyFont="1" applyFill="1" applyBorder="1" applyAlignment="1" applyProtection="1">
      <alignment horizontal="left" vertical="center" indent="1"/>
    </xf>
    <xf numFmtId="0" fontId="5" fillId="0" borderId="491" xfId="0" applyNumberFormat="1" applyFont="1" applyFill="1" applyBorder="1" applyAlignment="1" applyProtection="1"/>
    <xf numFmtId="0" fontId="5" fillId="0" borderId="473" xfId="0" applyNumberFormat="1" applyFont="1" applyFill="1" applyBorder="1" applyAlignment="1" applyProtection="1">
      <alignment vertical="center" wrapText="1"/>
    </xf>
    <xf numFmtId="0" fontId="4" fillId="0" borderId="471" xfId="0" applyNumberFormat="1" applyFont="1" applyFill="1" applyBorder="1" applyAlignment="1" applyProtection="1">
      <alignment vertical="center"/>
    </xf>
    <xf numFmtId="0" fontId="4" fillId="0" borderId="471" xfId="0" applyNumberFormat="1" applyFont="1" applyFill="1" applyBorder="1" applyAlignment="1" applyProtection="1">
      <alignment horizontal="left" vertical="center" indent="1"/>
    </xf>
    <xf numFmtId="0" fontId="4" fillId="0" borderId="500" xfId="0" applyNumberFormat="1" applyFont="1" applyFill="1" applyBorder="1" applyAlignment="1" applyProtection="1">
      <alignment vertical="center"/>
    </xf>
    <xf numFmtId="0" fontId="4" fillId="0" borderId="501" xfId="0" applyNumberFormat="1" applyFont="1" applyFill="1" applyBorder="1" applyAlignment="1" applyProtection="1">
      <alignment vertical="center"/>
    </xf>
    <xf numFmtId="0" fontId="2" fillId="21" borderId="425" xfId="75" applyFont="1" applyBorder="1" applyAlignment="1">
      <alignment horizontal="left" vertical="center" wrapText="1" indent="1"/>
    </xf>
    <xf numFmtId="0" fontId="4" fillId="0" borderId="286" xfId="0" applyNumberFormat="1" applyFont="1" applyFill="1" applyBorder="1" applyAlignment="1" applyProtection="1">
      <alignment horizontal="left" vertical="center" wrapText="1"/>
    </xf>
    <xf numFmtId="166" fontId="2" fillId="11" borderId="521" xfId="18" applyBorder="1">
      <alignment vertical="center"/>
    </xf>
    <xf numFmtId="0" fontId="0" fillId="0" borderId="0" xfId="0"/>
    <xf numFmtId="166" fontId="4" fillId="0" borderId="328" xfId="2" applyBorder="1">
      <alignment vertical="center"/>
    </xf>
    <xf numFmtId="166" fontId="8" fillId="0" borderId="143" xfId="0" quotePrefix="1" applyNumberFormat="1" applyFont="1" applyFill="1" applyBorder="1" applyAlignment="1" applyProtection="1">
      <alignment horizontal="center"/>
    </xf>
    <xf numFmtId="0" fontId="73" fillId="12" borderId="0" xfId="0" applyFont="1" applyFill="1"/>
    <xf numFmtId="0" fontId="2" fillId="0" borderId="0" xfId="0" applyFont="1" applyProtection="1"/>
    <xf numFmtId="0" fontId="8" fillId="0" borderId="0" xfId="0" applyNumberFormat="1" applyFont="1" applyFill="1" applyBorder="1" applyAlignment="1" applyProtection="1">
      <alignment horizontal="center"/>
    </xf>
    <xf numFmtId="166"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wrapText="1"/>
    </xf>
    <xf numFmtId="0" fontId="8" fillId="0" borderId="0" xfId="0" applyNumberFormat="1" applyFont="1" applyFill="1" applyBorder="1" applyAlignment="1" applyProtection="1">
      <alignment horizontal="center" vertical="center" wrapText="1"/>
    </xf>
    <xf numFmtId="0" fontId="0" fillId="12" borderId="0" xfId="0" applyFill="1"/>
    <xf numFmtId="0" fontId="49" fillId="12" borderId="0" xfId="0" applyFont="1" applyFill="1"/>
    <xf numFmtId="0" fontId="53" fillId="12" borderId="0" xfId="0" applyFont="1" applyFill="1"/>
    <xf numFmtId="0" fontId="14" fillId="12" borderId="0" xfId="0" applyFont="1" applyFill="1"/>
    <xf numFmtId="0" fontId="28" fillId="12" borderId="0" xfId="0" applyFont="1" applyFill="1"/>
    <xf numFmtId="0" fontId="1" fillId="0" borderId="523" xfId="0" applyNumberFormat="1" applyFont="1" applyFill="1" applyBorder="1" applyAlignment="1" applyProtection="1">
      <alignment horizontal="left" vertical="center"/>
    </xf>
    <xf numFmtId="0" fontId="1" fillId="0" borderId="523" xfId="0" applyNumberFormat="1" applyFont="1" applyFill="1" applyBorder="1" applyAlignment="1" applyProtection="1">
      <alignment horizontal="left" vertical="center"/>
    </xf>
    <xf numFmtId="0" fontId="1" fillId="0" borderId="523" xfId="0" applyNumberFormat="1" applyFont="1" applyFill="1" applyBorder="1" applyAlignment="1" applyProtection="1">
      <alignment vertical="center"/>
    </xf>
    <xf numFmtId="0" fontId="1" fillId="0" borderId="522" xfId="0" applyNumberFormat="1" applyFont="1" applyFill="1" applyBorder="1" applyAlignment="1" applyProtection="1">
      <alignment vertical="center"/>
    </xf>
    <xf numFmtId="166" fontId="5" fillId="0" borderId="551" xfId="0" applyNumberFormat="1" applyFont="1" applyFill="1" applyBorder="1" applyAlignment="1" applyProtection="1">
      <alignment horizontal="right" vertical="center"/>
    </xf>
    <xf numFmtId="0" fontId="5" fillId="0" borderId="550" xfId="0" applyNumberFormat="1" applyFont="1" applyFill="1" applyBorder="1" applyAlignment="1" applyProtection="1">
      <alignment horizontal="left" vertical="center" wrapText="1" indent="1"/>
    </xf>
    <xf numFmtId="0" fontId="8" fillId="0" borderId="552" xfId="0" applyNumberFormat="1" applyFont="1" applyFill="1" applyBorder="1" applyAlignment="1" applyProtection="1">
      <alignment horizontal="center" vertical="top"/>
    </xf>
    <xf numFmtId="166" fontId="8" fillId="0" borderId="181" xfId="0" quotePrefix="1" applyNumberFormat="1" applyFont="1" applyFill="1" applyBorder="1" applyAlignment="1" applyProtection="1">
      <alignment horizontal="center"/>
    </xf>
    <xf numFmtId="166" fontId="8" fillId="0" borderId="495" xfId="0" applyNumberFormat="1" applyFont="1" applyFill="1" applyBorder="1" applyAlignment="1" applyProtection="1">
      <alignment horizontal="center"/>
    </xf>
    <xf numFmtId="0" fontId="1" fillId="0" borderId="550" xfId="0" applyNumberFormat="1" applyFont="1" applyFill="1" applyBorder="1" applyAlignment="1" applyProtection="1">
      <alignment horizontal="left" vertical="center"/>
    </xf>
    <xf numFmtId="166" fontId="4" fillId="0" borderId="0" xfId="0" applyNumberFormat="1" applyFont="1" applyFill="1" applyBorder="1" applyAlignment="1" applyProtection="1">
      <alignment vertical="center" wrapText="1"/>
    </xf>
    <xf numFmtId="0" fontId="2" fillId="0" borderId="0" xfId="0" quotePrefix="1" applyNumberFormat="1" applyFont="1" applyFill="1" applyBorder="1" applyAlignment="1" applyProtection="1">
      <alignment horizontal="left" vertical="center" indent="1"/>
    </xf>
    <xf numFmtId="166" fontId="5" fillId="0" borderId="0" xfId="26" applyBorder="1">
      <alignment horizontal="right" vertical="center"/>
    </xf>
    <xf numFmtId="166" fontId="4" fillId="0" borderId="0" xfId="22" applyFill="1" applyBorder="1">
      <alignment vertical="center"/>
      <protection locked="0"/>
    </xf>
    <xf numFmtId="166" fontId="4" fillId="0" borderId="0" xfId="23" applyFill="1" applyBorder="1">
      <alignment vertical="center"/>
      <protection locked="0"/>
    </xf>
    <xf numFmtId="0" fontId="1" fillId="0" borderId="0" xfId="0" applyNumberFormat="1" applyFont="1" applyFill="1" applyBorder="1" applyAlignment="1" applyProtection="1">
      <alignment horizontal="left" vertical="center"/>
    </xf>
    <xf numFmtId="0" fontId="4" fillId="14" borderId="0" xfId="0" applyNumberFormat="1" applyFont="1" applyFill="1" applyBorder="1" applyAlignment="1" applyProtection="1">
      <alignment vertical="center"/>
    </xf>
    <xf numFmtId="0" fontId="8" fillId="0" borderId="498" xfId="0" applyNumberFormat="1" applyFont="1" applyFill="1" applyBorder="1" applyAlignment="1" applyProtection="1">
      <alignment vertical="center"/>
    </xf>
    <xf numFmtId="0" fontId="8" fillId="0" borderId="287" xfId="0" applyNumberFormat="1" applyFont="1" applyFill="1" applyBorder="1" applyAlignment="1" applyProtection="1">
      <alignment vertical="center"/>
    </xf>
    <xf numFmtId="49" fontId="8" fillId="9" borderId="557" xfId="20" applyBorder="1">
      <alignment horizontal="center"/>
    </xf>
    <xf numFmtId="0" fontId="8" fillId="0" borderId="288" xfId="0" applyNumberFormat="1" applyFont="1" applyFill="1" applyBorder="1" applyAlignment="1" applyProtection="1">
      <alignment horizontal="center" vertical="center"/>
    </xf>
    <xf numFmtId="0" fontId="25" fillId="0" borderId="550" xfId="0" applyNumberFormat="1" applyFont="1" applyFill="1" applyBorder="1" applyAlignment="1" applyProtection="1">
      <alignment horizontal="center"/>
    </xf>
    <xf numFmtId="166" fontId="4" fillId="7" borderId="503" xfId="22" applyBorder="1">
      <alignment vertical="center"/>
      <protection locked="0"/>
    </xf>
    <xf numFmtId="166" fontId="4" fillId="10" borderId="523" xfId="23" applyBorder="1">
      <alignment vertical="center"/>
      <protection locked="0"/>
    </xf>
    <xf numFmtId="49" fontId="8" fillId="9" borderId="558" xfId="21" applyBorder="1">
      <alignment horizontal="center" vertical="center"/>
    </xf>
    <xf numFmtId="166" fontId="5" fillId="0" borderId="498" xfId="19" applyBorder="1">
      <alignment horizontal="right" vertical="center"/>
    </xf>
    <xf numFmtId="166" fontId="5" fillId="0" borderId="551" xfId="19" applyBorder="1">
      <alignment horizontal="right" vertical="center"/>
    </xf>
    <xf numFmtId="0" fontId="4" fillId="0" borderId="559" xfId="0" quotePrefix="1" applyNumberFormat="1" applyFont="1" applyFill="1" applyBorder="1" applyAlignment="1" applyProtection="1">
      <alignment horizontal="center" vertical="center"/>
    </xf>
    <xf numFmtId="0" fontId="0" fillId="0" borderId="287" xfId="0" applyNumberFormat="1" applyFill="1" applyBorder="1" applyAlignment="1" applyProtection="1">
      <alignment vertical="center"/>
    </xf>
    <xf numFmtId="166" fontId="5" fillId="0" borderId="532" xfId="19" applyBorder="1">
      <alignment horizontal="right" vertical="center"/>
    </xf>
    <xf numFmtId="49" fontId="8" fillId="9" borderId="523" xfId="21" applyBorder="1">
      <alignment horizontal="center" vertical="center"/>
    </xf>
    <xf numFmtId="0" fontId="4" fillId="0" borderId="523" xfId="0" applyNumberFormat="1" applyFont="1" applyFill="1" applyBorder="1" applyAlignment="1" applyProtection="1">
      <alignment horizontal="center" vertical="center"/>
    </xf>
    <xf numFmtId="0" fontId="0" fillId="0" borderId="287" xfId="0" applyNumberFormat="1" applyFill="1" applyBorder="1" applyAlignment="1" applyProtection="1">
      <alignment vertical="center" wrapText="1"/>
    </xf>
    <xf numFmtId="49" fontId="8" fillId="9" borderId="523" xfId="76" applyBorder="1">
      <alignment horizontal="center"/>
    </xf>
    <xf numFmtId="49" fontId="8" fillId="9" borderId="498" xfId="76" applyBorder="1">
      <alignment horizontal="center"/>
    </xf>
    <xf numFmtId="0" fontId="4" fillId="0" borderId="24" xfId="0" applyNumberFormat="1" applyFont="1" applyFill="1" applyBorder="1" applyAlignment="1" applyProtection="1">
      <alignment horizontal="center" vertical="center"/>
    </xf>
    <xf numFmtId="0" fontId="25" fillId="0" borderId="523" xfId="0" applyNumberFormat="1" applyFont="1" applyFill="1" applyBorder="1" applyAlignment="1" applyProtection="1">
      <alignment horizontal="center"/>
    </xf>
    <xf numFmtId="49" fontId="8" fillId="9" borderId="560" xfId="76" applyBorder="1">
      <alignment horizontal="center"/>
    </xf>
    <xf numFmtId="49" fontId="8" fillId="9" borderId="561" xfId="20" applyBorder="1">
      <alignment horizontal="center"/>
    </xf>
    <xf numFmtId="49" fontId="8" fillId="9" borderId="477" xfId="20" applyBorder="1">
      <alignment horizontal="center"/>
    </xf>
    <xf numFmtId="49" fontId="8" fillId="9" borderId="477" xfId="76" applyBorder="1">
      <alignment horizontal="center"/>
    </xf>
    <xf numFmtId="0" fontId="8" fillId="0" borderId="495" xfId="0" applyNumberFormat="1" applyFont="1" applyFill="1" applyBorder="1" applyAlignment="1" applyProtection="1">
      <alignment horizontal="center" vertical="center"/>
    </xf>
    <xf numFmtId="0" fontId="8" fillId="0" borderId="495" xfId="0" applyNumberFormat="1" applyFont="1" applyFill="1" applyBorder="1" applyAlignment="1" applyProtection="1">
      <alignment horizontal="center" vertical="top"/>
    </xf>
    <xf numFmtId="0" fontId="8" fillId="0" borderId="561" xfId="0" applyNumberFormat="1" applyFont="1" applyFill="1" applyBorder="1" applyAlignment="1" applyProtection="1">
      <alignment horizontal="center" vertical="top"/>
    </xf>
    <xf numFmtId="0" fontId="8" fillId="0" borderId="561" xfId="0" applyNumberFormat="1" applyFont="1" applyFill="1" applyBorder="1" applyAlignment="1" applyProtection="1">
      <alignment horizontal="center"/>
    </xf>
    <xf numFmtId="49" fontId="8" fillId="9" borderId="560" xfId="20" applyBorder="1">
      <alignment horizontal="center"/>
    </xf>
    <xf numFmtId="0" fontId="5" fillId="0" borderId="516" xfId="0" applyNumberFormat="1" applyFont="1" applyFill="1" applyBorder="1" applyAlignment="1" applyProtection="1">
      <alignment horizontal="left" vertical="center"/>
    </xf>
    <xf numFmtId="0" fontId="5" fillId="0" borderId="562" xfId="0" applyNumberFormat="1" applyFont="1" applyFill="1" applyBorder="1" applyAlignment="1" applyProtection="1">
      <alignment horizontal="left" vertical="center"/>
    </xf>
    <xf numFmtId="0" fontId="4" fillId="0" borderId="563" xfId="0" applyNumberFormat="1" applyFont="1" applyFill="1" applyBorder="1" applyAlignment="1" applyProtection="1">
      <alignment horizontal="center" vertical="center"/>
    </xf>
    <xf numFmtId="166" fontId="4" fillId="0" borderId="523" xfId="2" applyBorder="1">
      <alignment vertical="center"/>
    </xf>
    <xf numFmtId="166" fontId="2" fillId="11" borderId="564" xfId="18" applyBorder="1">
      <alignment vertical="center"/>
    </xf>
    <xf numFmtId="166" fontId="4" fillId="10" borderId="565" xfId="23" applyBorder="1">
      <alignment vertical="center"/>
      <protection locked="0"/>
    </xf>
    <xf numFmtId="166" fontId="4" fillId="10" borderId="405" xfId="23" applyBorder="1">
      <alignment vertical="center"/>
      <protection locked="0"/>
    </xf>
    <xf numFmtId="166" fontId="4" fillId="10" borderId="554" xfId="23" applyBorder="1">
      <alignment vertical="center"/>
      <protection locked="0"/>
    </xf>
    <xf numFmtId="49" fontId="8" fillId="9" borderId="566" xfId="21" applyBorder="1">
      <alignment horizontal="center" vertical="center"/>
    </xf>
    <xf numFmtId="166" fontId="4" fillId="10" borderId="495" xfId="23" applyBorder="1">
      <alignment vertical="center"/>
      <protection locked="0"/>
    </xf>
    <xf numFmtId="166" fontId="5" fillId="0" borderId="567" xfId="19" applyBorder="1">
      <alignment horizontal="right" vertical="center"/>
    </xf>
    <xf numFmtId="49" fontId="8" fillId="9" borderId="566" xfId="0" applyNumberFormat="1" applyFont="1" applyFill="1" applyBorder="1" applyAlignment="1" applyProtection="1">
      <alignment horizontal="center" vertical="center"/>
    </xf>
    <xf numFmtId="166" fontId="4" fillId="13" borderId="568" xfId="25" applyBorder="1">
      <alignment horizontal="right" vertical="center"/>
      <protection locked="0"/>
    </xf>
    <xf numFmtId="0" fontId="5" fillId="0" borderId="569" xfId="0" applyNumberFormat="1" applyFont="1" applyFill="1" applyBorder="1" applyAlignment="1" applyProtection="1">
      <alignment vertical="center"/>
    </xf>
    <xf numFmtId="0" fontId="5" fillId="0" borderId="400" xfId="0" applyNumberFormat="1" applyFont="1" applyFill="1" applyBorder="1" applyAlignment="1" applyProtection="1">
      <alignment horizontal="left" vertical="center" wrapText="1"/>
    </xf>
    <xf numFmtId="0" fontId="5" fillId="0" borderId="461" xfId="0" applyNumberFormat="1" applyFont="1" applyFill="1" applyBorder="1" applyAlignment="1" applyProtection="1">
      <alignment horizontal="left" vertical="center" wrapText="1"/>
    </xf>
    <xf numFmtId="0" fontId="10" fillId="0" borderId="283" xfId="0" quotePrefix="1" applyFont="1" applyBorder="1" applyAlignment="1">
      <alignment horizontal="center"/>
    </xf>
    <xf numFmtId="0" fontId="10" fillId="0" borderId="276" xfId="0" quotePrefix="1" applyFont="1" applyBorder="1" applyAlignment="1">
      <alignment horizontal="center"/>
    </xf>
    <xf numFmtId="0" fontId="10" fillId="0" borderId="277" xfId="0" quotePrefix="1" applyFont="1" applyBorder="1" applyAlignment="1">
      <alignment horizontal="center"/>
    </xf>
    <xf numFmtId="0" fontId="5" fillId="0" borderId="287" xfId="0" applyNumberFormat="1" applyFont="1" applyFill="1" applyBorder="1" applyAlignment="1" applyProtection="1">
      <alignment horizontal="left" vertical="center"/>
    </xf>
    <xf numFmtId="0" fontId="24" fillId="0" borderId="287" xfId="0" applyNumberFormat="1" applyFont="1" applyFill="1" applyBorder="1" applyAlignment="1" applyProtection="1">
      <alignment horizontal="left" vertical="center"/>
    </xf>
    <xf numFmtId="0" fontId="64" fillId="0" borderId="495" xfId="0" applyNumberFormat="1" applyFont="1" applyFill="1" applyBorder="1" applyAlignment="1" applyProtection="1">
      <alignment horizontal="left" wrapText="1"/>
    </xf>
    <xf numFmtId="0" fontId="64" fillId="0" borderId="490" xfId="0" applyNumberFormat="1" applyFont="1" applyFill="1" applyBorder="1" applyAlignment="1" applyProtection="1">
      <alignment horizontal="left" wrapText="1"/>
    </xf>
    <xf numFmtId="0" fontId="64" fillId="0" borderId="494" xfId="0" applyNumberFormat="1" applyFont="1" applyFill="1" applyBorder="1" applyAlignment="1" applyProtection="1">
      <alignment horizontal="left" wrapText="1"/>
    </xf>
    <xf numFmtId="0" fontId="64" fillId="0" borderId="287" xfId="0" applyNumberFormat="1" applyFont="1" applyFill="1" applyBorder="1" applyAlignment="1" applyProtection="1">
      <alignment horizontal="left" wrapText="1"/>
    </xf>
    <xf numFmtId="0" fontId="64" fillId="0" borderId="0" xfId="0" applyNumberFormat="1" applyFont="1" applyFill="1" applyBorder="1" applyAlignment="1" applyProtection="1">
      <alignment horizontal="left" wrapText="1"/>
    </xf>
    <xf numFmtId="0" fontId="64" fillId="0" borderId="471" xfId="0" applyNumberFormat="1" applyFont="1" applyFill="1" applyBorder="1" applyAlignment="1" applyProtection="1">
      <alignment horizontal="left" wrapText="1"/>
    </xf>
    <xf numFmtId="0" fontId="64" fillId="0" borderId="500" xfId="0" applyNumberFormat="1" applyFont="1" applyFill="1" applyBorder="1" applyAlignment="1" applyProtection="1">
      <alignment horizontal="left" wrapText="1"/>
    </xf>
    <xf numFmtId="0" fontId="64" fillId="0" borderId="498" xfId="0" applyNumberFormat="1" applyFont="1" applyFill="1" applyBorder="1" applyAlignment="1" applyProtection="1">
      <alignment horizontal="left" wrapText="1"/>
    </xf>
    <xf numFmtId="0" fontId="64" fillId="0" borderId="501" xfId="0" applyNumberFormat="1" applyFont="1" applyFill="1" applyBorder="1" applyAlignment="1" applyProtection="1">
      <alignment horizontal="left" wrapText="1"/>
    </xf>
    <xf numFmtId="0" fontId="5" fillId="0" borderId="404" xfId="0" applyFont="1" applyBorder="1" applyAlignment="1">
      <alignment horizontal="center" wrapText="1"/>
    </xf>
    <xf numFmtId="0" fontId="5" fillId="0" borderId="0" xfId="0" applyFont="1" applyBorder="1" applyAlignment="1">
      <alignment horizontal="center" wrapText="1"/>
    </xf>
    <xf numFmtId="0" fontId="5" fillId="0" borderId="292" xfId="0" applyNumberFormat="1" applyFont="1" applyFill="1" applyBorder="1" applyAlignment="1" applyProtection="1">
      <alignment horizontal="center"/>
    </xf>
    <xf numFmtId="0" fontId="8" fillId="0" borderId="552" xfId="0" applyNumberFormat="1" applyFont="1" applyFill="1" applyBorder="1" applyAlignment="1" applyProtection="1">
      <alignment horizontal="center" vertical="top"/>
    </xf>
    <xf numFmtId="0" fontId="8" fillId="0" borderId="496" xfId="0" applyNumberFormat="1" applyFont="1" applyFill="1" applyBorder="1" applyAlignment="1" applyProtection="1">
      <alignment horizontal="center" vertical="top"/>
    </xf>
    <xf numFmtId="0" fontId="8" fillId="0" borderId="403" xfId="0" applyNumberFormat="1" applyFont="1" applyFill="1" applyBorder="1" applyAlignment="1" applyProtection="1">
      <alignment horizontal="center" vertical="top"/>
    </xf>
    <xf numFmtId="0" fontId="8" fillId="0" borderId="372" xfId="0" applyNumberFormat="1" applyFont="1" applyFill="1" applyBorder="1" applyAlignment="1" applyProtection="1">
      <alignment horizontal="center" vertical="top"/>
    </xf>
    <xf numFmtId="0" fontId="5" fillId="0" borderId="553" xfId="0" applyFont="1" applyBorder="1" applyAlignment="1">
      <alignment horizontal="center" wrapText="1"/>
    </xf>
    <xf numFmtId="0" fontId="5" fillId="0" borderId="471" xfId="0" applyFont="1" applyBorder="1" applyAlignment="1">
      <alignment horizontal="center" wrapText="1"/>
    </xf>
    <xf numFmtId="0" fontId="5" fillId="0" borderId="551" xfId="0" applyFont="1" applyBorder="1" applyAlignment="1">
      <alignment horizontal="center" wrapText="1"/>
    </xf>
    <xf numFmtId="0" fontId="5" fillId="0" borderId="287" xfId="0" applyNumberFormat="1" applyFont="1" applyFill="1" applyBorder="1" applyAlignment="1" applyProtection="1">
      <alignment horizontal="left" vertical="center" wrapText="1"/>
    </xf>
    <xf numFmtId="0" fontId="4" fillId="0" borderId="554" xfId="0" applyNumberFormat="1" applyFont="1" applyFill="1" applyBorder="1" applyAlignment="1" applyProtection="1">
      <alignment horizontal="left" vertical="center" wrapText="1"/>
    </xf>
    <xf numFmtId="0" fontId="4" fillId="0" borderId="555" xfId="0" applyNumberFormat="1" applyFont="1" applyFill="1" applyBorder="1" applyAlignment="1" applyProtection="1">
      <alignment horizontal="left" vertical="center" wrapText="1"/>
    </xf>
    <xf numFmtId="0" fontId="4" fillId="0" borderId="556" xfId="0" applyNumberFormat="1" applyFont="1" applyFill="1" applyBorder="1" applyAlignment="1" applyProtection="1">
      <alignment horizontal="left" vertical="center" wrapText="1"/>
    </xf>
    <xf numFmtId="0" fontId="5" fillId="0" borderId="24" xfId="0" applyNumberFormat="1" applyFont="1" applyFill="1" applyBorder="1" applyAlignment="1" applyProtection="1">
      <alignment horizontal="left" vertical="center" wrapText="1"/>
    </xf>
    <xf numFmtId="0" fontId="5" fillId="0" borderId="533" xfId="0" applyNumberFormat="1" applyFont="1" applyFill="1" applyBorder="1" applyAlignment="1" applyProtection="1">
      <alignment horizontal="center"/>
    </xf>
    <xf numFmtId="0" fontId="5" fillId="0" borderId="532" xfId="0" applyNumberFormat="1" applyFont="1" applyFill="1" applyBorder="1" applyAlignment="1" applyProtection="1">
      <alignment horizontal="center"/>
    </xf>
    <xf numFmtId="0" fontId="5" fillId="0" borderId="271" xfId="0" applyNumberFormat="1" applyFont="1" applyFill="1" applyBorder="1" applyAlignment="1" applyProtection="1">
      <alignment horizontal="center"/>
    </xf>
    <xf numFmtId="0" fontId="5" fillId="0" borderId="258" xfId="0" applyNumberFormat="1" applyFont="1" applyFill="1" applyBorder="1" applyAlignment="1" applyProtection="1">
      <alignment horizontal="center"/>
    </xf>
    <xf numFmtId="0" fontId="1" fillId="0" borderId="287" xfId="0" applyNumberFormat="1" applyFont="1" applyFill="1" applyBorder="1" applyAlignment="1" applyProtection="1">
      <alignment horizontal="left" vertical="top" wrapText="1"/>
    </xf>
    <xf numFmtId="0" fontId="1" fillId="0" borderId="360" xfId="0" applyNumberFormat="1" applyFont="1" applyFill="1" applyBorder="1" applyAlignment="1" applyProtection="1">
      <alignment horizontal="left" vertical="top" wrapText="1"/>
    </xf>
    <xf numFmtId="0" fontId="1" fillId="0" borderId="400" xfId="0" applyNumberFormat="1" applyFont="1" applyFill="1" applyBorder="1" applyAlignment="1" applyProtection="1">
      <alignment horizontal="left" vertical="top" wrapText="1"/>
    </xf>
    <xf numFmtId="0" fontId="1" fillId="0" borderId="287" xfId="0" applyNumberFormat="1" applyFont="1" applyFill="1" applyBorder="1" applyAlignment="1" applyProtection="1">
      <alignment horizontal="left" vertical="top"/>
    </xf>
    <xf numFmtId="0" fontId="30" fillId="0" borderId="83" xfId="0" applyNumberFormat="1" applyFont="1" applyFill="1" applyBorder="1" applyAlignment="1" applyProtection="1">
      <alignment horizontal="center" vertical="center" wrapText="1"/>
    </xf>
    <xf numFmtId="0" fontId="30" fillId="0" borderId="83" xfId="0" applyNumberFormat="1" applyFont="1" applyFill="1" applyBorder="1" applyAlignment="1" applyProtection="1">
      <alignment horizontal="center" vertical="center"/>
    </xf>
    <xf numFmtId="0" fontId="19" fillId="0" borderId="287" xfId="24" applyBorder="1" applyAlignment="1">
      <alignment horizontal="left" vertical="center" wrapText="1"/>
    </xf>
    <xf numFmtId="0" fontId="19" fillId="0" borderId="0" xfId="24" applyAlignment="1">
      <alignment horizontal="left" vertical="center" wrapText="1"/>
    </xf>
    <xf numFmtId="0" fontId="4" fillId="0" borderId="386" xfId="0" quotePrefix="1" applyNumberFormat="1" applyFont="1" applyFill="1" applyBorder="1" applyAlignment="1" applyProtection="1">
      <alignment horizontal="center" vertical="center"/>
    </xf>
    <xf numFmtId="0" fontId="4" fillId="0" borderId="471" xfId="0" quotePrefix="1" applyNumberFormat="1" applyFont="1" applyFill="1" applyBorder="1" applyAlignment="1" applyProtection="1">
      <alignment horizontal="center" vertical="center"/>
    </xf>
    <xf numFmtId="0" fontId="4" fillId="0" borderId="379" xfId="0" quotePrefix="1" applyNumberFormat="1" applyFont="1" applyFill="1" applyBorder="1" applyAlignment="1" applyProtection="1">
      <alignment horizontal="center" vertical="center"/>
    </xf>
    <xf numFmtId="0" fontId="4" fillId="0" borderId="93" xfId="0" quotePrefix="1" applyNumberFormat="1" applyFont="1" applyFill="1" applyBorder="1" applyAlignment="1" applyProtection="1">
      <alignment horizontal="center" vertical="center"/>
    </xf>
    <xf numFmtId="0" fontId="4" fillId="0" borderId="386" xfId="0" applyNumberFormat="1" applyFont="1" applyFill="1" applyBorder="1" applyAlignment="1" applyProtection="1">
      <alignment horizontal="center" vertical="center"/>
    </xf>
    <xf numFmtId="0" fontId="4" fillId="0" borderId="471" xfId="0" applyNumberFormat="1" applyFont="1" applyFill="1" applyBorder="1" applyAlignment="1" applyProtection="1">
      <alignment horizontal="center" vertical="center"/>
    </xf>
    <xf numFmtId="0" fontId="4" fillId="0" borderId="379" xfId="0" applyNumberFormat="1" applyFont="1" applyFill="1" applyBorder="1" applyAlignment="1" applyProtection="1">
      <alignment horizontal="center" vertical="center"/>
    </xf>
    <xf numFmtId="0" fontId="4" fillId="0" borderId="93" xfId="0" applyNumberFormat="1" applyFont="1" applyFill="1" applyBorder="1" applyAlignment="1" applyProtection="1">
      <alignment horizontal="center" vertical="center"/>
    </xf>
    <xf numFmtId="0" fontId="65" fillId="0" borderId="287" xfId="0" applyNumberFormat="1" applyFont="1" applyFill="1" applyBorder="1" applyAlignment="1" applyProtection="1">
      <alignment horizontal="left" vertical="center" wrapText="1"/>
    </xf>
    <xf numFmtId="0" fontId="65" fillId="0" borderId="0" xfId="0" applyNumberFormat="1" applyFont="1" applyFill="1" applyAlignment="1" applyProtection="1">
      <alignment horizontal="left" vertical="center" wrapText="1"/>
    </xf>
    <xf numFmtId="0" fontId="5" fillId="0" borderId="287" xfId="0" applyNumberFormat="1" applyFont="1" applyFill="1" applyBorder="1" applyAlignment="1" applyProtection="1">
      <alignment horizontal="left" vertical="top" wrapText="1"/>
    </xf>
    <xf numFmtId="0" fontId="0" fillId="0" borderId="0" xfId="0" quotePrefix="1"/>
    <xf numFmtId="0" fontId="1" fillId="0" borderId="287" xfId="0" applyNumberFormat="1" applyFont="1" applyFill="1" applyBorder="1" applyAlignment="1" applyProtection="1">
      <alignment horizontal="left" vertical="center" wrapText="1"/>
    </xf>
    <xf numFmtId="0" fontId="19" fillId="0" borderId="0" xfId="0" applyFont="1" applyBorder="1" applyAlignment="1" applyProtection="1">
      <alignment horizontal="left" wrapText="1"/>
    </xf>
    <xf numFmtId="0" fontId="5" fillId="12" borderId="287" xfId="0" applyNumberFormat="1" applyFont="1" applyFill="1" applyBorder="1" applyAlignment="1" applyProtection="1">
      <alignment horizontal="left" vertical="top" wrapText="1"/>
    </xf>
    <xf numFmtId="0" fontId="61" fillId="0" borderId="0" xfId="0" applyFont="1" applyAlignment="1">
      <alignment wrapText="1"/>
    </xf>
    <xf numFmtId="166" fontId="2" fillId="0" borderId="0" xfId="0" applyNumberFormat="1" applyFont="1" applyFill="1" applyBorder="1" applyAlignment="1" applyProtection="1">
      <alignment horizontal="left" vertical="center"/>
    </xf>
  </cellXfs>
  <cellStyles count="144">
    <cellStyle name="%" xfId="42"/>
    <cellStyle name="_Calc" xfId="2"/>
    <cellStyle name="_Calc 2" xfId="84"/>
    <cellStyle name="_Calc 3" xfId="101"/>
    <cellStyle name="_Calc 4" xfId="122"/>
    <cellStyle name="_Calc 5" xfId="131"/>
    <cellStyle name="_CalcBold" xfId="26"/>
    <cellStyle name="_CalcBold 2" xfId="91"/>
    <cellStyle name="_CalcBold 3" xfId="109"/>
    <cellStyle name="_CalcBold 4" xfId="117"/>
    <cellStyle name="_CalcBold 5" xfId="114"/>
    <cellStyle name="_CalcTotal" xfId="19"/>
    <cellStyle name="_CalcTotal 2" xfId="86"/>
    <cellStyle name="_CharityTitle" xfId="75"/>
    <cellStyle name="_CharityTitle 2" xfId="95"/>
    <cellStyle name="_CharityTotalCol" xfId="96"/>
    <cellStyle name="_Confirmation" xfId="72"/>
    <cellStyle name="_Confirmation 2" xfId="93"/>
    <cellStyle name="_Confirmation 3" xfId="124"/>
    <cellStyle name="_Confirmation 4" xfId="130"/>
    <cellStyle name="_Confirmation 5" xfId="136"/>
    <cellStyle name="_InputCY" xfId="22"/>
    <cellStyle name="_InputCY 3" xfId="106"/>
    <cellStyle name="_InputCY 4" xfId="119"/>
    <cellStyle name="_InputCY 5" xfId="115"/>
    <cellStyle name="_InputNewFT" xfId="25"/>
    <cellStyle name="_InputNewFT 2" xfId="90"/>
    <cellStyle name="_InputNewFT 3" xfId="108"/>
    <cellStyle name="_InputNewFT 4" xfId="118"/>
    <cellStyle name="_InputNewFT 5" xfId="111"/>
    <cellStyle name="_InputOptional" xfId="78"/>
    <cellStyle name="_InputPY" xfId="23"/>
    <cellStyle name="_InputPY 2" xfId="89"/>
    <cellStyle name="_InputPY 3" xfId="107"/>
    <cellStyle name="_InputPY 4" xfId="113"/>
    <cellStyle name="_InputPY 5" xfId="123"/>
    <cellStyle name="_InputPYNew" xfId="83"/>
    <cellStyle name="_InputPYS" xfId="74"/>
    <cellStyle name="_InputPYS 2" xfId="94"/>
    <cellStyle name="_Maincode" xfId="20"/>
    <cellStyle name="_Maincode 2" xfId="87"/>
    <cellStyle name="_Maincode 3" xfId="104"/>
    <cellStyle name="_Maincode 4" xfId="121"/>
    <cellStyle name="_Maincode 5" xfId="110"/>
    <cellStyle name="_Maincode 6" xfId="116"/>
    <cellStyle name="_Maincode_PPY" xfId="77"/>
    <cellStyle name="_Maincode_PPY 2" xfId="98"/>
    <cellStyle name="_Maincode_PPY 3" xfId="126"/>
    <cellStyle name="_Maincode_PPY 4" xfId="133"/>
    <cellStyle name="_Maincode_PPY 5" xfId="138"/>
    <cellStyle name="_Maincode_PPY 6" xfId="141"/>
    <cellStyle name="_Maincode_PY" xfId="76"/>
    <cellStyle name="_Maincode_PY 2" xfId="97"/>
    <cellStyle name="_Maincode_PY 3" xfId="125"/>
    <cellStyle name="_Maincode_PY 4" xfId="132"/>
    <cellStyle name="_Maincode_PY 5" xfId="137"/>
    <cellStyle name="_Maincode_PY 6" xfId="102"/>
    <cellStyle name="_No_Input" xfId="18"/>
    <cellStyle name="_No_Input 2" xfId="85"/>
    <cellStyle name="_No_Input 3" xfId="103"/>
    <cellStyle name="_No_Input 4" xfId="129"/>
    <cellStyle name="_Note" xfId="24"/>
    <cellStyle name="_Populated" xfId="79"/>
    <cellStyle name="_Populated 2" xfId="99"/>
    <cellStyle name="_Populated 3" xfId="127"/>
    <cellStyle name="_Populated 4" xfId="134"/>
    <cellStyle name="_Populated 5" xfId="139"/>
    <cellStyle name="_Populated 6" xfId="142"/>
    <cellStyle name="_Subcode" xfId="21"/>
    <cellStyle name="_Subcode 2" xfId="88"/>
    <cellStyle name="_Subcode 3" xfId="105"/>
    <cellStyle name="_Subcode 4" xfId="120"/>
    <cellStyle name="_Subcode 5" xfId="112"/>
    <cellStyle name="_TextEntry" xfId="17"/>
    <cellStyle name="0,0_x000d__x000a_NA_x000d__x000a_" xfId="9"/>
    <cellStyle name="BusWHead" xfId="81"/>
    <cellStyle name="BusWTot" xfId="82"/>
    <cellStyle name="Calc" xfId="30"/>
    <cellStyle name="Calc - Blue" xfId="31"/>
    <cellStyle name="Calc - Grey" xfId="32"/>
    <cellStyle name="Calc - White" xfId="33"/>
    <cellStyle name="Calculated Field" xfId="34"/>
    <cellStyle name="Check Cell" xfId="29" builtinId="23" hidden="1"/>
    <cellStyle name="Check Cell" xfId="65" builtinId="23" hidden="1"/>
    <cellStyle name="Check Cell" xfId="69" builtinId="23" hidden="1"/>
    <cellStyle name="Check Cell" xfId="70" builtinId="23" hidden="1"/>
    <cellStyle name="CodeHeading" xfId="35"/>
    <cellStyle name="CoverTextNotes" xfId="47"/>
    <cellStyle name="DataEntry" xfId="80"/>
    <cellStyle name="DataEntry 2" xfId="100"/>
    <cellStyle name="DataEntry 3" xfId="128"/>
    <cellStyle name="DataEntry 4" xfId="135"/>
    <cellStyle name="DataEntry 5" xfId="140"/>
    <cellStyle name="DataEntry 6" xfId="143"/>
    <cellStyle name="Exception" xfId="3"/>
    <cellStyle name="Greyed out" xfId="4"/>
    <cellStyle name="H1" xfId="48"/>
    <cellStyle name="H2" xfId="49"/>
    <cellStyle name="H3" xfId="11"/>
    <cellStyle name="H3Bold" xfId="50"/>
    <cellStyle name="Header0" xfId="15"/>
    <cellStyle name="Hyperlink" xfId="1" builtinId="8"/>
    <cellStyle name="IndentedPlain" xfId="12"/>
    <cellStyle name="Input" xfId="27" builtinId="20" hidden="1"/>
    <cellStyle name="Input" xfId="63" builtinId="20" hidden="1"/>
    <cellStyle name="Input" xfId="67" builtinId="20" hidden="1"/>
    <cellStyle name="Input" xfId="66" builtinId="20" hidden="1"/>
    <cellStyle name="Input 1" xfId="36"/>
    <cellStyle name="Input 2" xfId="37"/>
    <cellStyle name="Input Cell" xfId="38"/>
    <cellStyle name="Linked Cell" xfId="28" builtinId="24" hidden="1"/>
    <cellStyle name="Linked Cell" xfId="64" builtinId="24" hidden="1"/>
    <cellStyle name="Linked Cell" xfId="68" builtinId="24" hidden="1"/>
    <cellStyle name="Linked Cell" xfId="71" builtinId="24" hidden="1"/>
    <cellStyle name="Named Range" xfId="5"/>
    <cellStyle name="Named Range Cells" xfId="6"/>
    <cellStyle name="Named Range Tag" xfId="7"/>
    <cellStyle name="NB" xfId="10"/>
    <cellStyle name="Normal" xfId="0" builtinId="0" customBuiltin="1"/>
    <cellStyle name="NoteHeading" xfId="16"/>
    <cellStyle name="NoteItem" xfId="46"/>
    <cellStyle name="NoteNum" xfId="13"/>
    <cellStyle name="NoteSection" xfId="51"/>
    <cellStyle name="NoteSubItem" xfId="44"/>
    <cellStyle name="NoteSubTotal" xfId="52"/>
    <cellStyle name="OpSub" xfId="53"/>
    <cellStyle name="Plain" xfId="14"/>
    <cellStyle name="SectHeader" xfId="54"/>
    <cellStyle name="SectHeaderLev2" xfId="55"/>
    <cellStyle name="SectLev2SubTotal" xfId="56"/>
    <cellStyle name="SectSubHeader" xfId="43"/>
    <cellStyle name="SectSubHeaderTotal" xfId="45"/>
    <cellStyle name="SectSubTotal" xfId="57"/>
    <cellStyle name="SubNoteNum" xfId="58"/>
    <cellStyle name="SubNoteSection" xfId="59"/>
    <cellStyle name="SubNoteSectionTotal" xfId="60"/>
    <cellStyle name="TextEntry" xfId="61"/>
    <cellStyle name="TextEntryPY" xfId="73"/>
    <cellStyle name="Title 1" xfId="39"/>
    <cellStyle name="Title 2" xfId="40"/>
    <cellStyle name="Title 3" xfId="41"/>
    <cellStyle name="Title 4" xfId="8"/>
    <cellStyle name="ValNum" xfId="62"/>
    <cellStyle name="ValNum 2" xfId="92"/>
  </cellStyles>
  <dxfs count="5">
    <dxf>
      <font>
        <b/>
        <i val="0"/>
        <color rgb="FFFF0000"/>
      </font>
    </dxf>
    <dxf>
      <fill>
        <patternFill>
          <bgColor rgb="FFFF0000"/>
        </patternFill>
      </fill>
    </dxf>
    <dxf>
      <font>
        <b/>
        <i val="0"/>
        <strike val="0"/>
        <color theme="0" tint="-4.9989318521683403E-2"/>
      </font>
      <fill>
        <patternFill>
          <bgColor rgb="FFFF0000"/>
        </patternFill>
      </fill>
    </dxf>
    <dxf>
      <font>
        <b/>
        <i val="0"/>
        <strike val="0"/>
        <color theme="0" tint="-4.9989318521683403E-2"/>
      </font>
      <fill>
        <patternFill>
          <bgColor rgb="FFFF0000"/>
        </patternFill>
      </fill>
    </dxf>
    <dxf>
      <font>
        <b/>
        <i val="0"/>
        <strike val="0"/>
        <color theme="0" tint="-4.9989318521683403E-2"/>
      </font>
      <fill>
        <patternFill>
          <bgColor rgb="FFFF0000"/>
        </patternFill>
      </fill>
    </dxf>
  </dxfs>
  <tableStyles count="0" defaultTableStyle="TableStyleMedium9" defaultPivotStyle="PivotStyleLight16"/>
  <colors>
    <mruColors>
      <color rgb="FF00FF00"/>
      <color rgb="FFFF33CC"/>
      <color rgb="FF0000FF"/>
      <color rgb="FFFF5050"/>
      <color rgb="FFFFCCFF"/>
      <color rgb="FFFF8181"/>
      <color rgb="FF66FF66"/>
      <color rgb="FF99FF99"/>
      <color rgb="FFFFFF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4</xdr:col>
      <xdr:colOff>123295</xdr:colOff>
      <xdr:row>24</xdr:row>
      <xdr:rowOff>6084</xdr:rowOff>
    </xdr:from>
    <xdr:to>
      <xdr:col>5</xdr:col>
      <xdr:colOff>489478</xdr:colOff>
      <xdr:row>26</xdr:row>
      <xdr:rowOff>73289</xdr:rowOff>
    </xdr:to>
    <xdr:sp macro="" textlink="">
      <xdr:nvSpPr>
        <xdr:cNvPr id="241668" name="Text Box 4" hidden="1"/>
        <xdr:cNvSpPr txBox="1">
          <a:spLocks noChangeArrowheads="1"/>
        </xdr:cNvSpPr>
      </xdr:nvSpPr>
      <xdr:spPr bwMode="auto">
        <a:xfrm>
          <a:off x="4619625" y="5438775"/>
          <a:ext cx="1219200" cy="8001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showGridLines="0" tabSelected="1" zoomScale="85" zoomScaleNormal="85" workbookViewId="0"/>
  </sheetViews>
  <sheetFormatPr defaultRowHeight="12.75"/>
  <cols>
    <col min="1" max="16384" width="9.140625" style="1750"/>
  </cols>
  <sheetData>
    <row r="2" spans="2:14" ht="15">
      <c r="B2" s="1751"/>
    </row>
    <row r="3" spans="2:14" ht="23.25">
      <c r="B3" s="1744" t="s">
        <v>1366</v>
      </c>
    </row>
    <row r="4" spans="2:14" ht="15">
      <c r="B4" s="1751"/>
    </row>
    <row r="5" spans="2:14" ht="15">
      <c r="B5" s="1751"/>
    </row>
    <row r="6" spans="2:14" ht="19.5">
      <c r="B6" s="1752" t="s">
        <v>1579</v>
      </c>
      <c r="C6" s="1753"/>
      <c r="D6" s="1753"/>
      <c r="E6" s="1753"/>
      <c r="F6" s="1753"/>
      <c r="G6" s="1753"/>
      <c r="H6" s="1753"/>
      <c r="I6" s="1753"/>
      <c r="J6" s="1753"/>
      <c r="K6" s="1753"/>
      <c r="L6" s="1753"/>
      <c r="M6" s="1753"/>
      <c r="N6" s="1753"/>
    </row>
    <row r="7" spans="2:14" ht="19.5">
      <c r="B7" s="1754"/>
      <c r="C7" s="1753"/>
      <c r="D7" s="1753"/>
      <c r="E7" s="1753"/>
      <c r="F7" s="1753"/>
      <c r="G7" s="1753"/>
      <c r="H7" s="1753"/>
      <c r="I7" s="1753"/>
      <c r="J7" s="1753"/>
      <c r="K7" s="1753"/>
      <c r="L7" s="1753"/>
      <c r="M7" s="1753"/>
      <c r="N7" s="1753"/>
    </row>
    <row r="8" spans="2:14" ht="19.5">
      <c r="B8" s="1754" t="s">
        <v>1470</v>
      </c>
      <c r="C8" s="1753"/>
      <c r="D8" s="1753"/>
      <c r="E8" s="1753"/>
      <c r="F8" s="1753"/>
      <c r="G8" s="1753"/>
      <c r="H8" s="1753"/>
      <c r="I8" s="1753"/>
      <c r="J8" s="1753"/>
      <c r="K8" s="1753"/>
      <c r="L8" s="1753"/>
      <c r="M8" s="1753"/>
      <c r="N8" s="1753"/>
    </row>
    <row r="9" spans="2:14" ht="19.5">
      <c r="B9" s="1754" t="s">
        <v>1472</v>
      </c>
      <c r="C9" s="1753"/>
      <c r="D9" s="1753"/>
      <c r="E9" s="1753"/>
      <c r="F9" s="1753"/>
      <c r="G9" s="1753"/>
      <c r="H9" s="1753"/>
      <c r="I9" s="1753"/>
      <c r="J9" s="1753"/>
      <c r="K9" s="1753"/>
      <c r="L9" s="1753"/>
      <c r="M9" s="1753"/>
      <c r="N9" s="1753"/>
    </row>
    <row r="10" spans="2:14" ht="19.5">
      <c r="B10" s="1754"/>
      <c r="C10" s="1753"/>
      <c r="D10" s="1753"/>
      <c r="E10" s="1753"/>
      <c r="F10" s="1753"/>
      <c r="G10" s="1753"/>
      <c r="H10" s="1753"/>
      <c r="I10" s="1753"/>
      <c r="J10" s="1753"/>
      <c r="K10" s="1753"/>
      <c r="L10" s="1753"/>
      <c r="M10" s="1753"/>
      <c r="N10" s="1753"/>
    </row>
    <row r="11" spans="2:14" ht="19.5">
      <c r="B11" s="1754" t="s">
        <v>1600</v>
      </c>
      <c r="C11" s="1753"/>
      <c r="D11" s="1753"/>
      <c r="E11" s="1753"/>
      <c r="F11" s="1753"/>
      <c r="G11" s="1753"/>
      <c r="H11" s="1753"/>
      <c r="I11" s="1753"/>
      <c r="J11" s="1753"/>
      <c r="K11" s="1753"/>
      <c r="L11" s="1753"/>
      <c r="M11" s="1753"/>
      <c r="N11" s="1753"/>
    </row>
    <row r="12" spans="2:14" ht="19.5">
      <c r="B12" s="1754" t="s">
        <v>1580</v>
      </c>
      <c r="C12" s="1753"/>
      <c r="D12" s="1753"/>
      <c r="E12" s="1753"/>
      <c r="F12" s="1753"/>
      <c r="G12" s="1753"/>
      <c r="H12" s="1753"/>
      <c r="I12" s="1753"/>
      <c r="J12" s="1753"/>
      <c r="K12" s="1753"/>
      <c r="L12" s="1753"/>
      <c r="M12" s="1753"/>
      <c r="N12" s="1753"/>
    </row>
    <row r="13" spans="2:14" ht="19.5">
      <c r="B13" s="1754"/>
      <c r="C13" s="1753"/>
      <c r="D13" s="1753"/>
      <c r="E13" s="1753"/>
      <c r="F13" s="1753"/>
      <c r="G13" s="1753"/>
      <c r="H13" s="1753"/>
      <c r="I13" s="1753"/>
      <c r="J13" s="1753"/>
      <c r="K13" s="1753"/>
      <c r="L13" s="1753"/>
      <c r="M13" s="1753"/>
      <c r="N13" s="1753"/>
    </row>
    <row r="14" spans="2:14" ht="19.5">
      <c r="B14" s="1752" t="s">
        <v>1471</v>
      </c>
      <c r="C14" s="1753"/>
      <c r="D14" s="1753"/>
      <c r="E14" s="1753"/>
      <c r="F14" s="1753"/>
      <c r="G14" s="1753"/>
      <c r="H14" s="1753"/>
      <c r="I14" s="1753"/>
      <c r="J14" s="1753"/>
      <c r="K14" s="1753"/>
      <c r="L14" s="1753"/>
      <c r="M14" s="1753"/>
      <c r="N14" s="1753"/>
    </row>
    <row r="15" spans="2:14" ht="19.5">
      <c r="B15" s="1754"/>
      <c r="C15" s="1753"/>
      <c r="D15" s="1753"/>
      <c r="E15" s="1753"/>
      <c r="F15" s="1753"/>
      <c r="G15" s="1753"/>
      <c r="H15" s="1753"/>
      <c r="I15" s="1753"/>
      <c r="J15" s="1753"/>
      <c r="K15" s="1753"/>
      <c r="L15" s="1753"/>
      <c r="M15" s="1753"/>
      <c r="N15" s="1753"/>
    </row>
    <row r="16" spans="2:14" ht="19.5">
      <c r="B16" s="1754"/>
      <c r="C16" s="1753"/>
      <c r="D16" s="1753"/>
      <c r="E16" s="1753"/>
      <c r="F16" s="1753"/>
      <c r="G16" s="1753"/>
      <c r="H16" s="1753"/>
      <c r="I16" s="1753"/>
      <c r="J16" s="1753"/>
      <c r="K16" s="1753"/>
      <c r="L16" s="1753"/>
      <c r="M16" s="1753"/>
      <c r="N16" s="1753"/>
    </row>
    <row r="17" spans="2:14" ht="19.5">
      <c r="B17" s="1754"/>
      <c r="C17" s="1753"/>
      <c r="D17" s="1753"/>
      <c r="E17" s="1753"/>
      <c r="F17" s="1753"/>
      <c r="G17" s="1753"/>
      <c r="H17" s="1753"/>
      <c r="I17" s="1753"/>
      <c r="J17" s="1753"/>
      <c r="K17" s="1753"/>
      <c r="L17" s="1753"/>
      <c r="M17" s="1753"/>
      <c r="N17" s="1753"/>
    </row>
    <row r="18" spans="2:14" ht="19.5">
      <c r="B18" s="1754"/>
      <c r="C18" s="1753"/>
      <c r="D18" s="1753"/>
      <c r="E18" s="1753"/>
      <c r="F18" s="1753"/>
      <c r="G18" s="1753"/>
      <c r="H18" s="1753"/>
      <c r="I18" s="1753"/>
      <c r="J18" s="1753"/>
      <c r="K18" s="1753"/>
      <c r="L18" s="1753"/>
      <c r="M18" s="1753"/>
      <c r="N18" s="175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2"/>
  <sheetViews>
    <sheetView showGridLines="0" zoomScale="85" zoomScaleNormal="85" workbookViewId="0"/>
  </sheetViews>
  <sheetFormatPr defaultColWidth="10.7109375" defaultRowHeight="12.75"/>
  <cols>
    <col min="1" max="1" width="4.7109375" style="17" customWidth="1"/>
    <col min="2" max="2" width="50.140625" style="19" customWidth="1"/>
    <col min="3" max="25" width="15.140625" style="17" customWidth="1"/>
    <col min="26" max="16384" width="10.7109375" style="17"/>
  </cols>
  <sheetData>
    <row r="1" spans="1:15" ht="15.75">
      <c r="A1" s="33"/>
      <c r="B1" s="1178" t="s">
        <v>1366</v>
      </c>
      <c r="C1" s="33"/>
      <c r="D1" s="33"/>
      <c r="E1" s="33"/>
      <c r="F1" s="33"/>
    </row>
    <row r="2" spans="1:15">
      <c r="A2" s="33"/>
      <c r="B2" s="42"/>
      <c r="C2" s="33"/>
      <c r="D2" s="33"/>
      <c r="E2" s="33"/>
      <c r="F2" s="33"/>
    </row>
    <row r="3" spans="1:15">
      <c r="A3" s="34"/>
      <c r="B3" s="43" t="str">
        <f>iTitle</f>
        <v>FTC form for accounts for periods ending 31 March 2017</v>
      </c>
      <c r="C3" s="34"/>
      <c r="D3" s="34"/>
      <c r="E3" s="34"/>
      <c r="F3" s="33"/>
    </row>
    <row r="4" spans="1:15">
      <c r="A4" s="34"/>
      <c r="B4" s="95" t="str">
        <f ca="1">MID(CELL("filename",F4),FIND("]",CELL("filename",F4))+1,99)</f>
        <v>9. Op Misc</v>
      </c>
      <c r="C4" s="34"/>
      <c r="D4" s="34"/>
      <c r="E4" s="34"/>
      <c r="F4" s="33"/>
    </row>
    <row r="5" spans="1:15">
      <c r="A5" s="34"/>
      <c r="B5" s="33"/>
      <c r="C5" s="34"/>
      <c r="D5" s="34"/>
      <c r="E5" s="34"/>
      <c r="F5" s="33"/>
    </row>
    <row r="6" spans="1:15">
      <c r="A6" s="34"/>
      <c r="B6" s="43" t="s">
        <v>39</v>
      </c>
      <c r="C6"/>
      <c r="D6"/>
      <c r="E6"/>
      <c r="F6"/>
      <c r="G6"/>
      <c r="H6"/>
      <c r="I6"/>
    </row>
    <row r="7" spans="1:15" s="143" customFormat="1" ht="18.75" customHeight="1">
      <c r="A7"/>
      <c r="B7"/>
      <c r="C7"/>
      <c r="D7"/>
      <c r="E7"/>
      <c r="F7"/>
      <c r="G7"/>
      <c r="H7"/>
      <c r="M7" s="1776" t="s">
        <v>1577</v>
      </c>
      <c r="N7" s="1776">
        <v>1</v>
      </c>
    </row>
    <row r="8" spans="1:15" s="18" customFormat="1" ht="18.75" customHeight="1">
      <c r="A8" s="1159">
        <v>1</v>
      </c>
      <c r="B8" s="488"/>
      <c r="C8" s="1794" t="s">
        <v>772</v>
      </c>
      <c r="D8" s="1794" t="s">
        <v>773</v>
      </c>
      <c r="E8" s="1794" t="s">
        <v>774</v>
      </c>
      <c r="F8" s="1794" t="s">
        <v>775</v>
      </c>
      <c r="G8" s="1794" t="s">
        <v>776</v>
      </c>
      <c r="H8" s="1795" t="s">
        <v>777</v>
      </c>
      <c r="I8" s="1795" t="s">
        <v>778</v>
      </c>
      <c r="J8" s="1795" t="s">
        <v>779</v>
      </c>
      <c r="K8" s="1795" t="s">
        <v>780</v>
      </c>
      <c r="L8" s="1795" t="s">
        <v>781</v>
      </c>
      <c r="M8" s="1793" t="s">
        <v>65</v>
      </c>
      <c r="N8" s="514"/>
    </row>
    <row r="9" spans="1:15" s="143" customFormat="1">
      <c r="A9"/>
      <c r="B9" s="333" t="str">
        <f>"Note 5.1 Analysis of operating lease expenditure"</f>
        <v>Note 5.1 Analysis of operating lease expenditure</v>
      </c>
      <c r="C9" s="1796" t="str">
        <f>'1. SoCI'!$D$9</f>
        <v>2016/17</v>
      </c>
      <c r="D9" s="75" t="str">
        <f>'1. SoCI'!$D$9</f>
        <v>2016/17</v>
      </c>
      <c r="E9" s="75" t="str">
        <f>'1. SoCI'!$D$9</f>
        <v>2016/17</v>
      </c>
      <c r="F9" s="75" t="str">
        <f>'1. SoCI'!$D$9</f>
        <v>2016/17</v>
      </c>
      <c r="G9" s="75" t="str">
        <f>'1. SoCI'!$D$9</f>
        <v>2016/17</v>
      </c>
      <c r="H9" s="1797" t="str">
        <f>'1. SoCI'!$E$9</f>
        <v>2015/16</v>
      </c>
      <c r="I9" s="105" t="str">
        <f>'1. SoCI'!$E$9</f>
        <v>2015/16</v>
      </c>
      <c r="J9" s="105" t="str">
        <f>'1. SoCI'!$E$9</f>
        <v>2015/16</v>
      </c>
      <c r="K9" s="105" t="str">
        <f>'1. SoCI'!$E$9</f>
        <v>2015/16</v>
      </c>
      <c r="L9" s="105" t="str">
        <f>'1. SoCI'!$E$9</f>
        <v>2015/16</v>
      </c>
      <c r="M9" s="881"/>
      <c r="N9" s="515"/>
    </row>
    <row r="10" spans="1:15" s="143" customFormat="1" ht="22.5">
      <c r="A10"/>
      <c r="B10" s="516"/>
      <c r="C10" s="517" t="s">
        <v>85</v>
      </c>
      <c r="D10" s="151" t="s">
        <v>425</v>
      </c>
      <c r="E10" s="151" t="s">
        <v>581</v>
      </c>
      <c r="F10" s="151" t="s">
        <v>450</v>
      </c>
      <c r="G10" s="518" t="s">
        <v>46</v>
      </c>
      <c r="H10" s="151" t="s">
        <v>85</v>
      </c>
      <c r="I10" s="151" t="s">
        <v>425</v>
      </c>
      <c r="J10" s="151" t="s">
        <v>581</v>
      </c>
      <c r="K10" s="151" t="s">
        <v>450</v>
      </c>
      <c r="L10" s="151" t="s">
        <v>46</v>
      </c>
      <c r="M10" s="511"/>
      <c r="N10" s="225" t="s">
        <v>102</v>
      </c>
    </row>
    <row r="11" spans="1:15" s="143" customFormat="1">
      <c r="A11"/>
      <c r="B11" s="521"/>
      <c r="C11" s="522" t="s">
        <v>67</v>
      </c>
      <c r="D11" s="344" t="s">
        <v>67</v>
      </c>
      <c r="E11" s="344" t="s">
        <v>67</v>
      </c>
      <c r="F11" s="344" t="s">
        <v>67</v>
      </c>
      <c r="G11" s="444" t="s">
        <v>67</v>
      </c>
      <c r="H11" s="344" t="s">
        <v>67</v>
      </c>
      <c r="I11" s="344" t="s">
        <v>67</v>
      </c>
      <c r="J11" s="344" t="s">
        <v>67</v>
      </c>
      <c r="K11" s="344" t="s">
        <v>67</v>
      </c>
      <c r="L11" s="444" t="s">
        <v>67</v>
      </c>
      <c r="M11" s="513" t="s">
        <v>66</v>
      </c>
      <c r="N11" s="225" t="s">
        <v>103</v>
      </c>
    </row>
    <row r="12" spans="1:15" s="143" customFormat="1" ht="18.75" customHeight="1">
      <c r="A12"/>
      <c r="B12" s="520" t="s">
        <v>150</v>
      </c>
      <c r="C12" s="300">
        <f>D12+E12+F12+G12</f>
        <v>0</v>
      </c>
      <c r="D12" s="337"/>
      <c r="E12" s="337"/>
      <c r="F12" s="337"/>
      <c r="G12" s="337"/>
      <c r="H12" s="300">
        <f>I12+J12+K12+L12</f>
        <v>0</v>
      </c>
      <c r="I12" s="306"/>
      <c r="J12" s="306"/>
      <c r="K12" s="306"/>
      <c r="L12" s="306"/>
      <c r="M12" s="4" t="s">
        <v>9</v>
      </c>
      <c r="N12" s="467" t="s">
        <v>123</v>
      </c>
    </row>
    <row r="13" spans="1:15" s="143" customFormat="1" ht="18.75" customHeight="1">
      <c r="A13"/>
      <c r="B13" s="519" t="s">
        <v>151</v>
      </c>
      <c r="C13" s="469">
        <f t="shared" ref="C13:C14" si="0">D13+E13+F13+G13</f>
        <v>0</v>
      </c>
      <c r="D13" s="335"/>
      <c r="E13" s="335"/>
      <c r="F13" s="335"/>
      <c r="G13" s="335"/>
      <c r="H13" s="469">
        <f t="shared" ref="H13:H14" si="1">I13+J13+K13+L13</f>
        <v>0</v>
      </c>
      <c r="I13" s="279"/>
      <c r="J13" s="279"/>
      <c r="K13" s="279"/>
      <c r="L13" s="279"/>
      <c r="M13" s="254" t="s">
        <v>23</v>
      </c>
      <c r="N13" s="258" t="s">
        <v>123</v>
      </c>
    </row>
    <row r="14" spans="1:15" s="143" customFormat="1" ht="18.75" customHeight="1" thickBot="1">
      <c r="A14"/>
      <c r="B14" s="520" t="s">
        <v>152</v>
      </c>
      <c r="C14" s="300">
        <f t="shared" si="0"/>
        <v>0</v>
      </c>
      <c r="D14" s="337"/>
      <c r="E14" s="337"/>
      <c r="F14" s="337"/>
      <c r="G14" s="337"/>
      <c r="H14" s="300">
        <f t="shared" si="1"/>
        <v>0</v>
      </c>
      <c r="I14" s="306"/>
      <c r="J14" s="306"/>
      <c r="K14" s="306"/>
      <c r="L14" s="306"/>
      <c r="M14" s="4" t="s">
        <v>24</v>
      </c>
      <c r="N14" s="258" t="s">
        <v>34</v>
      </c>
    </row>
    <row r="15" spans="1:15" s="143" customFormat="1" ht="18.75" customHeight="1">
      <c r="A15"/>
      <c r="B15" s="311" t="s">
        <v>51</v>
      </c>
      <c r="C15" s="336">
        <f t="shared" ref="C15:L15" si="2">SUM(C12:C14)</f>
        <v>0</v>
      </c>
      <c r="D15" s="336">
        <f t="shared" si="2"/>
        <v>0</v>
      </c>
      <c r="E15" s="336">
        <f t="shared" si="2"/>
        <v>0</v>
      </c>
      <c r="F15" s="336">
        <f t="shared" si="2"/>
        <v>0</v>
      </c>
      <c r="G15" s="336">
        <f t="shared" si="2"/>
        <v>0</v>
      </c>
      <c r="H15" s="336">
        <f t="shared" si="2"/>
        <v>0</v>
      </c>
      <c r="I15" s="336">
        <f t="shared" si="2"/>
        <v>0</v>
      </c>
      <c r="J15" s="336">
        <f t="shared" si="2"/>
        <v>0</v>
      </c>
      <c r="K15" s="336">
        <f t="shared" si="2"/>
        <v>0</v>
      </c>
      <c r="L15" s="336">
        <f t="shared" si="2"/>
        <v>0</v>
      </c>
      <c r="M15" s="4" t="s">
        <v>0</v>
      </c>
      <c r="N15" s="378" t="s">
        <v>123</v>
      </c>
      <c r="O15" s="1383" t="s">
        <v>1113</v>
      </c>
    </row>
    <row r="16" spans="1:15" s="143" customFormat="1">
      <c r="A16" s="132"/>
      <c r="B16" s="44"/>
      <c r="C16" s="149"/>
      <c r="D16" s="149"/>
      <c r="E16" s="149"/>
      <c r="F16" s="149"/>
      <c r="G16" s="149"/>
      <c r="H16" s="149"/>
      <c r="I16" s="149"/>
      <c r="J16" s="149"/>
      <c r="K16" s="149"/>
      <c r="L16" s="149"/>
      <c r="M16" s="103"/>
      <c r="N16" s="139"/>
    </row>
    <row r="17" spans="1:10" customFormat="1">
      <c r="B17" s="19"/>
      <c r="E17" s="1776" t="s">
        <v>1577</v>
      </c>
      <c r="F17" s="1776">
        <v>2</v>
      </c>
    </row>
    <row r="18" spans="1:10" ht="13.5" customHeight="1">
      <c r="A18" s="1159">
        <v>2</v>
      </c>
      <c r="B18" s="523"/>
      <c r="C18" s="1794" t="s">
        <v>772</v>
      </c>
      <c r="D18" s="1795" t="s">
        <v>777</v>
      </c>
      <c r="E18" s="1793" t="s">
        <v>65</v>
      </c>
      <c r="F18" s="524"/>
    </row>
    <row r="19" spans="1:10">
      <c r="A19"/>
      <c r="B19" s="1841" t="s">
        <v>464</v>
      </c>
      <c r="C19" s="1796" t="str">
        <f>'1. SoCI'!$D$9</f>
        <v>2016/17</v>
      </c>
      <c r="D19" s="105" t="str">
        <f>'1. SoCI'!$E$9</f>
        <v>2015/16</v>
      </c>
      <c r="E19" s="1761"/>
      <c r="F19" s="225" t="s">
        <v>102</v>
      </c>
    </row>
    <row r="20" spans="1:10">
      <c r="A20"/>
      <c r="B20" s="1845"/>
      <c r="C20" s="517" t="s">
        <v>85</v>
      </c>
      <c r="D20" s="151" t="s">
        <v>85</v>
      </c>
      <c r="E20" s="525"/>
      <c r="F20" s="225"/>
    </row>
    <row r="21" spans="1:10">
      <c r="A21"/>
      <c r="B21" s="529"/>
      <c r="C21" s="522" t="s">
        <v>67</v>
      </c>
      <c r="D21" s="444" t="s">
        <v>67</v>
      </c>
      <c r="E21" s="513" t="s">
        <v>66</v>
      </c>
      <c r="F21" s="225" t="s">
        <v>103</v>
      </c>
    </row>
    <row r="22" spans="1:10" ht="18.75" customHeight="1">
      <c r="A22"/>
      <c r="B22" s="649" t="s">
        <v>153</v>
      </c>
      <c r="C22" s="737"/>
      <c r="D22" s="741"/>
      <c r="E22" s="526"/>
      <c r="F22" s="527"/>
    </row>
    <row r="23" spans="1:10" s="932" customFormat="1" ht="18.75" customHeight="1">
      <c r="A23" s="1014"/>
      <c r="B23" s="1175" t="s">
        <v>1380</v>
      </c>
      <c r="C23" s="1172"/>
      <c r="D23" s="1137"/>
      <c r="E23" s="1173"/>
      <c r="F23" s="1174"/>
    </row>
    <row r="24" spans="1:10" ht="18.75" customHeight="1">
      <c r="A24"/>
      <c r="B24" s="454" t="s">
        <v>146</v>
      </c>
      <c r="C24" s="1106"/>
      <c r="D24" s="968"/>
      <c r="E24" s="4" t="s">
        <v>215</v>
      </c>
      <c r="F24" s="361" t="s">
        <v>68</v>
      </c>
    </row>
    <row r="25" spans="1:10" ht="18.75" customHeight="1">
      <c r="A25"/>
      <c r="B25" s="454" t="s">
        <v>147</v>
      </c>
      <c r="C25" s="1106"/>
      <c r="D25" s="968"/>
      <c r="E25" s="4" t="s">
        <v>12</v>
      </c>
      <c r="F25" s="361" t="s">
        <v>68</v>
      </c>
    </row>
    <row r="26" spans="1:10" ht="18.75" customHeight="1" thickBot="1">
      <c r="A26"/>
      <c r="B26" s="454" t="s">
        <v>148</v>
      </c>
      <c r="C26" s="1106"/>
      <c r="D26" s="968"/>
      <c r="E26" s="4" t="s">
        <v>218</v>
      </c>
      <c r="F26" s="361" t="s">
        <v>68</v>
      </c>
    </row>
    <row r="27" spans="1:10" ht="18.75" customHeight="1">
      <c r="A27"/>
      <c r="B27" s="362" t="s">
        <v>51</v>
      </c>
      <c r="C27" s="336">
        <f t="shared" ref="C27" si="3">SUM(C24:C26)</f>
        <v>0</v>
      </c>
      <c r="D27" s="336">
        <f t="shared" ref="D27" si="4">SUM(D24:D26)</f>
        <v>0</v>
      </c>
      <c r="E27" s="4" t="s">
        <v>364</v>
      </c>
      <c r="F27" s="361" t="s">
        <v>68</v>
      </c>
    </row>
    <row r="28" spans="1:10" ht="30.75" customHeight="1">
      <c r="A28"/>
      <c r="B28" s="528" t="s">
        <v>154</v>
      </c>
      <c r="C28" s="1106"/>
      <c r="D28" s="968"/>
      <c r="E28" s="4" t="s">
        <v>385</v>
      </c>
      <c r="F28" s="323" t="s">
        <v>34</v>
      </c>
    </row>
    <row r="29" spans="1:10" ht="18.75" customHeight="1">
      <c r="A29" s="34"/>
      <c r="B29" s="1175" t="s">
        <v>1381</v>
      </c>
      <c r="C29" s="1172"/>
      <c r="D29" s="932"/>
      <c r="E29" s="1173"/>
      <c r="F29" s="1174"/>
      <c r="I29" s="1634"/>
      <c r="J29" s="1634"/>
    </row>
    <row r="30" spans="1:10" s="932" customFormat="1" ht="18.75" customHeight="1">
      <c r="A30" s="938"/>
      <c r="B30" s="454" t="s">
        <v>146</v>
      </c>
      <c r="C30" s="1106"/>
      <c r="D30" s="968"/>
      <c r="E30" s="4" t="s">
        <v>569</v>
      </c>
      <c r="F30" s="361" t="s">
        <v>68</v>
      </c>
    </row>
    <row r="31" spans="1:10" s="932" customFormat="1" ht="18.75" customHeight="1">
      <c r="A31" s="938"/>
      <c r="B31" s="454" t="s">
        <v>147</v>
      </c>
      <c r="C31" s="1106"/>
      <c r="D31" s="968"/>
      <c r="E31" s="4" t="s">
        <v>577</v>
      </c>
      <c r="F31" s="361" t="s">
        <v>68</v>
      </c>
    </row>
    <row r="32" spans="1:10" s="932" customFormat="1" ht="18.75" customHeight="1" thickBot="1">
      <c r="A32" s="938"/>
      <c r="B32" s="454" t="s">
        <v>148</v>
      </c>
      <c r="C32" s="1106"/>
      <c r="D32" s="968"/>
      <c r="E32" s="4" t="s">
        <v>722</v>
      </c>
      <c r="F32" s="361" t="s">
        <v>68</v>
      </c>
    </row>
    <row r="33" spans="1:6" s="932" customFormat="1" ht="18.75" customHeight="1">
      <c r="A33" s="938"/>
      <c r="B33" s="362" t="s">
        <v>51</v>
      </c>
      <c r="C33" s="336">
        <f t="shared" ref="C33" si="5">SUM(C30:C32)</f>
        <v>0</v>
      </c>
      <c r="D33" s="336">
        <f t="shared" ref="D33" si="6">SUM(D30:D32)</f>
        <v>0</v>
      </c>
      <c r="E33" s="4" t="s">
        <v>723</v>
      </c>
      <c r="F33" s="361" t="s">
        <v>68</v>
      </c>
    </row>
    <row r="34" spans="1:6" s="932" customFormat="1" ht="32.25" customHeight="1">
      <c r="A34" s="938"/>
      <c r="B34" s="528" t="s">
        <v>154</v>
      </c>
      <c r="C34" s="1106"/>
      <c r="D34" s="968"/>
      <c r="E34" s="4" t="s">
        <v>724</v>
      </c>
      <c r="F34" s="323" t="s">
        <v>34</v>
      </c>
    </row>
    <row r="35" spans="1:6" s="932" customFormat="1" ht="18.75" customHeight="1">
      <c r="A35" s="938"/>
      <c r="B35" s="1175" t="s">
        <v>1382</v>
      </c>
      <c r="C35" s="1172"/>
      <c r="E35" s="1173"/>
      <c r="F35" s="1174"/>
    </row>
    <row r="36" spans="1:6" s="932" customFormat="1" ht="18.75" customHeight="1">
      <c r="A36" s="938"/>
      <c r="B36" s="454" t="s">
        <v>146</v>
      </c>
      <c r="C36" s="1106"/>
      <c r="D36" s="968"/>
      <c r="E36" s="4" t="s">
        <v>695</v>
      </c>
      <c r="F36" s="361" t="s">
        <v>68</v>
      </c>
    </row>
    <row r="37" spans="1:6" s="932" customFormat="1" ht="18.75" customHeight="1">
      <c r="A37" s="938"/>
      <c r="B37" s="454" t="s">
        <v>147</v>
      </c>
      <c r="C37" s="1106"/>
      <c r="D37" s="968"/>
      <c r="E37" s="4" t="s">
        <v>747</v>
      </c>
      <c r="F37" s="361" t="s">
        <v>68</v>
      </c>
    </row>
    <row r="38" spans="1:6" s="932" customFormat="1" ht="18.75" customHeight="1" thickBot="1">
      <c r="A38" s="938"/>
      <c r="B38" s="454" t="s">
        <v>148</v>
      </c>
      <c r="C38" s="1106"/>
      <c r="D38" s="968"/>
      <c r="E38" s="4" t="s">
        <v>748</v>
      </c>
      <c r="F38" s="361" t="s">
        <v>68</v>
      </c>
    </row>
    <row r="39" spans="1:6" s="932" customFormat="1" ht="18.75" customHeight="1">
      <c r="A39" s="938"/>
      <c r="B39" s="362" t="s">
        <v>51</v>
      </c>
      <c r="C39" s="336">
        <f t="shared" ref="C39" si="7">SUM(C36:C38)</f>
        <v>0</v>
      </c>
      <c r="D39" s="336">
        <f t="shared" ref="D39" si="8">SUM(D36:D38)</f>
        <v>0</v>
      </c>
      <c r="E39" s="4" t="s">
        <v>749</v>
      </c>
      <c r="F39" s="361" t="s">
        <v>68</v>
      </c>
    </row>
    <row r="40" spans="1:6" s="932" customFormat="1" ht="30" customHeight="1">
      <c r="A40" s="938"/>
      <c r="B40" s="528" t="s">
        <v>154</v>
      </c>
      <c r="C40" s="1106"/>
      <c r="D40" s="968"/>
      <c r="E40" s="4" t="s">
        <v>991</v>
      </c>
      <c r="F40" s="323" t="s">
        <v>34</v>
      </c>
    </row>
    <row r="41" spans="1:6" s="932" customFormat="1" ht="18.75" customHeight="1">
      <c r="A41" s="938"/>
      <c r="B41" s="1175" t="s">
        <v>1383</v>
      </c>
      <c r="C41" s="1172"/>
      <c r="D41" s="1136"/>
      <c r="E41" s="1173"/>
      <c r="F41" s="1174"/>
    </row>
    <row r="42" spans="1:6" s="932" customFormat="1" ht="18.75" customHeight="1">
      <c r="A42" s="938"/>
      <c r="B42" s="454" t="s">
        <v>146</v>
      </c>
      <c r="C42" s="1106"/>
      <c r="D42" s="968"/>
      <c r="E42" s="4" t="s">
        <v>766</v>
      </c>
      <c r="F42" s="361" t="s">
        <v>68</v>
      </c>
    </row>
    <row r="43" spans="1:6" s="932" customFormat="1" ht="18.75" customHeight="1">
      <c r="A43" s="938"/>
      <c r="B43" s="454" t="s">
        <v>147</v>
      </c>
      <c r="C43" s="1106"/>
      <c r="D43" s="968"/>
      <c r="E43" s="4" t="s">
        <v>767</v>
      </c>
      <c r="F43" s="361" t="s">
        <v>68</v>
      </c>
    </row>
    <row r="44" spans="1:6" s="932" customFormat="1" ht="18.75" customHeight="1" thickBot="1">
      <c r="A44" s="938"/>
      <c r="B44" s="454" t="s">
        <v>148</v>
      </c>
      <c r="C44" s="1106"/>
      <c r="D44" s="968"/>
      <c r="E44" s="4" t="s">
        <v>768</v>
      </c>
      <c r="F44" s="361" t="s">
        <v>68</v>
      </c>
    </row>
    <row r="45" spans="1:6" s="932" customFormat="1" ht="18.75" customHeight="1">
      <c r="A45" s="938"/>
      <c r="B45" s="362" t="s">
        <v>51</v>
      </c>
      <c r="C45" s="336">
        <f t="shared" ref="C45" si="9">SUM(C42:C44)</f>
        <v>0</v>
      </c>
      <c r="D45" s="336">
        <f t="shared" ref="D45" si="10">SUM(D42:D44)</f>
        <v>0</v>
      </c>
      <c r="E45" s="4" t="s">
        <v>750</v>
      </c>
      <c r="F45" s="361" t="s">
        <v>68</v>
      </c>
    </row>
    <row r="46" spans="1:6" s="932" customFormat="1" ht="33" customHeight="1">
      <c r="A46" s="938"/>
      <c r="B46" s="528" t="s">
        <v>154</v>
      </c>
      <c r="C46" s="1106"/>
      <c r="D46" s="968"/>
      <c r="E46" s="4" t="s">
        <v>995</v>
      </c>
      <c r="F46" s="323" t="s">
        <v>34</v>
      </c>
    </row>
    <row r="47" spans="1:6" s="1246" customFormat="1" ht="18.75" customHeight="1">
      <c r="A47" s="938"/>
      <c r="B47" s="1175" t="s">
        <v>1384</v>
      </c>
      <c r="C47" s="1172"/>
      <c r="D47" s="1136"/>
      <c r="E47" s="1173"/>
      <c r="F47" s="1174"/>
    </row>
    <row r="48" spans="1:6" s="1246" customFormat="1" ht="18.75" customHeight="1">
      <c r="A48" s="938"/>
      <c r="B48" s="454" t="s">
        <v>146</v>
      </c>
      <c r="C48" s="826">
        <f t="shared" ref="C48:D50" si="11">C24+C30+C36+C42</f>
        <v>0</v>
      </c>
      <c r="D48" s="826">
        <f t="shared" si="11"/>
        <v>0</v>
      </c>
      <c r="E48" s="4" t="s">
        <v>796</v>
      </c>
      <c r="F48" s="361" t="s">
        <v>68</v>
      </c>
    </row>
    <row r="49" spans="1:8" s="1246" customFormat="1" ht="18.75" customHeight="1">
      <c r="A49" s="938"/>
      <c r="B49" s="454" t="s">
        <v>147</v>
      </c>
      <c r="C49" s="826">
        <f t="shared" si="11"/>
        <v>0</v>
      </c>
      <c r="D49" s="826">
        <f t="shared" si="11"/>
        <v>0</v>
      </c>
      <c r="E49" s="4" t="s">
        <v>1086</v>
      </c>
      <c r="F49" s="361" t="s">
        <v>68</v>
      </c>
    </row>
    <row r="50" spans="1:8" s="1246" customFormat="1" ht="18.75" customHeight="1" thickBot="1">
      <c r="A50" s="938"/>
      <c r="B50" s="454" t="s">
        <v>148</v>
      </c>
      <c r="C50" s="826">
        <f t="shared" si="11"/>
        <v>0</v>
      </c>
      <c r="D50" s="826">
        <f t="shared" si="11"/>
        <v>0</v>
      </c>
      <c r="E50" s="4" t="s">
        <v>1087</v>
      </c>
      <c r="F50" s="361" t="s">
        <v>68</v>
      </c>
    </row>
    <row r="51" spans="1:8" s="1246" customFormat="1" ht="18.75" customHeight="1">
      <c r="A51" s="938"/>
      <c r="B51" s="362" t="s">
        <v>51</v>
      </c>
      <c r="C51" s="336">
        <f>SUM(C48:C50)</f>
        <v>0</v>
      </c>
      <c r="D51" s="336">
        <f t="shared" ref="D51" si="12">SUM(D48:D50)</f>
        <v>0</v>
      </c>
      <c r="E51" s="4" t="s">
        <v>819</v>
      </c>
      <c r="F51" s="361" t="s">
        <v>68</v>
      </c>
    </row>
    <row r="52" spans="1:8" s="1246" customFormat="1" ht="33" customHeight="1">
      <c r="A52" s="938"/>
      <c r="B52" s="528" t="s">
        <v>154</v>
      </c>
      <c r="C52" s="826">
        <f>C28+C34+C40+C46</f>
        <v>0</v>
      </c>
      <c r="D52" s="826">
        <f>D28+D34+D40+D46</f>
        <v>0</v>
      </c>
      <c r="E52" s="4" t="s">
        <v>820</v>
      </c>
      <c r="F52" s="323" t="s">
        <v>34</v>
      </c>
    </row>
    <row r="53" spans="1:8">
      <c r="A53" s="34"/>
      <c r="B53" s="73"/>
      <c r="C53" s="33"/>
      <c r="D53" s="33"/>
      <c r="E53" s="33"/>
      <c r="F53" s="33"/>
    </row>
    <row r="54" spans="1:8" s="932" customFormat="1">
      <c r="A54" s="938"/>
      <c r="B54" s="73"/>
      <c r="C54" s="937"/>
      <c r="D54" s="937"/>
      <c r="E54" s="1776" t="s">
        <v>1577</v>
      </c>
      <c r="F54" s="1776">
        <v>3</v>
      </c>
    </row>
    <row r="55" spans="1:8">
      <c r="A55" s="1158">
        <v>3</v>
      </c>
      <c r="B55" s="1635"/>
      <c r="C55" s="1794" t="s">
        <v>320</v>
      </c>
      <c r="D55" s="1795" t="s">
        <v>483</v>
      </c>
      <c r="E55" s="1793" t="s">
        <v>65</v>
      </c>
      <c r="F55" s="724"/>
      <c r="G55" s="1634"/>
      <c r="H55" s="1634"/>
    </row>
    <row r="56" spans="1:8">
      <c r="A56" s="126"/>
      <c r="B56" s="333" t="s">
        <v>465</v>
      </c>
      <c r="C56" s="75" t="str">
        <f>'1. SoCI'!$D$9</f>
        <v>2016/17</v>
      </c>
      <c r="D56" s="105" t="str">
        <f>'1. SoCI'!$E$9</f>
        <v>2015/16</v>
      </c>
      <c r="E56" s="1799"/>
      <c r="F56" s="366" t="s">
        <v>102</v>
      </c>
    </row>
    <row r="57" spans="1:8">
      <c r="A57" s="126"/>
      <c r="B57" s="687"/>
      <c r="C57" s="280" t="s">
        <v>67</v>
      </c>
      <c r="D57" s="280" t="s">
        <v>67</v>
      </c>
      <c r="E57" s="670" t="s">
        <v>66</v>
      </c>
      <c r="F57" s="380" t="s">
        <v>103</v>
      </c>
    </row>
    <row r="58" spans="1:8" ht="18.75" customHeight="1">
      <c r="A58" s="33"/>
      <c r="B58" s="740" t="s">
        <v>126</v>
      </c>
      <c r="C58" s="335"/>
      <c r="D58" s="279"/>
      <c r="E58" s="254">
        <v>100</v>
      </c>
      <c r="F58" s="729" t="s">
        <v>68</v>
      </c>
    </row>
    <row r="59" spans="1:8">
      <c r="A59" s="33"/>
      <c r="B59" s="36"/>
      <c r="C59" s="72"/>
      <c r="D59" s="74"/>
      <c r="E59" s="75"/>
      <c r="F59" s="66"/>
    </row>
    <row r="60" spans="1:8">
      <c r="A60" s="33"/>
      <c r="B60" s="37"/>
      <c r="C60" s="33"/>
      <c r="D60" s="33"/>
      <c r="E60" s="1776" t="s">
        <v>1577</v>
      </c>
      <c r="F60" s="1776">
        <v>4</v>
      </c>
    </row>
    <row r="61" spans="1:8">
      <c r="A61" s="1158">
        <v>4</v>
      </c>
      <c r="B61" s="1635"/>
      <c r="C61" s="1794" t="s">
        <v>321</v>
      </c>
      <c r="D61" s="1795" t="s">
        <v>322</v>
      </c>
      <c r="E61" s="1800" t="s">
        <v>65</v>
      </c>
      <c r="F61" s="724"/>
      <c r="G61" s="1634"/>
      <c r="H61" s="1634"/>
    </row>
    <row r="62" spans="1:8" ht="25.5">
      <c r="A62" s="33"/>
      <c r="B62" s="333" t="s">
        <v>466</v>
      </c>
      <c r="C62" s="75" t="str">
        <f>'1. SoCI'!$D$9</f>
        <v>2016/17</v>
      </c>
      <c r="D62" s="105" t="str">
        <f>'1. SoCI'!$E$9</f>
        <v>2015/16</v>
      </c>
      <c r="E62" s="1798"/>
      <c r="F62" s="366" t="s">
        <v>102</v>
      </c>
    </row>
    <row r="63" spans="1:8">
      <c r="A63" s="33"/>
      <c r="B63" s="420"/>
      <c r="C63" s="280" t="s">
        <v>67</v>
      </c>
      <c r="D63" s="280" t="s">
        <v>67</v>
      </c>
      <c r="E63" s="670" t="s">
        <v>66</v>
      </c>
      <c r="F63" s="380" t="s">
        <v>103</v>
      </c>
    </row>
    <row r="64" spans="1:8" ht="32.25" customHeight="1">
      <c r="A64" s="33"/>
      <c r="B64" s="725" t="s">
        <v>127</v>
      </c>
      <c r="C64" s="675"/>
      <c r="D64" s="684"/>
      <c r="E64" s="670">
        <v>100</v>
      </c>
      <c r="F64" s="726" t="s">
        <v>68</v>
      </c>
    </row>
    <row r="65" spans="1:7" ht="39.75" customHeight="1">
      <c r="A65" s="33"/>
      <c r="B65" s="727" t="s">
        <v>60</v>
      </c>
      <c r="C65" s="675"/>
      <c r="D65" s="684"/>
      <c r="E65" s="670" t="s">
        <v>185</v>
      </c>
      <c r="F65" s="378" t="s">
        <v>68</v>
      </c>
    </row>
    <row r="66" spans="1:7">
      <c r="A66" s="33"/>
      <c r="B66" s="37"/>
      <c r="C66" s="33"/>
      <c r="D66" s="33"/>
      <c r="E66" s="33"/>
      <c r="F66" s="33"/>
    </row>
    <row r="67" spans="1:7">
      <c r="A67"/>
      <c r="B67"/>
      <c r="C67"/>
      <c r="D67"/>
      <c r="E67" s="1776" t="s">
        <v>1577</v>
      </c>
      <c r="F67" s="1776">
        <v>5</v>
      </c>
    </row>
    <row r="68" spans="1:7">
      <c r="A68" s="1159">
        <v>5</v>
      </c>
      <c r="B68" s="718"/>
      <c r="C68" s="713" t="s">
        <v>323</v>
      </c>
      <c r="D68" s="1118" t="s">
        <v>324</v>
      </c>
      <c r="E68" s="713" t="s">
        <v>65</v>
      </c>
      <c r="F68" s="717"/>
    </row>
    <row r="69" spans="1:7">
      <c r="A69"/>
      <c r="B69" s="333" t="s">
        <v>782</v>
      </c>
      <c r="C69" s="719"/>
      <c r="D69" s="719"/>
      <c r="E69" s="720"/>
      <c r="F69" s="714" t="s">
        <v>102</v>
      </c>
    </row>
    <row r="70" spans="1:7">
      <c r="A70"/>
      <c r="B70" s="413"/>
      <c r="C70" s="75" t="str">
        <f>'1. SoCI'!$D$9</f>
        <v>2016/17</v>
      </c>
      <c r="D70" s="105" t="str">
        <f>'1. SoCI'!$E$9</f>
        <v>2015/16</v>
      </c>
      <c r="E70" s="721"/>
      <c r="F70" s="714" t="s">
        <v>103</v>
      </c>
    </row>
    <row r="71" spans="1:7">
      <c r="A71"/>
      <c r="B71" s="420"/>
      <c r="C71" s="280" t="s">
        <v>67</v>
      </c>
      <c r="D71" s="280" t="s">
        <v>67</v>
      </c>
      <c r="E71" s="670" t="s">
        <v>66</v>
      </c>
      <c r="F71" s="629"/>
    </row>
    <row r="72" spans="1:7" s="143" customFormat="1" ht="22.5" customHeight="1">
      <c r="A72"/>
      <c r="B72" s="1842" t="s">
        <v>1051</v>
      </c>
      <c r="C72" s="1843"/>
      <c r="D72" s="1844"/>
      <c r="E72" s="228"/>
      <c r="F72" s="270"/>
    </row>
    <row r="73" spans="1:7" ht="22.5" customHeight="1">
      <c r="A73"/>
      <c r="B73" s="847" t="s">
        <v>783</v>
      </c>
      <c r="C73" s="675"/>
      <c r="D73" s="684"/>
      <c r="E73" s="670" t="s">
        <v>9</v>
      </c>
      <c r="F73" s="270" t="s">
        <v>68</v>
      </c>
    </row>
    <row r="74" spans="1:7" ht="19.5" customHeight="1">
      <c r="A74"/>
      <c r="B74" s="847" t="s">
        <v>784</v>
      </c>
      <c r="C74" s="675"/>
      <c r="D74" s="684"/>
      <c r="E74" s="670" t="s">
        <v>185</v>
      </c>
      <c r="F74" s="270" t="s">
        <v>68</v>
      </c>
    </row>
    <row r="75" spans="1:7" ht="21" customHeight="1">
      <c r="A75"/>
      <c r="B75" s="847" t="s">
        <v>788</v>
      </c>
      <c r="C75" s="675"/>
      <c r="D75" s="684"/>
      <c r="E75" s="670" t="s">
        <v>23</v>
      </c>
      <c r="F75" s="270" t="s">
        <v>68</v>
      </c>
    </row>
    <row r="76" spans="1:7" ht="45.75" customHeight="1">
      <c r="A76"/>
      <c r="B76" s="847" t="s">
        <v>785</v>
      </c>
      <c r="C76" s="675"/>
      <c r="D76" s="684"/>
      <c r="E76" s="670" t="s">
        <v>186</v>
      </c>
      <c r="F76" s="270" t="s">
        <v>68</v>
      </c>
    </row>
    <row r="77" spans="1:7" ht="39.75" customHeight="1">
      <c r="A77"/>
      <c r="B77" s="847" t="s">
        <v>1115</v>
      </c>
      <c r="C77" s="675"/>
      <c r="D77" s="684"/>
      <c r="E77" s="670" t="s">
        <v>24</v>
      </c>
      <c r="F77" s="270" t="s">
        <v>68</v>
      </c>
      <c r="G77" s="1385" t="s">
        <v>1113</v>
      </c>
    </row>
    <row r="78" spans="1:7" ht="23.25" customHeight="1">
      <c r="A78"/>
      <c r="B78" s="847" t="s">
        <v>786</v>
      </c>
      <c r="C78" s="675"/>
      <c r="D78" s="684"/>
      <c r="E78" s="670" t="s">
        <v>187</v>
      </c>
      <c r="F78" s="270" t="s">
        <v>68</v>
      </c>
    </row>
    <row r="79" spans="1:7" ht="45.75" customHeight="1">
      <c r="A79"/>
      <c r="B79" s="847" t="s">
        <v>787</v>
      </c>
      <c r="C79" s="675"/>
      <c r="D79" s="684"/>
      <c r="E79" s="670" t="s">
        <v>0</v>
      </c>
      <c r="F79" s="270" t="s">
        <v>68</v>
      </c>
    </row>
    <row r="80" spans="1:7" ht="45.75" customHeight="1" thickBot="1">
      <c r="A80"/>
      <c r="B80" s="847" t="s">
        <v>789</v>
      </c>
      <c r="C80" s="675"/>
      <c r="D80" s="684"/>
      <c r="E80" s="670" t="s">
        <v>188</v>
      </c>
      <c r="F80" s="270" t="s">
        <v>68</v>
      </c>
    </row>
    <row r="81" spans="1:7" ht="24.95" customHeight="1">
      <c r="A81"/>
      <c r="B81" s="722" t="s">
        <v>29</v>
      </c>
      <c r="C81" s="336">
        <f>SUM(C73:C80)</f>
        <v>0</v>
      </c>
      <c r="D81" s="336">
        <f>SUM(D73:D80)</f>
        <v>0</v>
      </c>
      <c r="E81" s="670" t="s">
        <v>1</v>
      </c>
      <c r="F81" s="723" t="s">
        <v>68</v>
      </c>
      <c r="G81" s="1383" t="s">
        <v>1113</v>
      </c>
    </row>
    <row r="83" spans="1:7">
      <c r="E83" s="1776" t="s">
        <v>1577</v>
      </c>
      <c r="F83" s="1776">
        <v>6</v>
      </c>
    </row>
    <row r="84" spans="1:7">
      <c r="A84" s="1161">
        <v>6</v>
      </c>
      <c r="B84" s="738"/>
      <c r="C84" s="713" t="s">
        <v>346</v>
      </c>
      <c r="D84" s="1118" t="s">
        <v>347</v>
      </c>
      <c r="E84" s="713" t="s">
        <v>65</v>
      </c>
      <c r="F84" s="724"/>
    </row>
    <row r="85" spans="1:7">
      <c r="B85" s="327" t="s">
        <v>467</v>
      </c>
      <c r="C85" s="75" t="str">
        <f>'1. SoCI'!$D$9</f>
        <v>2016/17</v>
      </c>
      <c r="D85" s="105" t="str">
        <f>'1. SoCI'!$E$9</f>
        <v>2015/16</v>
      </c>
      <c r="E85" s="728"/>
      <c r="F85" s="366" t="s">
        <v>102</v>
      </c>
    </row>
    <row r="86" spans="1:7" ht="13.5" thickBot="1">
      <c r="B86" s="263"/>
      <c r="C86" s="280" t="s">
        <v>67</v>
      </c>
      <c r="D86" s="414" t="s">
        <v>67</v>
      </c>
      <c r="E86" s="817" t="s">
        <v>66</v>
      </c>
      <c r="F86" s="380" t="s">
        <v>103</v>
      </c>
    </row>
    <row r="87" spans="1:7" ht="22.5" customHeight="1">
      <c r="B87" s="739" t="s">
        <v>388</v>
      </c>
      <c r="C87" s="673">
        <f>'6. Op Inc (source)'!D27+'6. Op Inc (source)'!D59</f>
        <v>0</v>
      </c>
      <c r="D87" s="673">
        <f>'6. Op Inc (source)'!E27+'6. Op Inc (source)'!E59</f>
        <v>0</v>
      </c>
      <c r="E87" s="254">
        <v>100</v>
      </c>
      <c r="F87" s="258" t="s">
        <v>68</v>
      </c>
    </row>
    <row r="88" spans="1:7" ht="22.5" customHeight="1">
      <c r="B88" s="739" t="s">
        <v>389</v>
      </c>
      <c r="C88" s="820">
        <f>-'7. Op Exp'!D79</f>
        <v>0</v>
      </c>
      <c r="D88" s="820">
        <f>-'7. Op Exp'!E79</f>
        <v>0</v>
      </c>
      <c r="E88" s="670">
        <v>105</v>
      </c>
      <c r="F88" s="810" t="s">
        <v>34</v>
      </c>
    </row>
    <row r="89" spans="1:7" ht="22.5" customHeight="1">
      <c r="B89" s="739" t="s">
        <v>390</v>
      </c>
      <c r="C89" s="675"/>
      <c r="D89" s="684"/>
      <c r="E89" s="670">
        <v>110</v>
      </c>
      <c r="F89" s="258" t="s">
        <v>68</v>
      </c>
    </row>
    <row r="90" spans="1:7" ht="22.5" customHeight="1">
      <c r="B90" s="739" t="s">
        <v>391</v>
      </c>
      <c r="C90" s="675"/>
      <c r="D90" s="684"/>
      <c r="E90" s="670">
        <v>120</v>
      </c>
      <c r="F90" s="258" t="s">
        <v>69</v>
      </c>
    </row>
    <row r="91" spans="1:7" s="1634" customFormat="1" ht="33.75" customHeight="1" thickBot="1">
      <c r="B91" s="1739" t="s">
        <v>1432</v>
      </c>
      <c r="C91" s="1654"/>
      <c r="D91" s="684"/>
      <c r="E91" s="1592" t="s">
        <v>0</v>
      </c>
      <c r="F91" s="809" t="s">
        <v>69</v>
      </c>
    </row>
    <row r="92" spans="1:7" ht="18.75" customHeight="1">
      <c r="B92" s="1655" t="s">
        <v>85</v>
      </c>
      <c r="C92" s="336">
        <f>SUM(C87:C91)</f>
        <v>0</v>
      </c>
      <c r="D92" s="336">
        <f>SUM(D87:D91)</f>
        <v>0</v>
      </c>
      <c r="E92" s="670">
        <v>140</v>
      </c>
      <c r="F92" s="389" t="s">
        <v>131</v>
      </c>
    </row>
  </sheetData>
  <mergeCells count="2">
    <mergeCell ref="B72:D72"/>
    <mergeCell ref="B19:B20"/>
  </mergeCells>
  <dataValidations count="3">
    <dataValidation allowBlank="1" showInputMessage="1" showErrorMessage="1" promptTitle="Other auditor remuneration" prompt="Total feeds into operating expenses note on sheet '7. Op Exp'." sqref="G81"/>
    <dataValidation allowBlank="1" showInputMessage="1" showErrorMessage="1" promptTitle="Internal audit services" prompt="This line should only be used in the unusual circumstance where a foundation trust's external auditor also provides the trust with internal audit services." sqref="G77"/>
    <dataValidation allowBlank="1" showInputMessage="1" showErrorMessage="1" promptTitle="Operating lease expenditure" prompt="Totals feed into operating expenses note on sheet '7. Op Exp'." sqref="O15"/>
  </dataValidations>
  <printOptions gridLinesSet="0"/>
  <pageMargins left="0.74803149606299213" right="0.35433070866141736" top="0.35433070866141736" bottom="0.39370078740157483" header="0.19685039370078741" footer="0.19685039370078741"/>
  <pageSetup paperSize="9" scale="47" fitToHeight="2" orientation="landscape" horizontalDpi="300" verticalDpi="300" r:id="rId1"/>
  <headerFooter alignWithMargins="0"/>
  <ignoredErrors>
    <ignoredError sqref="E73:E81 E65 C86:D86 C63:D63 C71:D71 C57:D57 C21 C11:L11 M12:M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191"/>
  <sheetViews>
    <sheetView showGridLines="0" zoomScale="85" zoomScaleNormal="85" workbookViewId="0"/>
  </sheetViews>
  <sheetFormatPr defaultRowHeight="12.75"/>
  <cols>
    <col min="1" max="1" width="9.140625" style="31"/>
    <col min="2" max="2" width="48" style="31" bestFit="1" customWidth="1"/>
    <col min="3" max="6" width="12.85546875" style="31" customWidth="1"/>
    <col min="7" max="12" width="9.140625" style="31"/>
    <col min="13" max="13" width="0" style="31" hidden="1" customWidth="1"/>
    <col min="14" max="16384" width="9.140625" style="31"/>
  </cols>
  <sheetData>
    <row r="1" spans="1:26" ht="15.75">
      <c r="A1" s="91"/>
      <c r="B1" s="1178" t="s">
        <v>1366</v>
      </c>
      <c r="C1" s="92"/>
      <c r="D1" s="92"/>
      <c r="E1" s="92"/>
      <c r="F1" s="92"/>
      <c r="G1" s="92"/>
      <c r="H1" s="92"/>
      <c r="I1" s="92"/>
      <c r="J1" s="92"/>
      <c r="K1" s="92"/>
      <c r="L1" s="92"/>
      <c r="M1" s="92">
        <v>14</v>
      </c>
      <c r="N1" s="92"/>
      <c r="O1" s="92"/>
      <c r="P1" s="92"/>
      <c r="Q1" s="92"/>
      <c r="R1" s="92"/>
      <c r="S1" s="92"/>
      <c r="T1" s="92"/>
      <c r="U1" s="92"/>
      <c r="V1" s="92"/>
      <c r="W1" s="92"/>
      <c r="X1" s="92"/>
      <c r="Y1" s="92"/>
      <c r="Z1" s="92"/>
    </row>
    <row r="2" spans="1:26">
      <c r="A2" s="92"/>
      <c r="B2" s="68"/>
      <c r="C2" s="92"/>
      <c r="D2" s="92"/>
      <c r="E2" s="92"/>
      <c r="F2" s="92"/>
      <c r="G2" s="92"/>
      <c r="H2" s="92"/>
      <c r="I2" s="92"/>
      <c r="J2" s="92"/>
      <c r="K2" s="92"/>
      <c r="L2" s="92"/>
      <c r="M2" s="92"/>
      <c r="N2" s="92"/>
      <c r="O2" s="92"/>
      <c r="P2" s="92"/>
      <c r="Q2" s="92"/>
      <c r="R2" s="92"/>
      <c r="S2" s="92"/>
      <c r="T2" s="92"/>
      <c r="U2" s="92"/>
      <c r="V2" s="92"/>
      <c r="W2" s="92"/>
      <c r="X2" s="92"/>
      <c r="Y2" s="92"/>
      <c r="Z2" s="92"/>
    </row>
    <row r="3" spans="1:26">
      <c r="A3" s="92"/>
      <c r="B3" s="43" t="str">
        <f>'7. Op Exp'!B3</f>
        <v>FTC form for accounts for periods ending 31 March 2017</v>
      </c>
      <c r="C3" s="92"/>
      <c r="D3" s="92"/>
      <c r="E3" s="92"/>
      <c r="F3" s="92"/>
      <c r="G3" s="92"/>
      <c r="H3" s="92"/>
      <c r="I3" s="92"/>
      <c r="J3" s="92"/>
      <c r="K3" s="92"/>
      <c r="L3" s="92"/>
      <c r="M3" s="92"/>
      <c r="N3" s="92"/>
      <c r="O3" s="92"/>
      <c r="P3" s="92"/>
      <c r="Q3" s="92"/>
      <c r="R3" s="92"/>
      <c r="S3" s="92"/>
      <c r="T3" s="92"/>
      <c r="U3" s="92"/>
      <c r="V3" s="92"/>
      <c r="W3" s="92"/>
      <c r="X3" s="92"/>
      <c r="Y3" s="92"/>
      <c r="Z3" s="92"/>
    </row>
    <row r="4" spans="1:26">
      <c r="A4" s="92"/>
      <c r="B4" s="99" t="str">
        <f ca="1">MID(CELL("filename",F4),FIND("]",CELL("filename",F4))+1,99)</f>
        <v>10. Corp Tax</v>
      </c>
      <c r="C4" s="92"/>
      <c r="D4" s="92"/>
      <c r="E4" s="92"/>
      <c r="F4" s="92"/>
      <c r="G4" s="92"/>
      <c r="H4" s="92"/>
      <c r="I4" s="92"/>
      <c r="J4" s="92"/>
      <c r="K4" s="92"/>
      <c r="L4" s="92"/>
      <c r="M4" s="92"/>
      <c r="N4" s="92"/>
      <c r="O4" s="92"/>
      <c r="P4" s="92"/>
      <c r="Q4" s="92"/>
      <c r="R4" s="92"/>
      <c r="S4" s="92"/>
      <c r="T4" s="92"/>
      <c r="U4" s="92"/>
      <c r="V4" s="92"/>
      <c r="W4" s="92"/>
      <c r="X4" s="92"/>
      <c r="Y4" s="92"/>
      <c r="Z4" s="92"/>
    </row>
    <row r="5" spans="1:26">
      <c r="A5" s="92"/>
      <c r="B5" s="92"/>
      <c r="C5" s="92"/>
      <c r="D5" s="92"/>
      <c r="E5" s="92"/>
      <c r="F5" s="92"/>
      <c r="G5" s="92"/>
      <c r="H5" s="92"/>
      <c r="I5" s="92"/>
      <c r="J5" s="92"/>
      <c r="K5" s="92"/>
      <c r="L5" s="92"/>
      <c r="M5" s="92"/>
      <c r="N5" s="92"/>
      <c r="O5" s="92"/>
      <c r="P5" s="92"/>
      <c r="Q5" s="92"/>
      <c r="R5" s="92"/>
      <c r="S5" s="92"/>
      <c r="T5" s="92"/>
      <c r="U5" s="92"/>
      <c r="V5" s="92"/>
      <c r="W5" s="92"/>
      <c r="X5" s="92"/>
      <c r="Y5" s="92"/>
      <c r="Z5" s="92"/>
    </row>
    <row r="6" spans="1:26">
      <c r="A6" s="92"/>
      <c r="B6" s="92"/>
      <c r="C6" s="92"/>
      <c r="D6" s="92"/>
      <c r="E6" s="92"/>
      <c r="F6" s="92"/>
      <c r="G6" s="92"/>
      <c r="H6" s="92"/>
      <c r="I6" s="92"/>
      <c r="J6" s="92"/>
      <c r="K6" s="92"/>
      <c r="L6" s="92"/>
      <c r="M6" s="92"/>
      <c r="N6" s="92"/>
      <c r="O6" s="92"/>
      <c r="P6" s="92"/>
      <c r="Q6" s="92"/>
      <c r="R6" s="92"/>
      <c r="S6" s="92"/>
      <c r="T6" s="92"/>
      <c r="U6" s="92"/>
      <c r="V6" s="92"/>
      <c r="W6" s="92"/>
      <c r="X6" s="92"/>
      <c r="Y6" s="92"/>
      <c r="Z6" s="92"/>
    </row>
    <row r="7" spans="1:26">
      <c r="A7" s="92"/>
      <c r="B7" s="92"/>
      <c r="C7" s="92"/>
      <c r="D7" s="92"/>
      <c r="E7" s="1776" t="s">
        <v>1577</v>
      </c>
      <c r="F7" s="1776">
        <v>1</v>
      </c>
      <c r="G7" s="92"/>
      <c r="H7" s="92"/>
      <c r="I7" s="92"/>
      <c r="J7" s="92"/>
      <c r="K7" s="92"/>
      <c r="L7" s="92"/>
      <c r="M7" s="92"/>
      <c r="N7" s="92"/>
      <c r="O7" s="92"/>
      <c r="P7" s="92"/>
      <c r="Q7" s="92"/>
      <c r="R7" s="92"/>
      <c r="S7" s="92"/>
      <c r="T7" s="92"/>
      <c r="U7" s="92"/>
      <c r="V7" s="92"/>
      <c r="W7" s="92"/>
      <c r="X7" s="92"/>
      <c r="Y7" s="92"/>
      <c r="Z7" s="92"/>
    </row>
    <row r="8" spans="1:26">
      <c r="A8" s="1157">
        <v>1</v>
      </c>
      <c r="B8" s="700"/>
      <c r="C8" s="614" t="s">
        <v>325</v>
      </c>
      <c r="D8" s="1118" t="s">
        <v>326</v>
      </c>
      <c r="E8" s="614" t="s">
        <v>65</v>
      </c>
      <c r="F8" s="701"/>
      <c r="G8" s="1272"/>
      <c r="H8" s="1272"/>
      <c r="I8" s="1272"/>
      <c r="J8" s="935"/>
      <c r="K8" s="92"/>
      <c r="L8" s="92"/>
      <c r="M8" s="92"/>
      <c r="N8" s="92"/>
      <c r="O8" s="92"/>
      <c r="P8" s="92"/>
      <c r="Q8" s="92"/>
      <c r="R8" s="92"/>
      <c r="S8" s="92"/>
      <c r="T8" s="92"/>
      <c r="U8" s="92"/>
      <c r="V8" s="92"/>
      <c r="W8" s="92"/>
      <c r="X8" s="92"/>
      <c r="Y8" s="92"/>
      <c r="Z8" s="92"/>
    </row>
    <row r="9" spans="1:26">
      <c r="A9" s="92"/>
      <c r="B9" s="702" t="s">
        <v>468</v>
      </c>
      <c r="C9" s="93" t="str">
        <f>'7. Op Exp'!D9</f>
        <v>2016/17</v>
      </c>
      <c r="D9" s="93" t="str">
        <f>'7. Op Exp'!E9</f>
        <v>2015/16</v>
      </c>
      <c r="E9" s="698"/>
      <c r="F9" s="703" t="s">
        <v>102</v>
      </c>
      <c r="G9" s="1272"/>
      <c r="H9" s="1272"/>
      <c r="I9" s="1272"/>
      <c r="J9" s="92"/>
      <c r="K9" s="92"/>
      <c r="L9" s="92"/>
      <c r="M9" s="92"/>
      <c r="N9" s="92"/>
      <c r="O9" s="92"/>
      <c r="P9" s="92"/>
      <c r="Q9" s="92"/>
      <c r="R9" s="92"/>
      <c r="S9" s="92"/>
      <c r="T9" s="92"/>
      <c r="U9" s="92"/>
      <c r="V9" s="92"/>
      <c r="W9" s="92"/>
      <c r="X9" s="92"/>
      <c r="Y9" s="92"/>
      <c r="Z9" s="92"/>
    </row>
    <row r="10" spans="1:26">
      <c r="A10" s="92"/>
      <c r="B10" s="704"/>
      <c r="C10" s="93" t="s">
        <v>27</v>
      </c>
      <c r="D10" s="93" t="s">
        <v>27</v>
      </c>
      <c r="E10" s="670" t="s">
        <v>66</v>
      </c>
      <c r="F10" s="703" t="s">
        <v>103</v>
      </c>
      <c r="G10" s="92"/>
      <c r="H10" s="92"/>
      <c r="I10" s="92"/>
      <c r="J10" s="92"/>
      <c r="K10" s="92"/>
      <c r="L10" s="92"/>
      <c r="M10" s="92"/>
      <c r="N10" s="92"/>
      <c r="O10" s="92"/>
      <c r="P10" s="92"/>
      <c r="Q10" s="92"/>
      <c r="R10" s="92"/>
      <c r="S10" s="92"/>
      <c r="T10" s="92"/>
      <c r="U10" s="92"/>
      <c r="V10" s="92"/>
      <c r="W10" s="92"/>
      <c r="X10" s="92"/>
      <c r="Y10" s="92"/>
      <c r="Z10" s="92"/>
    </row>
    <row r="11" spans="1:26" ht="18.75" customHeight="1">
      <c r="A11" s="92"/>
      <c r="B11" s="711" t="s">
        <v>1304</v>
      </c>
      <c r="C11" s="675"/>
      <c r="D11" s="684"/>
      <c r="E11" s="670">
        <v>100</v>
      </c>
      <c r="F11" s="686" t="s">
        <v>123</v>
      </c>
      <c r="G11" s="92"/>
      <c r="H11" s="92"/>
      <c r="I11" s="92"/>
      <c r="J11" s="92"/>
      <c r="K11" s="92"/>
      <c r="L11" s="92"/>
      <c r="M11" s="92"/>
      <c r="N11" s="92"/>
      <c r="O11" s="92"/>
      <c r="P11" s="92"/>
      <c r="Q11" s="92"/>
      <c r="R11" s="92"/>
      <c r="S11" s="92"/>
      <c r="T11" s="92"/>
      <c r="U11" s="92"/>
      <c r="V11" s="92"/>
      <c r="W11" s="92"/>
      <c r="X11" s="92"/>
      <c r="Y11" s="92"/>
      <c r="Z11" s="92"/>
    </row>
    <row r="12" spans="1:26" ht="18.75" customHeight="1" thickBot="1">
      <c r="A12" s="92"/>
      <c r="B12" s="710" t="s">
        <v>392</v>
      </c>
      <c r="C12" s="675"/>
      <c r="D12" s="684"/>
      <c r="E12" s="670" t="s">
        <v>185</v>
      </c>
      <c r="F12" s="686" t="s">
        <v>131</v>
      </c>
      <c r="G12" s="92"/>
      <c r="H12" s="92"/>
      <c r="I12" s="92"/>
      <c r="J12" s="92"/>
      <c r="K12" s="92"/>
      <c r="L12" s="92"/>
      <c r="M12" s="92"/>
      <c r="N12" s="92"/>
      <c r="O12" s="92"/>
      <c r="P12" s="92"/>
      <c r="Q12" s="92"/>
      <c r="R12" s="92"/>
      <c r="S12" s="92"/>
      <c r="T12" s="92"/>
      <c r="U12" s="92"/>
      <c r="V12" s="92"/>
      <c r="W12" s="92"/>
      <c r="X12" s="92"/>
      <c r="Y12" s="92"/>
      <c r="Z12" s="92"/>
    </row>
    <row r="13" spans="1:26" ht="18.75" customHeight="1">
      <c r="A13" s="92"/>
      <c r="B13" s="711" t="s">
        <v>393</v>
      </c>
      <c r="C13" s="336">
        <f>SUM(C11:C12)</f>
        <v>0</v>
      </c>
      <c r="D13" s="336">
        <f>SUM(D11:D12)</f>
        <v>0</v>
      </c>
      <c r="E13" s="670" t="s">
        <v>23</v>
      </c>
      <c r="F13" s="686" t="s">
        <v>131</v>
      </c>
      <c r="G13" s="92"/>
      <c r="H13" s="92"/>
      <c r="I13" s="92"/>
      <c r="J13" s="92"/>
      <c r="K13" s="92"/>
      <c r="L13" s="92"/>
      <c r="M13" s="92"/>
      <c r="N13" s="92"/>
      <c r="O13" s="92"/>
      <c r="P13" s="92"/>
      <c r="Q13" s="92"/>
      <c r="R13" s="92"/>
      <c r="S13" s="92"/>
      <c r="T13" s="92"/>
      <c r="U13" s="92"/>
      <c r="V13" s="92"/>
      <c r="W13" s="92"/>
      <c r="X13" s="92"/>
      <c r="Y13" s="92"/>
      <c r="Z13" s="92"/>
    </row>
    <row r="14" spans="1:26" ht="18.75" customHeight="1">
      <c r="A14" s="92"/>
      <c r="B14" s="710" t="s">
        <v>394</v>
      </c>
      <c r="C14" s="675"/>
      <c r="D14" s="684"/>
      <c r="E14" s="670" t="s">
        <v>186</v>
      </c>
      <c r="F14" s="686" t="s">
        <v>131</v>
      </c>
      <c r="G14" s="92"/>
      <c r="H14" s="92"/>
      <c r="I14" s="92"/>
      <c r="J14" s="92"/>
      <c r="K14" s="92"/>
      <c r="L14" s="92"/>
      <c r="M14" s="92"/>
      <c r="N14" s="92"/>
      <c r="O14" s="92"/>
      <c r="P14" s="92"/>
      <c r="Q14" s="92"/>
      <c r="R14" s="92"/>
      <c r="S14" s="92"/>
      <c r="T14" s="92"/>
      <c r="U14" s="92"/>
      <c r="V14" s="92"/>
      <c r="W14" s="92"/>
      <c r="X14" s="92"/>
      <c r="Y14" s="92"/>
      <c r="Z14" s="92"/>
    </row>
    <row r="15" spans="1:26" ht="18.75" customHeight="1">
      <c r="A15" s="92"/>
      <c r="B15" s="710" t="s">
        <v>392</v>
      </c>
      <c r="C15" s="675"/>
      <c r="D15" s="684"/>
      <c r="E15" s="670" t="s">
        <v>24</v>
      </c>
      <c r="F15" s="686" t="s">
        <v>131</v>
      </c>
      <c r="G15" s="92"/>
      <c r="H15" s="92"/>
      <c r="I15" s="92"/>
      <c r="J15" s="92"/>
      <c r="K15" s="92"/>
      <c r="L15" s="92"/>
      <c r="M15" s="92"/>
      <c r="N15" s="92"/>
      <c r="O15" s="92"/>
      <c r="P15" s="92"/>
      <c r="Q15" s="92"/>
      <c r="R15" s="92"/>
      <c r="S15" s="92"/>
      <c r="T15" s="92"/>
      <c r="U15" s="92"/>
      <c r="V15" s="92"/>
      <c r="W15" s="92"/>
      <c r="X15" s="92"/>
      <c r="Y15" s="92"/>
      <c r="Z15" s="92"/>
    </row>
    <row r="16" spans="1:26" ht="18.75" customHeight="1" thickBot="1">
      <c r="A16" s="92"/>
      <c r="B16" s="710" t="s">
        <v>395</v>
      </c>
      <c r="C16" s="675"/>
      <c r="D16" s="684"/>
      <c r="E16" s="670" t="s">
        <v>187</v>
      </c>
      <c r="F16" s="686" t="s">
        <v>131</v>
      </c>
      <c r="G16" s="92"/>
      <c r="H16" s="92"/>
      <c r="I16" s="92"/>
      <c r="J16" s="92"/>
      <c r="K16" s="92"/>
      <c r="L16" s="92"/>
      <c r="M16" s="92"/>
      <c r="N16" s="92"/>
      <c r="O16" s="92"/>
      <c r="P16" s="92"/>
      <c r="Q16" s="92"/>
      <c r="R16" s="92"/>
      <c r="S16" s="92"/>
      <c r="T16" s="92"/>
      <c r="U16" s="92"/>
      <c r="V16" s="92"/>
      <c r="W16" s="92"/>
      <c r="X16" s="92"/>
      <c r="Y16" s="92"/>
      <c r="Z16" s="92"/>
    </row>
    <row r="17" spans="1:26" ht="18.75" customHeight="1" thickBot="1">
      <c r="A17" s="92"/>
      <c r="B17" s="711" t="s">
        <v>396</v>
      </c>
      <c r="C17" s="336">
        <f>SUM(C14:C16)</f>
        <v>0</v>
      </c>
      <c r="D17" s="336">
        <f>SUM(D14:D16)</f>
        <v>0</v>
      </c>
      <c r="E17" s="670" t="s">
        <v>0</v>
      </c>
      <c r="F17" s="686" t="s">
        <v>131</v>
      </c>
      <c r="G17" s="92"/>
      <c r="H17" s="92"/>
      <c r="I17" s="92"/>
      <c r="J17" s="92"/>
      <c r="K17" s="92"/>
      <c r="L17" s="92"/>
      <c r="M17" s="92"/>
      <c r="N17" s="92"/>
      <c r="O17" s="92"/>
      <c r="P17" s="92"/>
      <c r="Q17" s="92"/>
      <c r="R17" s="92"/>
      <c r="S17" s="92"/>
      <c r="T17" s="92"/>
      <c r="U17" s="92"/>
      <c r="V17" s="92"/>
      <c r="W17" s="92"/>
      <c r="X17" s="92"/>
      <c r="Y17" s="92"/>
      <c r="Z17" s="92"/>
    </row>
    <row r="18" spans="1:26" ht="37.5" customHeight="1">
      <c r="A18" s="92"/>
      <c r="B18" s="705" t="s">
        <v>397</v>
      </c>
      <c r="C18" s="336">
        <f>SUM(C17,C13)</f>
        <v>0</v>
      </c>
      <c r="D18" s="336">
        <f>SUM(D17,D13)</f>
        <v>0</v>
      </c>
      <c r="E18" s="670" t="s">
        <v>188</v>
      </c>
      <c r="F18" s="686" t="s">
        <v>131</v>
      </c>
      <c r="G18" s="92"/>
      <c r="H18" s="92"/>
      <c r="I18" s="92"/>
      <c r="J18" s="92"/>
      <c r="K18" s="92"/>
      <c r="L18" s="92"/>
      <c r="M18" s="92"/>
      <c r="N18" s="92"/>
      <c r="O18" s="92"/>
      <c r="P18" s="92"/>
      <c r="Q18" s="92"/>
      <c r="R18" s="92"/>
      <c r="S18" s="92"/>
      <c r="T18" s="92"/>
      <c r="U18" s="92"/>
      <c r="V18" s="92"/>
      <c r="W18" s="92"/>
      <c r="X18" s="92"/>
      <c r="Y18" s="92"/>
      <c r="Z18" s="92"/>
    </row>
    <row r="19" spans="1:26" ht="39.75" customHeight="1">
      <c r="A19" s="92"/>
      <c r="B19" s="712" t="s">
        <v>822</v>
      </c>
      <c r="C19" s="833"/>
      <c r="D19" s="836"/>
      <c r="E19" s="699"/>
      <c r="F19" s="707"/>
      <c r="G19" s="92"/>
      <c r="H19" s="92"/>
      <c r="I19" s="92"/>
      <c r="J19" s="92"/>
      <c r="K19" s="92"/>
      <c r="L19" s="92"/>
      <c r="M19" s="92"/>
      <c r="N19" s="92"/>
      <c r="O19" s="92"/>
      <c r="P19" s="92"/>
      <c r="Q19" s="92"/>
      <c r="R19" s="92"/>
      <c r="S19" s="92"/>
      <c r="T19" s="92"/>
      <c r="U19" s="92"/>
      <c r="V19" s="92"/>
      <c r="W19" s="92"/>
      <c r="X19" s="92"/>
      <c r="Y19" s="92"/>
      <c r="Z19" s="92"/>
    </row>
    <row r="20" spans="1:26" ht="18.75" customHeight="1">
      <c r="A20" s="92"/>
      <c r="B20" s="832" t="s">
        <v>405</v>
      </c>
      <c r="C20" s="835"/>
      <c r="D20" s="837"/>
      <c r="E20" s="830" t="s">
        <v>1</v>
      </c>
      <c r="F20" s="686" t="s">
        <v>342</v>
      </c>
      <c r="G20" s="92"/>
      <c r="H20" s="92"/>
      <c r="I20" s="92"/>
      <c r="J20" s="92"/>
      <c r="K20" s="92"/>
      <c r="L20" s="92"/>
      <c r="M20" s="92"/>
      <c r="N20" s="92"/>
      <c r="O20" s="92"/>
      <c r="P20" s="92"/>
      <c r="Q20" s="92"/>
      <c r="R20" s="92"/>
      <c r="S20" s="92"/>
      <c r="T20" s="92"/>
      <c r="U20" s="92"/>
      <c r="V20" s="92"/>
      <c r="W20" s="92"/>
      <c r="X20" s="92"/>
      <c r="Y20" s="92"/>
      <c r="Z20" s="92"/>
    </row>
    <row r="21" spans="1:26" ht="32.25" customHeight="1">
      <c r="A21" s="92"/>
      <c r="B21" s="776" t="s">
        <v>406</v>
      </c>
      <c r="C21" s="834">
        <f>C20*SUM('1. SoCI'!D15,'1. SoCI'!D21:D23)</f>
        <v>0</v>
      </c>
      <c r="D21" s="834">
        <f>D20*SUM('1. SoCI'!E15,'1. SoCI'!E21:E23)</f>
        <v>0</v>
      </c>
      <c r="E21" s="670" t="s">
        <v>189</v>
      </c>
      <c r="F21" s="686" t="s">
        <v>131</v>
      </c>
      <c r="G21" s="92"/>
      <c r="H21" s="92"/>
      <c r="I21" s="92"/>
      <c r="J21" s="92"/>
      <c r="K21" s="92"/>
      <c r="L21" s="92"/>
      <c r="M21" s="92"/>
      <c r="N21" s="92"/>
      <c r="O21" s="92"/>
      <c r="P21" s="92"/>
      <c r="Q21" s="92"/>
      <c r="R21" s="92"/>
      <c r="S21" s="92"/>
      <c r="T21" s="92"/>
      <c r="U21" s="92"/>
      <c r="V21" s="92"/>
      <c r="W21" s="92"/>
      <c r="X21" s="92"/>
      <c r="Y21" s="92"/>
      <c r="Z21" s="92"/>
    </row>
    <row r="22" spans="1:26" ht="18.75" customHeight="1">
      <c r="A22" s="92"/>
      <c r="B22" s="708" t="s">
        <v>398</v>
      </c>
      <c r="C22" s="706"/>
      <c r="D22" s="706"/>
      <c r="E22" s="706"/>
      <c r="F22" s="707"/>
      <c r="G22" s="92"/>
      <c r="H22" s="92"/>
      <c r="I22" s="92"/>
      <c r="J22" s="92"/>
      <c r="K22" s="92"/>
      <c r="L22" s="92"/>
      <c r="M22" s="92"/>
      <c r="N22" s="92"/>
      <c r="O22" s="92"/>
      <c r="P22" s="92"/>
      <c r="Q22" s="92"/>
      <c r="R22" s="92"/>
      <c r="S22" s="92"/>
      <c r="T22" s="92"/>
      <c r="U22" s="92"/>
      <c r="V22" s="92"/>
      <c r="W22" s="92"/>
      <c r="X22" s="92"/>
      <c r="Y22" s="92"/>
      <c r="Z22" s="92"/>
    </row>
    <row r="23" spans="1:26" ht="18.75" customHeight="1">
      <c r="A23" s="92"/>
      <c r="B23" s="710" t="s">
        <v>399</v>
      </c>
      <c r="C23" s="675"/>
      <c r="D23" s="684"/>
      <c r="E23" s="670" t="s">
        <v>2</v>
      </c>
      <c r="F23" s="686" t="s">
        <v>131</v>
      </c>
      <c r="G23" s="92"/>
      <c r="H23" s="92"/>
      <c r="I23" s="92"/>
      <c r="J23" s="92"/>
      <c r="K23" s="92"/>
      <c r="L23" s="92"/>
      <c r="M23" s="92"/>
      <c r="N23" s="92"/>
      <c r="O23" s="92"/>
      <c r="P23" s="92"/>
      <c r="Q23" s="92"/>
      <c r="R23" s="92"/>
      <c r="S23" s="92"/>
      <c r="T23" s="92"/>
      <c r="U23" s="92"/>
      <c r="V23" s="92"/>
      <c r="W23" s="92"/>
      <c r="X23" s="92"/>
      <c r="Y23" s="92"/>
      <c r="Z23" s="92"/>
    </row>
    <row r="24" spans="1:26" ht="18.75" customHeight="1">
      <c r="A24" s="92"/>
      <c r="B24" s="710" t="s">
        <v>400</v>
      </c>
      <c r="C24" s="675"/>
      <c r="D24" s="684"/>
      <c r="E24" s="670" t="s">
        <v>190</v>
      </c>
      <c r="F24" s="686" t="s">
        <v>131</v>
      </c>
      <c r="G24" s="92"/>
      <c r="H24" s="92"/>
      <c r="I24" s="92"/>
      <c r="J24" s="92"/>
      <c r="K24" s="92"/>
      <c r="L24" s="92"/>
      <c r="M24" s="92"/>
      <c r="N24" s="92"/>
      <c r="O24" s="92"/>
      <c r="P24" s="92"/>
      <c r="Q24" s="92"/>
      <c r="R24" s="92"/>
      <c r="S24" s="92"/>
      <c r="T24" s="92"/>
      <c r="U24" s="92"/>
      <c r="V24" s="92"/>
      <c r="W24" s="92"/>
      <c r="X24" s="92"/>
      <c r="Y24" s="92"/>
      <c r="Z24" s="92"/>
    </row>
    <row r="25" spans="1:26" ht="18.75" customHeight="1">
      <c r="A25" s="92"/>
      <c r="B25" s="710" t="s">
        <v>392</v>
      </c>
      <c r="C25" s="675"/>
      <c r="D25" s="684"/>
      <c r="E25" s="670" t="s">
        <v>3</v>
      </c>
      <c r="F25" s="686" t="s">
        <v>131</v>
      </c>
      <c r="G25" s="92"/>
      <c r="H25" s="92"/>
      <c r="I25" s="92"/>
      <c r="J25" s="92"/>
      <c r="K25" s="92"/>
      <c r="L25" s="92"/>
      <c r="M25" s="92"/>
      <c r="N25" s="92"/>
      <c r="O25" s="92"/>
      <c r="P25" s="92"/>
      <c r="Q25" s="92"/>
      <c r="R25" s="92"/>
      <c r="S25" s="92"/>
      <c r="T25" s="92"/>
      <c r="U25" s="92"/>
      <c r="V25" s="92"/>
      <c r="W25" s="92"/>
      <c r="X25" s="92"/>
      <c r="Y25" s="92"/>
      <c r="Z25" s="92"/>
    </row>
    <row r="26" spans="1:26" ht="18.75" customHeight="1">
      <c r="A26" s="92"/>
      <c r="B26" s="710" t="s">
        <v>401</v>
      </c>
      <c r="C26" s="675"/>
      <c r="D26" s="684"/>
      <c r="E26" s="670" t="s">
        <v>191</v>
      </c>
      <c r="F26" s="686" t="s">
        <v>131</v>
      </c>
      <c r="G26" s="92"/>
      <c r="H26" s="92"/>
      <c r="I26" s="92"/>
      <c r="J26" s="92"/>
      <c r="K26" s="92"/>
      <c r="L26" s="92"/>
      <c r="M26" s="92"/>
      <c r="N26" s="92"/>
      <c r="O26" s="92"/>
      <c r="P26" s="92"/>
      <c r="Q26" s="92"/>
      <c r="R26" s="92"/>
      <c r="S26" s="92"/>
      <c r="T26" s="92"/>
      <c r="U26" s="92"/>
      <c r="V26" s="92"/>
      <c r="W26" s="92"/>
      <c r="X26" s="92"/>
      <c r="Y26" s="92"/>
      <c r="Z26" s="92"/>
    </row>
    <row r="27" spans="1:26" ht="18.75" customHeight="1">
      <c r="A27" s="92"/>
      <c r="B27" s="710" t="s">
        <v>395</v>
      </c>
      <c r="C27" s="675"/>
      <c r="D27" s="684"/>
      <c r="E27" s="670" t="s">
        <v>10</v>
      </c>
      <c r="F27" s="686" t="s">
        <v>131</v>
      </c>
      <c r="G27" s="92"/>
      <c r="H27" s="92"/>
      <c r="I27" s="92"/>
      <c r="J27" s="92"/>
      <c r="K27" s="92"/>
      <c r="L27" s="92"/>
      <c r="M27" s="92"/>
      <c r="N27" s="92"/>
      <c r="O27" s="92"/>
      <c r="P27" s="92"/>
      <c r="Q27" s="92"/>
      <c r="R27" s="92"/>
      <c r="S27" s="92"/>
      <c r="T27" s="92"/>
      <c r="U27" s="92"/>
      <c r="V27" s="92"/>
      <c r="W27" s="92"/>
      <c r="X27" s="92"/>
      <c r="Y27" s="92"/>
      <c r="Z27" s="92"/>
    </row>
    <row r="28" spans="1:26" ht="18.75" customHeight="1" thickBot="1">
      <c r="A28" s="92"/>
      <c r="B28" s="710" t="s">
        <v>46</v>
      </c>
      <c r="C28" s="675"/>
      <c r="D28" s="684"/>
      <c r="E28" s="670" t="s">
        <v>192</v>
      </c>
      <c r="F28" s="686" t="s">
        <v>131</v>
      </c>
      <c r="G28" s="92"/>
      <c r="H28" s="92"/>
      <c r="I28" s="92"/>
      <c r="J28" s="92"/>
      <c r="K28" s="92"/>
      <c r="L28" s="92"/>
      <c r="M28" s="92"/>
      <c r="N28" s="92"/>
      <c r="O28" s="92"/>
      <c r="P28" s="92"/>
      <c r="Q28" s="92"/>
      <c r="R28" s="92"/>
      <c r="S28" s="92"/>
      <c r="T28" s="92"/>
      <c r="U28" s="92"/>
      <c r="V28" s="92"/>
      <c r="W28" s="92"/>
      <c r="X28" s="92"/>
      <c r="Y28" s="92"/>
      <c r="Z28" s="92"/>
    </row>
    <row r="29" spans="1:26" ht="18.75" customHeight="1">
      <c r="A29" s="92"/>
      <c r="B29" s="709" t="s">
        <v>402</v>
      </c>
      <c r="C29" s="336">
        <f>SUM(C21,C23:C28)</f>
        <v>0</v>
      </c>
      <c r="D29" s="336">
        <f>SUM(D21,D23:D28)</f>
        <v>0</v>
      </c>
      <c r="E29" s="670">
        <v>180</v>
      </c>
      <c r="F29" s="686" t="s">
        <v>131</v>
      </c>
      <c r="G29" s="92"/>
      <c r="H29" s="92"/>
      <c r="I29" s="1272"/>
      <c r="J29" s="1272"/>
      <c r="K29" s="92"/>
      <c r="L29" s="92"/>
      <c r="M29" s="92"/>
      <c r="N29" s="92"/>
      <c r="O29" s="92"/>
      <c r="P29" s="92"/>
      <c r="Q29" s="92"/>
      <c r="R29" s="92"/>
      <c r="S29" s="92"/>
      <c r="T29" s="92"/>
      <c r="U29" s="92"/>
      <c r="V29" s="92"/>
      <c r="W29" s="92"/>
      <c r="X29" s="92"/>
      <c r="Y29" s="92"/>
    </row>
    <row r="30" spans="1:26">
      <c r="A30" s="92"/>
      <c r="B30" s="92"/>
      <c r="C30" s="92"/>
      <c r="D30" s="92"/>
      <c r="E30" s="92"/>
      <c r="F30" s="92"/>
      <c r="G30" s="92"/>
      <c r="H30" s="92"/>
      <c r="I30" s="92"/>
      <c r="J30" s="92"/>
      <c r="K30" s="92"/>
      <c r="L30" s="92"/>
      <c r="M30" s="92"/>
      <c r="N30" s="92"/>
      <c r="O30" s="92"/>
      <c r="P30" s="92"/>
      <c r="Q30" s="92"/>
      <c r="R30" s="92"/>
      <c r="S30" s="92"/>
      <c r="T30" s="92"/>
      <c r="U30" s="92"/>
      <c r="V30" s="92"/>
      <c r="W30" s="92"/>
      <c r="X30" s="92"/>
      <c r="Y30" s="92"/>
      <c r="Z30" s="92"/>
    </row>
    <row r="31" spans="1:26">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row>
    <row r="32" spans="1:26">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row>
    <row r="33" spans="1:26">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1:26">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6">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row>
    <row r="36" spans="1:26">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row>
    <row r="37" spans="1:26">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row>
    <row r="38" spans="1:26">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row>
    <row r="39" spans="1:26">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row>
    <row r="40" spans="1:26">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row>
    <row r="41" spans="1:26">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row>
    <row r="42" spans="1:26">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row>
    <row r="43" spans="1:26">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row>
    <row r="44" spans="1:26">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row>
    <row r="45" spans="1:26">
      <c r="A45" s="92"/>
      <c r="B45" s="92"/>
      <c r="C45" s="92"/>
      <c r="D45" s="92"/>
      <c r="E45" s="92"/>
      <c r="F45" s="92"/>
      <c r="G45" s="92"/>
      <c r="H45" s="92"/>
      <c r="I45" s="92"/>
      <c r="J45" s="92"/>
      <c r="K45" s="92"/>
      <c r="L45" s="92"/>
      <c r="M45" s="92"/>
      <c r="N45" s="92"/>
      <c r="O45" s="92"/>
      <c r="P45" s="92"/>
      <c r="Q45" s="92"/>
      <c r="R45" s="92"/>
      <c r="S45" s="92"/>
      <c r="T45" s="92"/>
      <c r="U45" s="92"/>
      <c r="V45" s="92"/>
      <c r="W45" s="92"/>
      <c r="X45" s="92"/>
      <c r="Y45" s="92"/>
      <c r="Z45" s="92"/>
    </row>
    <row r="46" spans="1:26">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spans="1:26">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spans="1:26">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spans="1:26">
      <c r="A49" s="92"/>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spans="1:26">
      <c r="A50" s="92"/>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1:26">
      <c r="A51" s="92"/>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1:26">
      <c r="A52" s="92"/>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1:26">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6">
      <c r="A54" s="92"/>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spans="1:26">
      <c r="A55" s="92"/>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spans="1:26">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spans="1:26">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spans="1:26">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spans="1:26">
      <c r="A59" s="92"/>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spans="1:26">
      <c r="A60" s="92"/>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spans="1:26">
      <c r="A61" s="92"/>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spans="1:26">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spans="1:26">
      <c r="A63" s="92"/>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spans="1:26">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spans="1:26">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spans="1:26">
      <c r="A67" s="92"/>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spans="1:26">
      <c r="A68" s="92"/>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spans="1:26">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spans="1:26">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spans="1:26">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spans="1:26">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spans="1:26">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spans="1:26">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spans="1:26">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spans="1:26">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spans="1:26">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spans="1:26">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spans="1:26">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spans="1:26">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spans="1:26">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spans="1:26">
      <c r="A82" s="92"/>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spans="1:26">
      <c r="A83" s="92"/>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spans="1:26">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spans="1:26">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spans="1:26">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spans="1:26">
      <c r="A87" s="92"/>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spans="1:26">
      <c r="A88" s="92"/>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spans="1:26">
      <c r="A89" s="92"/>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spans="1:26">
      <c r="A90" s="92"/>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spans="1:26">
      <c r="A91" s="92"/>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spans="1:26">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spans="1:26">
      <c r="A93" s="92"/>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spans="1:26">
      <c r="A94" s="92"/>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spans="1:26">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spans="1:26">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spans="1:26">
      <c r="A97" s="92"/>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spans="1:26">
      <c r="A98" s="92"/>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spans="1:26">
      <c r="A99" s="92"/>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spans="1:26">
      <c r="A100" s="92"/>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spans="1:26">
      <c r="A101" s="92"/>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spans="1:26">
      <c r="A102" s="92"/>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spans="1:26">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spans="1:26">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spans="1:26">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1:26">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spans="1:26">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spans="1:26">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spans="1:26">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spans="1:26">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spans="1:26">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spans="1:26">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spans="1:26">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spans="1:26">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spans="1:26">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spans="1:26">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spans="1:26">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spans="1:26">
      <c r="A118" s="92"/>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spans="1:26">
      <c r="A119" s="92"/>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spans="1:26">
      <c r="A120" s="92"/>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spans="1:26">
      <c r="A121" s="92"/>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spans="1:26">
      <c r="A122" s="92"/>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spans="1:26">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spans="1:26">
      <c r="A124" s="92"/>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spans="1:26">
      <c r="A125" s="92"/>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spans="1:26">
      <c r="A126" s="92"/>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spans="1:26">
      <c r="A127" s="92"/>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spans="1:26">
      <c r="A128" s="92"/>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spans="1:26">
      <c r="A129" s="92"/>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spans="1:26">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spans="1:26">
      <c r="A131" s="92"/>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spans="1:26">
      <c r="A132" s="92"/>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spans="1:26">
      <c r="A133" s="92"/>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spans="1:26">
      <c r="A134" s="92"/>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spans="1:26">
      <c r="A135" s="92"/>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spans="1:26">
      <c r="A136" s="92"/>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spans="1:26">
      <c r="A137" s="92"/>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spans="1:26">
      <c r="A138" s="92"/>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spans="1:26">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spans="1:26">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spans="1:26">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spans="1:26">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spans="1:26">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spans="1:26">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spans="1:26">
      <c r="A145" s="92"/>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spans="1:26">
      <c r="A146" s="92"/>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spans="1:26">
      <c r="A147" s="92"/>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spans="1:26">
      <c r="A148" s="92"/>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spans="1:26">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spans="1:26">
      <c r="A150" s="92"/>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spans="1:26">
      <c r="A151" s="92"/>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spans="1:26">
      <c r="A152" s="92"/>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spans="1:26">
      <c r="A153" s="92"/>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spans="1:26">
      <c r="A154" s="92"/>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spans="1:26">
      <c r="A155" s="92"/>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spans="1:26">
      <c r="A156" s="92"/>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spans="1:26">
      <c r="A157" s="92"/>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spans="1:26">
      <c r="A158" s="92"/>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spans="1:26">
      <c r="A159" s="92"/>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spans="1:26">
      <c r="A160" s="92"/>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spans="1:26">
      <c r="A161" s="92"/>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spans="1:26">
      <c r="A162" s="92"/>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spans="1:26">
      <c r="A163" s="92"/>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spans="1:26">
      <c r="A164" s="92"/>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spans="1:26">
      <c r="A165" s="92"/>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spans="1:26">
      <c r="A166" s="92"/>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spans="1:26">
      <c r="A167" s="92"/>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spans="1:26">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spans="1:26">
      <c r="A169" s="92"/>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spans="1:26">
      <c r="A170" s="92"/>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spans="1:26">
      <c r="A171" s="92"/>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spans="1:26">
      <c r="A172" s="92"/>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spans="1:26">
      <c r="A173" s="92"/>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spans="1:26">
      <c r="A174" s="92"/>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spans="1:26">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spans="1:26">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spans="1:26">
      <c r="A177" s="92"/>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spans="1:26">
      <c r="A178" s="92"/>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spans="1:26">
      <c r="A179" s="92"/>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spans="1:26">
      <c r="A180" s="92"/>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spans="1:26">
      <c r="A181" s="92"/>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spans="1:26">
      <c r="A182" s="92"/>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spans="1:26">
      <c r="A183" s="92"/>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spans="1:26">
      <c r="A184" s="92"/>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spans="1:26">
      <c r="A185" s="92"/>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spans="1:26">
      <c r="A186" s="92"/>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spans="1:26">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spans="1:26">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spans="1:26">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spans="1:26">
      <c r="A190" s="92"/>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spans="1:26">
      <c r="A191" s="92"/>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sheetData>
  <pageMargins left="0.70866141732283472" right="0.70866141732283472" top="0.74803149606299213" bottom="0.74803149606299213" header="0.31496062992125984" footer="0.31496062992125984"/>
  <pageSetup paperSize="9" scale="89" orientation="portrait" r:id="rId1"/>
  <ignoredErrors>
    <ignoredError sqref="C10:D10 E12:E13 E19:E21 E18 E22:E29 E14:E1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66"/>
  <sheetViews>
    <sheetView showGridLines="0" zoomScale="85" zoomScaleNormal="85" workbookViewId="0"/>
  </sheetViews>
  <sheetFormatPr defaultColWidth="10.7109375" defaultRowHeight="12.75"/>
  <cols>
    <col min="1" max="1" width="7.140625" style="17" customWidth="1"/>
    <col min="2" max="2" width="65.42578125" style="19" customWidth="1"/>
    <col min="3" max="9" width="14" style="17" customWidth="1"/>
    <col min="10" max="16384" width="10.7109375" style="17"/>
  </cols>
  <sheetData>
    <row r="1" spans="1:7" ht="15.75">
      <c r="A1" s="33"/>
      <c r="B1" s="1178" t="s">
        <v>1366</v>
      </c>
      <c r="C1" s="33"/>
      <c r="D1" s="33"/>
      <c r="E1" s="33"/>
      <c r="F1" s="33"/>
      <c r="G1" s="33"/>
    </row>
    <row r="2" spans="1:7">
      <c r="A2" s="33"/>
      <c r="B2" s="42"/>
      <c r="C2" s="33"/>
      <c r="D2" s="33"/>
      <c r="E2" s="33"/>
      <c r="F2" s="33"/>
      <c r="G2" s="33"/>
    </row>
    <row r="3" spans="1:7">
      <c r="A3" s="34"/>
      <c r="B3" s="43" t="str">
        <f>iTitle</f>
        <v>FTC form for accounts for periods ending 31 March 2017</v>
      </c>
      <c r="C3" s="34"/>
      <c r="D3" s="34"/>
      <c r="E3" s="34"/>
      <c r="F3" s="34"/>
      <c r="G3" s="34"/>
    </row>
    <row r="4" spans="1:7">
      <c r="A4" s="34"/>
      <c r="B4" s="95" t="str">
        <f ca="1">MID(CELL("filename",F4),FIND("]",CELL("filename",F4))+1,99)</f>
        <v>11. Finance &amp; other</v>
      </c>
      <c r="C4" s="34"/>
      <c r="D4" s="34"/>
      <c r="E4" s="34"/>
      <c r="F4" s="34"/>
    </row>
    <row r="5" spans="1:7" ht="12.75" customHeight="1">
      <c r="A5" s="34"/>
      <c r="B5" s="34"/>
      <c r="C5" s="34"/>
      <c r="D5" s="34"/>
      <c r="E5" s="34"/>
      <c r="F5" s="34"/>
    </row>
    <row r="6" spans="1:7">
      <c r="A6" s="34"/>
      <c r="B6" s="43" t="s">
        <v>39</v>
      </c>
      <c r="C6" s="34"/>
      <c r="D6" s="34"/>
      <c r="E6" s="34"/>
      <c r="F6" s="34"/>
    </row>
    <row r="7" spans="1:7">
      <c r="A7" s="33"/>
      <c r="B7" s="37"/>
      <c r="C7" s="33"/>
      <c r="D7" s="52"/>
      <c r="E7" s="1776" t="s">
        <v>1577</v>
      </c>
      <c r="F7" s="1776">
        <v>1</v>
      </c>
    </row>
    <row r="8" spans="1:7">
      <c r="A8" s="1157">
        <v>1</v>
      </c>
      <c r="B8" s="695"/>
      <c r="C8" s="818" t="s">
        <v>327</v>
      </c>
      <c r="D8" s="1118" t="s">
        <v>328</v>
      </c>
      <c r="E8" s="818" t="s">
        <v>65</v>
      </c>
      <c r="F8" s="685"/>
    </row>
    <row r="9" spans="1:7">
      <c r="A9" s="34"/>
      <c r="B9" s="333" t="s">
        <v>1229</v>
      </c>
      <c r="C9" s="696" t="str">
        <f>'1. SoCI'!$D$9</f>
        <v>2016/17</v>
      </c>
      <c r="D9" s="696" t="str">
        <f>'1. SoCI'!$E$9</f>
        <v>2015/16</v>
      </c>
      <c r="E9" s="697"/>
      <c r="F9" s="366" t="s">
        <v>102</v>
      </c>
    </row>
    <row r="10" spans="1:7">
      <c r="A10" s="34"/>
      <c r="B10" s="420"/>
      <c r="C10" s="280" t="s">
        <v>67</v>
      </c>
      <c r="D10" s="280" t="s">
        <v>67</v>
      </c>
      <c r="E10" s="817" t="s">
        <v>66</v>
      </c>
      <c r="F10" s="380" t="s">
        <v>103</v>
      </c>
    </row>
    <row r="11" spans="1:7" ht="18" customHeight="1">
      <c r="A11" s="34"/>
      <c r="B11" s="424" t="s">
        <v>1007</v>
      </c>
      <c r="C11" s="689"/>
      <c r="D11" s="690"/>
      <c r="E11" s="289"/>
      <c r="F11" s="258"/>
    </row>
    <row r="12" spans="1:7" ht="18" customHeight="1">
      <c r="A12" s="34"/>
      <c r="B12" s="688" t="s">
        <v>617</v>
      </c>
      <c r="C12" s="675"/>
      <c r="D12" s="684"/>
      <c r="E12" s="817" t="s">
        <v>685</v>
      </c>
      <c r="F12" s="258" t="s">
        <v>123</v>
      </c>
    </row>
    <row r="13" spans="1:7" ht="18" customHeight="1">
      <c r="A13" s="34"/>
      <c r="B13" s="688" t="s">
        <v>618</v>
      </c>
      <c r="C13" s="675"/>
      <c r="D13" s="684"/>
      <c r="E13" s="817" t="s">
        <v>686</v>
      </c>
      <c r="F13" s="258" t="s">
        <v>123</v>
      </c>
    </row>
    <row r="14" spans="1:7" ht="18" customHeight="1">
      <c r="A14" s="34"/>
      <c r="B14" s="691" t="s">
        <v>619</v>
      </c>
      <c r="C14" s="675"/>
      <c r="D14" s="684"/>
      <c r="E14" s="817" t="s">
        <v>687</v>
      </c>
      <c r="F14" s="258" t="s">
        <v>123</v>
      </c>
    </row>
    <row r="15" spans="1:7" s="18" customFormat="1" ht="18" customHeight="1">
      <c r="A15" s="40"/>
      <c r="B15" s="421" t="s">
        <v>100</v>
      </c>
      <c r="C15" s="675"/>
      <c r="D15" s="684"/>
      <c r="E15" s="817">
        <v>100</v>
      </c>
      <c r="F15" s="258" t="s">
        <v>68</v>
      </c>
    </row>
    <row r="16" spans="1:7" s="18" customFormat="1" ht="18" customHeight="1">
      <c r="A16" s="40"/>
      <c r="B16" s="692" t="s">
        <v>688</v>
      </c>
      <c r="C16" s="675"/>
      <c r="D16" s="684"/>
      <c r="E16" s="817" t="s">
        <v>582</v>
      </c>
      <c r="F16" s="258" t="s">
        <v>68</v>
      </c>
    </row>
    <row r="17" spans="1:10" s="18" customFormat="1" ht="18" customHeight="1">
      <c r="A17" s="40"/>
      <c r="B17" s="421" t="s">
        <v>30</v>
      </c>
      <c r="C17" s="675"/>
      <c r="D17" s="684"/>
      <c r="E17" s="817" t="s">
        <v>185</v>
      </c>
      <c r="F17" s="258" t="s">
        <v>68</v>
      </c>
    </row>
    <row r="18" spans="1:10" s="18" customFormat="1" ht="18" customHeight="1">
      <c r="A18" s="40"/>
      <c r="B18" s="421" t="s">
        <v>31</v>
      </c>
      <c r="C18" s="675"/>
      <c r="D18" s="684"/>
      <c r="E18" s="817" t="s">
        <v>23</v>
      </c>
      <c r="F18" s="258" t="s">
        <v>68</v>
      </c>
    </row>
    <row r="19" spans="1:10" s="18" customFormat="1" ht="31.5" customHeight="1">
      <c r="A19" s="40"/>
      <c r="B19" s="470" t="s">
        <v>1008</v>
      </c>
      <c r="C19" s="675"/>
      <c r="D19" s="684"/>
      <c r="E19" s="817" t="s">
        <v>673</v>
      </c>
      <c r="F19" s="1184" t="s">
        <v>131</v>
      </c>
    </row>
    <row r="20" spans="1:10" s="18" customFormat="1" ht="18" customHeight="1">
      <c r="A20" s="40"/>
      <c r="B20" s="421" t="s">
        <v>1009</v>
      </c>
      <c r="C20" s="1179">
        <f>-'3. SOCIE'!I26</f>
        <v>0</v>
      </c>
      <c r="D20" s="1179">
        <f>-'3. SOCIE'!I57</f>
        <v>0</v>
      </c>
      <c r="E20" s="817" t="s">
        <v>654</v>
      </c>
      <c r="F20" s="548" t="s">
        <v>131</v>
      </c>
    </row>
    <row r="21" spans="1:10" s="933" customFormat="1" ht="21.75" customHeight="1">
      <c r="A21" s="939"/>
      <c r="B21" s="1716" t="s">
        <v>1230</v>
      </c>
      <c r="C21" s="675"/>
      <c r="D21" s="684"/>
      <c r="E21" s="817" t="s">
        <v>675</v>
      </c>
      <c r="F21" s="951" t="s">
        <v>123</v>
      </c>
    </row>
    <row r="22" spans="1:10" s="18" customFormat="1" ht="19.5" customHeight="1" thickBot="1">
      <c r="A22" s="40"/>
      <c r="B22" s="949" t="s">
        <v>46</v>
      </c>
      <c r="C22" s="931"/>
      <c r="D22" s="929"/>
      <c r="E22" s="817" t="s">
        <v>188</v>
      </c>
      <c r="F22" s="548" t="s">
        <v>131</v>
      </c>
    </row>
    <row r="23" spans="1:10" s="18" customFormat="1" ht="19.5" customHeight="1">
      <c r="A23" s="40"/>
      <c r="B23" s="693" t="s">
        <v>51</v>
      </c>
      <c r="C23" s="336">
        <f>SUM(C12:C22)</f>
        <v>0</v>
      </c>
      <c r="D23" s="336">
        <f>SUM(D12:D22)</f>
        <v>0</v>
      </c>
      <c r="E23" s="817" t="s">
        <v>1</v>
      </c>
      <c r="F23" s="694" t="s">
        <v>68</v>
      </c>
    </row>
    <row r="24" spans="1:10" ht="19.5" customHeight="1">
      <c r="A24" s="34"/>
      <c r="B24"/>
      <c r="C24"/>
      <c r="D24"/>
      <c r="E24"/>
      <c r="F24"/>
    </row>
    <row r="25" spans="1:10">
      <c r="A25" s="34"/>
      <c r="B25" s="55"/>
      <c r="C25" s="34"/>
      <c r="D25" s="34"/>
      <c r="E25" s="1776" t="s">
        <v>1577</v>
      </c>
      <c r="F25" s="1776">
        <v>2</v>
      </c>
      <c r="G25" s="34"/>
    </row>
    <row r="26" spans="1:10">
      <c r="A26" s="1157">
        <v>2</v>
      </c>
      <c r="B26" s="755"/>
      <c r="C26" s="713" t="s">
        <v>421</v>
      </c>
      <c r="D26" s="1118" t="s">
        <v>329</v>
      </c>
      <c r="E26" s="713" t="s">
        <v>65</v>
      </c>
      <c r="F26" s="756"/>
      <c r="G26" s="34"/>
    </row>
    <row r="27" spans="1:10" s="143" customFormat="1">
      <c r="A27" s="144"/>
      <c r="B27" s="333" t="s">
        <v>855</v>
      </c>
      <c r="C27" s="696" t="str">
        <f>'1. SoCI'!$D$9</f>
        <v>2016/17</v>
      </c>
      <c r="D27" s="696" t="str">
        <f>'1. SoCI'!$E$9</f>
        <v>2015/16</v>
      </c>
      <c r="E27" s="761"/>
      <c r="F27" s="714"/>
      <c r="G27" s="144"/>
    </row>
    <row r="28" spans="1:10" ht="45" customHeight="1">
      <c r="A28" s="34"/>
      <c r="B28" s="333"/>
      <c r="C28" s="75" t="s">
        <v>85</v>
      </c>
      <c r="D28" s="75" t="s">
        <v>85</v>
      </c>
      <c r="E28" s="762"/>
      <c r="F28" s="332" t="s">
        <v>102</v>
      </c>
    </row>
    <row r="29" spans="1:10">
      <c r="A29" s="34"/>
      <c r="B29" s="763"/>
      <c r="C29" s="753" t="s">
        <v>67</v>
      </c>
      <c r="D29" s="753" t="s">
        <v>67</v>
      </c>
      <c r="E29" s="670" t="s">
        <v>66</v>
      </c>
      <c r="F29" s="764" t="s">
        <v>103</v>
      </c>
      <c r="I29" s="1634"/>
      <c r="J29" s="1634"/>
    </row>
    <row r="30" spans="1:10" ht="19.5" customHeight="1">
      <c r="A30" s="34"/>
      <c r="B30" s="765" t="s">
        <v>593</v>
      </c>
      <c r="C30" s="758"/>
      <c r="D30" s="759"/>
      <c r="E30" s="760"/>
      <c r="F30" s="766"/>
    </row>
    <row r="31" spans="1:10" s="933" customFormat="1" ht="19.5" customHeight="1">
      <c r="A31" s="939"/>
      <c r="B31" s="1217" t="s">
        <v>1029</v>
      </c>
      <c r="C31" s="675"/>
      <c r="D31" s="1600"/>
      <c r="E31" s="1019" t="s">
        <v>689</v>
      </c>
      <c r="F31" s="1023" t="s">
        <v>123</v>
      </c>
    </row>
    <row r="32" spans="1:10" s="18" customFormat="1" ht="19.5" customHeight="1">
      <c r="A32" s="40"/>
      <c r="B32" s="767" t="s">
        <v>942</v>
      </c>
      <c r="C32" s="675"/>
      <c r="D32" s="1013"/>
      <c r="E32" s="670" t="s">
        <v>793</v>
      </c>
      <c r="F32" s="768" t="s">
        <v>123</v>
      </c>
      <c r="G32" s="40"/>
    </row>
    <row r="33" spans="1:7" s="18" customFormat="1" ht="19.5" customHeight="1">
      <c r="A33" s="40"/>
      <c r="B33" s="767" t="s">
        <v>47</v>
      </c>
      <c r="C33" s="675"/>
      <c r="D33" s="1013"/>
      <c r="E33" s="670" t="s">
        <v>185</v>
      </c>
      <c r="F33" s="768" t="s">
        <v>123</v>
      </c>
      <c r="G33" s="40"/>
    </row>
    <row r="34" spans="1:7" s="18" customFormat="1" ht="19.5" customHeight="1">
      <c r="A34" s="40"/>
      <c r="B34" s="767" t="s">
        <v>48</v>
      </c>
      <c r="C34" s="675"/>
      <c r="D34" s="1013"/>
      <c r="E34" s="670" t="s">
        <v>23</v>
      </c>
      <c r="F34" s="768" t="s">
        <v>123</v>
      </c>
      <c r="G34" s="40"/>
    </row>
    <row r="35" spans="1:7" s="18" customFormat="1" ht="19.5" customHeight="1">
      <c r="A35" s="40"/>
      <c r="B35" s="767" t="s">
        <v>119</v>
      </c>
      <c r="C35" s="675"/>
      <c r="D35" s="1013"/>
      <c r="E35" s="670" t="s">
        <v>186</v>
      </c>
      <c r="F35" s="768" t="s">
        <v>123</v>
      </c>
      <c r="G35" s="40"/>
    </row>
    <row r="36" spans="1:7" s="18" customFormat="1" ht="19.5" customHeight="1">
      <c r="A36" s="40"/>
      <c r="B36" s="767" t="s">
        <v>596</v>
      </c>
      <c r="C36" s="675"/>
      <c r="D36" s="1013"/>
      <c r="E36" s="670" t="s">
        <v>650</v>
      </c>
      <c r="F36" s="768" t="s">
        <v>123</v>
      </c>
      <c r="G36" s="40"/>
    </row>
    <row r="37" spans="1:7" s="18" customFormat="1" ht="19.5" customHeight="1">
      <c r="A37" s="40"/>
      <c r="B37" s="767" t="s">
        <v>26</v>
      </c>
      <c r="C37" s="675"/>
      <c r="D37" s="1013"/>
      <c r="E37" s="670" t="s">
        <v>24</v>
      </c>
      <c r="F37" s="768" t="s">
        <v>123</v>
      </c>
      <c r="G37" s="40"/>
    </row>
    <row r="38" spans="1:7" s="18" customFormat="1" ht="19.5" customHeight="1">
      <c r="A38" s="40"/>
      <c r="B38" s="1024" t="s">
        <v>1231</v>
      </c>
      <c r="C38" s="1027"/>
      <c r="D38" s="1027"/>
      <c r="E38" s="1028"/>
      <c r="F38" s="768"/>
      <c r="G38" s="40"/>
    </row>
    <row r="39" spans="1:7" s="933" customFormat="1" ht="19.5" customHeight="1">
      <c r="A39" s="939"/>
      <c r="B39" s="1030" t="s">
        <v>1232</v>
      </c>
      <c r="C39" s="1742">
        <f>'29. PFI (on-SoFP)'!D46+'29. PFI (on-SoFP)'!F46</f>
        <v>0</v>
      </c>
      <c r="D39" s="1517">
        <f>'29. PFI (on-SoFP)'!H45+'29. PFI (on-SoFP)'!J45</f>
        <v>0</v>
      </c>
      <c r="E39" s="670" t="s">
        <v>187</v>
      </c>
      <c r="F39" s="1026" t="s">
        <v>123</v>
      </c>
      <c r="G39" s="939"/>
    </row>
    <row r="40" spans="1:7" s="933" customFormat="1" ht="19.5" customHeight="1">
      <c r="A40" s="939"/>
      <c r="B40" s="1025" t="s">
        <v>1233</v>
      </c>
      <c r="C40" s="1742">
        <f>'29. PFI (on-SoFP)'!D50+'29. PFI (on-SoFP)'!F50</f>
        <v>0</v>
      </c>
      <c r="D40" s="1517">
        <f>'29. PFI (on-SoFP)'!H50+'29. PFI (on-SoFP)'!J50</f>
        <v>0</v>
      </c>
      <c r="E40" s="670" t="s">
        <v>0</v>
      </c>
      <c r="F40" s="1026" t="s">
        <v>123</v>
      </c>
      <c r="G40" s="939"/>
    </row>
    <row r="41" spans="1:7" s="933" customFormat="1" ht="19.5" customHeight="1">
      <c r="A41" s="939"/>
      <c r="B41" s="1024" t="s">
        <v>1234</v>
      </c>
      <c r="C41" s="1742"/>
      <c r="D41" s="1029"/>
      <c r="E41" s="75"/>
      <c r="F41" s="1023"/>
      <c r="G41" s="939"/>
    </row>
    <row r="42" spans="1:7" s="18" customFormat="1" ht="19.5" customHeight="1">
      <c r="A42" s="40"/>
      <c r="B42" s="1030" t="s">
        <v>1232</v>
      </c>
      <c r="C42" s="1742">
        <f>'29. PFI (on-SoFP)'!E45</f>
        <v>0</v>
      </c>
      <c r="D42" s="1517">
        <f>'29. PFI (on-SoFP)'!I45</f>
        <v>0</v>
      </c>
      <c r="E42" s="1019" t="s">
        <v>675</v>
      </c>
      <c r="F42" s="768" t="s">
        <v>123</v>
      </c>
      <c r="G42" s="40"/>
    </row>
    <row r="43" spans="1:7" s="18" customFormat="1" ht="19.5" customHeight="1" thickBot="1">
      <c r="A43" s="40"/>
      <c r="B43" s="1025" t="s">
        <v>1233</v>
      </c>
      <c r="C43" s="1742">
        <f>'29. PFI (on-SoFP)'!E50</f>
        <v>0</v>
      </c>
      <c r="D43" s="1517">
        <f>'29. PFI (on-SoFP)'!I50</f>
        <v>0</v>
      </c>
      <c r="E43" s="1019" t="s">
        <v>712</v>
      </c>
      <c r="F43" s="768" t="s">
        <v>123</v>
      </c>
      <c r="G43" s="40"/>
    </row>
    <row r="44" spans="1:7" s="18" customFormat="1" ht="19.5" customHeight="1">
      <c r="A44" s="40"/>
      <c r="B44" s="769" t="s">
        <v>594</v>
      </c>
      <c r="C44" s="336">
        <f>SUM(C31:C43)</f>
        <v>0</v>
      </c>
      <c r="D44" s="336">
        <f>SUM(D31:D43)</f>
        <v>0</v>
      </c>
      <c r="E44" s="670" t="s">
        <v>188</v>
      </c>
      <c r="F44" s="768" t="s">
        <v>123</v>
      </c>
      <c r="G44" s="40"/>
    </row>
    <row r="45" spans="1:7" s="18" customFormat="1" ht="19.5" customHeight="1" thickBot="1">
      <c r="A45" s="40"/>
      <c r="B45" s="770" t="s">
        <v>595</v>
      </c>
      <c r="C45" s="675"/>
      <c r="D45" s="1013"/>
      <c r="E45" s="670" t="s">
        <v>1</v>
      </c>
      <c r="F45" s="768" t="s">
        <v>123</v>
      </c>
      <c r="G45" s="40"/>
    </row>
    <row r="46" spans="1:7" ht="19.5" customHeight="1">
      <c r="A46" s="34"/>
      <c r="B46" s="771" t="s">
        <v>51</v>
      </c>
      <c r="C46" s="336">
        <f>SUM(C44:C45)</f>
        <v>0</v>
      </c>
      <c r="D46" s="336">
        <f t="shared" ref="D46" si="0">SUM(D44:D45)</f>
        <v>0</v>
      </c>
      <c r="E46" s="670" t="s">
        <v>2</v>
      </c>
      <c r="F46" s="772" t="s">
        <v>123</v>
      </c>
      <c r="G46" s="34"/>
    </row>
    <row r="47" spans="1:7" s="1634" customFormat="1">
      <c r="A47" s="937"/>
      <c r="B47" s="341"/>
      <c r="C47" s="937"/>
      <c r="D47" s="937"/>
      <c r="E47" s="937"/>
      <c r="F47" s="937"/>
      <c r="G47" s="937"/>
    </row>
    <row r="48" spans="1:7">
      <c r="A48" s="33"/>
      <c r="E48" s="1776" t="s">
        <v>1577</v>
      </c>
      <c r="F48" s="1776">
        <v>3</v>
      </c>
      <c r="G48" s="33"/>
    </row>
    <row r="49" spans="1:8">
      <c r="A49" s="1157">
        <v>3</v>
      </c>
      <c r="B49" s="700"/>
      <c r="C49" s="614" t="s">
        <v>1400</v>
      </c>
      <c r="D49" s="1118" t="s">
        <v>1401</v>
      </c>
      <c r="E49" s="614" t="s">
        <v>65</v>
      </c>
      <c r="F49" s="701"/>
      <c r="G49" s="33"/>
    </row>
    <row r="50" spans="1:8">
      <c r="A50" s="33"/>
      <c r="B50" s="702" t="s">
        <v>1388</v>
      </c>
      <c r="C50" s="696" t="str">
        <f>'1. SoCI'!$D$9</f>
        <v>2016/17</v>
      </c>
      <c r="D50" s="696" t="str">
        <f>'1. SoCI'!$E$9</f>
        <v>2015/16</v>
      </c>
      <c r="E50" s="698"/>
      <c r="F50" s="703" t="s">
        <v>102</v>
      </c>
      <c r="G50" s="33"/>
    </row>
    <row r="51" spans="1:8">
      <c r="A51" s="33"/>
      <c r="B51" s="704"/>
      <c r="C51" s="93" t="s">
        <v>27</v>
      </c>
      <c r="D51" s="93" t="s">
        <v>27</v>
      </c>
      <c r="E51" s="670" t="s">
        <v>66</v>
      </c>
      <c r="F51" s="703" t="s">
        <v>103</v>
      </c>
      <c r="G51" s="33"/>
      <c r="H51" s="1634"/>
    </row>
    <row r="52" spans="1:8" ht="19.5" customHeight="1">
      <c r="A52" s="33"/>
      <c r="B52" s="1217" t="s">
        <v>1391</v>
      </c>
      <c r="C52" s="675"/>
      <c r="D52" s="684"/>
      <c r="E52" s="670" t="s">
        <v>9</v>
      </c>
      <c r="F52" s="686" t="s">
        <v>123</v>
      </c>
      <c r="G52" s="1385" t="s">
        <v>1113</v>
      </c>
      <c r="H52" s="1634"/>
    </row>
    <row r="53" spans="1:8" ht="19.5" customHeight="1">
      <c r="A53" s="33"/>
      <c r="B53" s="1217" t="s">
        <v>1392</v>
      </c>
      <c r="C53" s="675"/>
      <c r="D53" s="684"/>
      <c r="E53" s="670" t="s">
        <v>185</v>
      </c>
      <c r="F53" s="686" t="s">
        <v>123</v>
      </c>
      <c r="G53" s="33"/>
      <c r="H53" s="1634"/>
    </row>
    <row r="54" spans="1:8" ht="19.5" customHeight="1">
      <c r="A54" s="33"/>
      <c r="B54" s="1217" t="s">
        <v>1389</v>
      </c>
      <c r="C54" s="675"/>
      <c r="D54" s="1013"/>
      <c r="E54" s="670" t="s">
        <v>23</v>
      </c>
      <c r="F54" s="686" t="s">
        <v>123</v>
      </c>
      <c r="G54" s="33"/>
      <c r="H54" s="1634"/>
    </row>
    <row r="55" spans="1:8" ht="19.5" customHeight="1">
      <c r="A55" s="33"/>
      <c r="B55" s="1217" t="s">
        <v>1390</v>
      </c>
      <c r="C55" s="675"/>
      <c r="D55" s="1013"/>
      <c r="E55" s="670" t="s">
        <v>186</v>
      </c>
      <c r="F55" s="686" t="s">
        <v>123</v>
      </c>
      <c r="G55" s="1385" t="s">
        <v>1113</v>
      </c>
      <c r="H55" s="1634"/>
    </row>
    <row r="56" spans="1:8" s="1634" customFormat="1" ht="19.5" customHeight="1">
      <c r="A56" s="937"/>
      <c r="B56" s="1217" t="s">
        <v>1404</v>
      </c>
      <c r="C56" s="1601"/>
      <c r="D56" s="1013"/>
      <c r="E56" s="670" t="s">
        <v>24</v>
      </c>
      <c r="F56" s="686" t="s">
        <v>123</v>
      </c>
      <c r="G56" s="937"/>
    </row>
    <row r="57" spans="1:8" s="1634" customFormat="1" ht="19.5" customHeight="1">
      <c r="A57" s="937"/>
      <c r="B57" s="1217" t="s">
        <v>1393</v>
      </c>
      <c r="C57" s="675"/>
      <c r="D57" s="1013"/>
      <c r="E57" s="670" t="s">
        <v>187</v>
      </c>
      <c r="F57" s="686" t="s">
        <v>123</v>
      </c>
      <c r="G57" s="937"/>
    </row>
    <row r="58" spans="1:8" s="1634" customFormat="1" ht="19.5" customHeight="1">
      <c r="A58" s="937"/>
      <c r="B58" s="1217" t="s">
        <v>1394</v>
      </c>
      <c r="C58" s="675"/>
      <c r="D58" s="1013"/>
      <c r="E58" s="670" t="s">
        <v>0</v>
      </c>
      <c r="F58" s="686" t="s">
        <v>34</v>
      </c>
      <c r="G58" s="937"/>
    </row>
    <row r="59" spans="1:8" s="1634" customFormat="1" ht="19.5" customHeight="1">
      <c r="A59" s="937"/>
      <c r="B59" s="1217" t="s">
        <v>1395</v>
      </c>
      <c r="C59" s="675"/>
      <c r="D59" s="1013"/>
      <c r="E59" s="670" t="s">
        <v>188</v>
      </c>
      <c r="F59" s="686" t="s">
        <v>34</v>
      </c>
      <c r="G59" s="937"/>
    </row>
    <row r="60" spans="1:8" s="1634" customFormat="1" ht="19.5" customHeight="1">
      <c r="A60" s="937"/>
      <c r="B60" s="1217" t="s">
        <v>1396</v>
      </c>
      <c r="C60" s="675"/>
      <c r="D60" s="1013"/>
      <c r="E60" s="670" t="s">
        <v>1</v>
      </c>
      <c r="F60" s="686" t="s">
        <v>34</v>
      </c>
      <c r="G60" s="937"/>
    </row>
    <row r="61" spans="1:8" s="1634" customFormat="1" ht="19.5" customHeight="1">
      <c r="A61" s="937"/>
      <c r="B61" s="1217" t="s">
        <v>1397</v>
      </c>
      <c r="C61" s="675"/>
      <c r="D61" s="1013"/>
      <c r="E61" s="670" t="s">
        <v>189</v>
      </c>
      <c r="F61" s="686" t="s">
        <v>34</v>
      </c>
      <c r="G61" s="1385" t="s">
        <v>1113</v>
      </c>
    </row>
    <row r="62" spans="1:8" s="1634" customFormat="1" ht="19.5" customHeight="1">
      <c r="A62" s="937"/>
      <c r="B62" s="1217" t="s">
        <v>1405</v>
      </c>
      <c r="C62" s="1601"/>
      <c r="D62" s="1013"/>
      <c r="E62" s="670" t="s">
        <v>2</v>
      </c>
      <c r="F62" s="686" t="s">
        <v>34</v>
      </c>
      <c r="G62" s="937"/>
    </row>
    <row r="63" spans="1:8" s="1634" customFormat="1" ht="19.5" customHeight="1">
      <c r="A63" s="937"/>
      <c r="B63" s="1217" t="s">
        <v>1398</v>
      </c>
      <c r="C63" s="675"/>
      <c r="D63" s="684"/>
      <c r="E63" s="670" t="s">
        <v>190</v>
      </c>
      <c r="F63" s="686" t="s">
        <v>34</v>
      </c>
      <c r="G63" s="937"/>
    </row>
    <row r="64" spans="1:8" s="1634" customFormat="1" ht="19.5" customHeight="1">
      <c r="A64" s="937"/>
      <c r="B64" s="1217" t="s">
        <v>1586</v>
      </c>
      <c r="C64" s="1740"/>
      <c r="D64" s="1740"/>
      <c r="E64" s="670" t="s">
        <v>1092</v>
      </c>
      <c r="F64" s="686" t="s">
        <v>34</v>
      </c>
      <c r="G64" s="1385" t="s">
        <v>1113</v>
      </c>
    </row>
    <row r="65" spans="1:7" s="1634" customFormat="1" ht="19.5" customHeight="1" thickBot="1">
      <c r="A65" s="937"/>
      <c r="B65" s="1653" t="s">
        <v>1403</v>
      </c>
      <c r="C65" s="675"/>
      <c r="D65" s="684"/>
      <c r="E65" s="670" t="s">
        <v>3</v>
      </c>
      <c r="F65" s="772" t="s">
        <v>131</v>
      </c>
      <c r="G65" s="937"/>
    </row>
    <row r="66" spans="1:7" s="1634" customFormat="1" ht="19.5" customHeight="1">
      <c r="A66" s="937"/>
      <c r="B66" s="769" t="s">
        <v>1399</v>
      </c>
      <c r="C66" s="336">
        <f>SUM(C52:C65)</f>
        <v>0</v>
      </c>
      <c r="D66" s="336">
        <f>SUM(D52:D65)</f>
        <v>0</v>
      </c>
      <c r="E66" s="670" t="s">
        <v>191</v>
      </c>
      <c r="F66" s="772" t="s">
        <v>131</v>
      </c>
      <c r="G66" s="937"/>
    </row>
  </sheetData>
  <customSheetViews>
    <customSheetView guid="{E4F26FFA-5313-49C9-9365-CBA576C57791}" scale="85" showGridLines="0" fitToPage="1" showRuler="0" topLeftCell="A25">
      <selection activeCell="G67" sqref="G67"/>
      <pageMargins left="0.74803149606299213" right="0.74803149606299213" top="0.98425196850393704" bottom="0.98425196850393704" header="0.51181102362204722" footer="0.51181102362204722"/>
      <pageSetup paperSize="9" scale="73" orientation="portrait" horizontalDpi="300" verticalDpi="300" r:id="rId1"/>
      <headerFooter alignWithMargins="0"/>
    </customSheetView>
  </customSheetViews>
  <phoneticPr fontId="0" type="noConversion"/>
  <dataValidations xWindow="785" yWindow="593" count="5">
    <dataValidation allowBlank="1" showInputMessage="1" showErrorMessage="1" promptTitle="Gains/losses on disposals" prompt="Gains/losses on disposal/derecognition of assets has been moved from tab 6 (gains) and tab 7 (losses). Prior year values remain editable." sqref="G52"/>
    <dataValidation type="custom" allowBlank="1" showInputMessage="1" showErrorMessage="1" sqref="C52:C57 D52:D53">
      <formula1>C52&gt;=0</formula1>
    </dataValidation>
    <dataValidation type="custom" allowBlank="1" showInputMessage="1" showErrorMessage="1" sqref="C58:C65 D63:D65">
      <formula1>C58&lt;=0</formula1>
    </dataValidation>
    <dataValidation allowBlank="1" showInputMessage="1" showErrorMessage="1" promptTitle="Disposals of investment property" prompt="A new category has been added for gains/losses on disposal/derecognition of assets. Prior year values may need to be revisisted if and reallocated if an investmnt property was disposed of an the prior year." sqref="G61 G55"/>
    <dataValidation allowBlank="1" showInputMessage="1" showErrorMessage="1" promptTitle="Capital grants/donations in kind" prompt="This relates to the expense incurred when derecognising a non-current asset that has been gifted/granted to another body._x000a__x000a_If you require this row to be unlocked please contact NHS Improvement (FT.Accounts)." sqref="G64"/>
  </dataValidations>
  <printOptions gridLinesSet="0"/>
  <pageMargins left="0.74803149606299213" right="0.34" top="0.36" bottom="0.38" header="0.21" footer="0.2"/>
  <pageSetup paperSize="9" scale="38" orientation="landscape" horizontalDpi="300" verticalDpi="300" r:id="rId2"/>
  <headerFooter alignWithMargins="0"/>
  <ignoredErrors>
    <ignoredError sqref="C10:D10 E22:E23 C29 E12:E13 E44:E46 E16:E18 D29 E33:E38 E14" numberStoredAsText="1"/>
    <ignoredError sqref="D38 C38" unlockedFormula="1"/>
    <ignoredError sqref="C44"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R36"/>
  <sheetViews>
    <sheetView showGridLines="0" zoomScale="85" zoomScaleNormal="85" workbookViewId="0"/>
  </sheetViews>
  <sheetFormatPr defaultRowHeight="12.75"/>
  <cols>
    <col min="1" max="1" width="6.5703125" style="21" customWidth="1"/>
    <col min="2" max="2" width="46.140625" style="21" customWidth="1"/>
    <col min="3" max="3" width="4.5703125" style="31" customWidth="1"/>
    <col min="4" max="4" width="13" style="21" customWidth="1"/>
    <col min="5" max="5" width="13.5703125" style="21" customWidth="1"/>
    <col min="6" max="7" width="13" style="21" customWidth="1"/>
    <col min="8" max="8" width="14.140625" style="21" customWidth="1"/>
    <col min="9" max="9" width="12.85546875" style="21" customWidth="1"/>
    <col min="10" max="10" width="12.85546875" style="94" customWidth="1"/>
    <col min="11" max="16" width="12.85546875" style="21" customWidth="1"/>
    <col min="17" max="17" width="12.85546875" style="94" customWidth="1"/>
    <col min="18" max="23" width="12.85546875" style="21" customWidth="1"/>
    <col min="24" max="24" width="13" style="21" customWidth="1"/>
    <col min="25" max="16384" width="9.140625" style="21"/>
  </cols>
  <sheetData>
    <row r="1" spans="1:18" ht="15.75">
      <c r="A1" s="20"/>
      <c r="B1" s="1178" t="s">
        <v>1366</v>
      </c>
      <c r="C1" s="1178"/>
      <c r="D1" s="43"/>
      <c r="E1" s="20"/>
      <c r="F1" s="20"/>
      <c r="G1" s="20"/>
      <c r="H1" s="20"/>
      <c r="I1" s="20"/>
      <c r="J1" s="14"/>
      <c r="K1" s="20"/>
      <c r="L1" s="20"/>
      <c r="M1" s="20"/>
      <c r="N1" s="20"/>
      <c r="O1" s="20"/>
      <c r="P1" s="20"/>
      <c r="Q1" s="14"/>
      <c r="R1" s="20"/>
    </row>
    <row r="2" spans="1:18">
      <c r="A2" s="20"/>
      <c r="B2" s="68"/>
      <c r="C2" s="68"/>
      <c r="D2" s="68"/>
      <c r="E2" s="115"/>
      <c r="F2" s="20"/>
      <c r="G2" s="20"/>
      <c r="H2" s="20"/>
      <c r="I2" s="20"/>
      <c r="J2" s="14"/>
      <c r="K2" s="20"/>
      <c r="L2" s="20"/>
      <c r="M2" s="20"/>
      <c r="N2" s="20"/>
      <c r="O2" s="20"/>
      <c r="P2" s="20"/>
      <c r="Q2" s="14"/>
      <c r="R2" s="20"/>
    </row>
    <row r="3" spans="1:18">
      <c r="A3" s="20"/>
      <c r="B3" s="43" t="str">
        <f>iTitle</f>
        <v>FTC form for accounts for periods ending 31 March 2017</v>
      </c>
      <c r="C3" s="878"/>
      <c r="D3" s="43"/>
      <c r="E3" s="20"/>
      <c r="F3" s="20"/>
      <c r="G3" s="20"/>
      <c r="H3" s="20"/>
      <c r="I3" s="20"/>
      <c r="J3" s="14"/>
      <c r="K3" s="20"/>
      <c r="L3" s="20"/>
      <c r="M3" s="20"/>
      <c r="N3" s="20"/>
      <c r="O3" s="20"/>
      <c r="P3" s="20"/>
      <c r="Q3" s="14"/>
      <c r="R3" s="20"/>
    </row>
    <row r="4" spans="1:18">
      <c r="A4" s="20"/>
      <c r="B4" s="99" t="str">
        <f ca="1">MID(CELL("filename",O4),FIND("]",CELL("filename",O4))+1,99)</f>
        <v>12. Impairments</v>
      </c>
      <c r="C4" s="99"/>
      <c r="D4" s="99"/>
      <c r="E4" s="20"/>
      <c r="F4" s="20"/>
      <c r="G4" s="20"/>
      <c r="H4" s="20"/>
      <c r="I4" s="20"/>
      <c r="J4" s="14"/>
      <c r="K4" s="20"/>
      <c r="L4" s="20"/>
      <c r="M4" s="20"/>
      <c r="N4" s="20"/>
      <c r="O4" s="20"/>
      <c r="P4" s="20"/>
      <c r="Q4" s="14"/>
      <c r="R4" s="20"/>
    </row>
    <row r="5" spans="1:18">
      <c r="A5" s="20"/>
      <c r="B5" s="34"/>
      <c r="C5" s="938"/>
      <c r="D5" s="34"/>
      <c r="E5" s="20"/>
      <c r="F5" s="20"/>
      <c r="G5" s="20"/>
      <c r="H5" s="20"/>
      <c r="I5" s="20"/>
      <c r="J5" s="14"/>
      <c r="K5" s="20"/>
      <c r="L5" s="20"/>
      <c r="M5" s="20"/>
      <c r="N5" s="20"/>
      <c r="O5" s="20"/>
      <c r="P5" s="20"/>
      <c r="Q5" s="14"/>
      <c r="R5" s="20"/>
    </row>
    <row r="6" spans="1:18">
      <c r="A6" s="20"/>
      <c r="B6" s="43" t="s">
        <v>39</v>
      </c>
      <c r="C6" s="878"/>
      <c r="D6" s="43"/>
      <c r="E6" s="20"/>
      <c r="F6" s="20"/>
      <c r="G6" s="20"/>
      <c r="H6" s="20"/>
      <c r="I6" s="20"/>
      <c r="J6" s="14"/>
      <c r="K6" s="20"/>
      <c r="L6" s="20"/>
      <c r="M6" s="20"/>
      <c r="N6" s="20"/>
      <c r="O6" s="20"/>
      <c r="P6" s="20"/>
      <c r="Q6" s="14"/>
      <c r="R6" s="20"/>
    </row>
    <row r="7" spans="1:18">
      <c r="A7" s="20"/>
      <c r="B7" s="20"/>
      <c r="C7" s="934"/>
      <c r="D7" s="20"/>
      <c r="E7" s="20"/>
      <c r="F7" s="20"/>
      <c r="G7" s="20"/>
      <c r="H7" s="20"/>
      <c r="I7" s="1776" t="s">
        <v>1577</v>
      </c>
      <c r="J7" s="1776">
        <v>1</v>
      </c>
      <c r="K7" s="20"/>
      <c r="L7" s="20"/>
      <c r="M7" s="20"/>
      <c r="N7" s="20"/>
      <c r="O7" s="20"/>
      <c r="P7" s="20"/>
      <c r="Q7" s="14"/>
      <c r="R7" s="20"/>
    </row>
    <row r="8" spans="1:18">
      <c r="A8" s="1162">
        <v>1</v>
      </c>
      <c r="B8" s="1395"/>
      <c r="C8" s="1398"/>
      <c r="D8" s="1020" t="s">
        <v>330</v>
      </c>
      <c r="E8" s="1020" t="s">
        <v>959</v>
      </c>
      <c r="F8" s="1057" t="s">
        <v>960</v>
      </c>
      <c r="G8" s="1118" t="s">
        <v>331</v>
      </c>
      <c r="H8" s="1118" t="s">
        <v>961</v>
      </c>
      <c r="I8" s="1118" t="s">
        <v>962</v>
      </c>
      <c r="J8" s="463" t="s">
        <v>65</v>
      </c>
      <c r="K8" s="20"/>
      <c r="L8" s="530"/>
      <c r="M8" s="20"/>
      <c r="N8" s="20"/>
      <c r="O8" s="20"/>
      <c r="P8" s="20"/>
      <c r="Q8" s="14"/>
      <c r="R8" s="20"/>
    </row>
    <row r="9" spans="1:18">
      <c r="A9" s="20"/>
      <c r="B9" s="1392" t="s">
        <v>1508</v>
      </c>
      <c r="C9" s="1386"/>
      <c r="D9" s="1848" t="str">
        <f>'1. SoCI'!D9</f>
        <v>2016/17</v>
      </c>
      <c r="E9" s="1848"/>
      <c r="F9" s="1849"/>
      <c r="G9" s="1846" t="str">
        <f>'1. SoCI'!E9</f>
        <v>2015/16</v>
      </c>
      <c r="H9" s="1847"/>
      <c r="I9" s="1847"/>
      <c r="J9" s="531"/>
      <c r="K9" s="20"/>
      <c r="L9" s="224" t="s">
        <v>102</v>
      </c>
      <c r="M9" s="20"/>
      <c r="N9" s="20"/>
      <c r="O9" s="20"/>
      <c r="P9" s="20"/>
      <c r="Q9" s="14"/>
      <c r="R9" s="20"/>
    </row>
    <row r="10" spans="1:18" ht="25.5">
      <c r="A10" s="20"/>
      <c r="B10" s="1392"/>
      <c r="C10" s="1386"/>
      <c r="D10" s="874" t="s">
        <v>967</v>
      </c>
      <c r="E10" s="1055" t="s">
        <v>225</v>
      </c>
      <c r="F10" s="1058" t="s">
        <v>968</v>
      </c>
      <c r="G10" s="874" t="s">
        <v>967</v>
      </c>
      <c r="H10" s="1052" t="s">
        <v>225</v>
      </c>
      <c r="I10" s="874" t="s">
        <v>968</v>
      </c>
      <c r="J10" s="349"/>
      <c r="K10" s="20"/>
      <c r="L10" s="224"/>
      <c r="M10" s="20"/>
      <c r="N10" s="20"/>
      <c r="O10" s="20"/>
      <c r="P10" s="20"/>
      <c r="Q10" s="14"/>
      <c r="R10" s="20"/>
    </row>
    <row r="11" spans="1:18">
      <c r="A11" s="20"/>
      <c r="B11" s="1315"/>
      <c r="C11" s="342"/>
      <c r="D11" s="1050">
        <v>0</v>
      </c>
      <c r="E11" s="1050">
        <v>0</v>
      </c>
      <c r="F11" s="1050">
        <v>0</v>
      </c>
      <c r="G11" s="1071">
        <v>0</v>
      </c>
      <c r="H11" s="1051">
        <v>0</v>
      </c>
      <c r="I11" s="532">
        <v>0</v>
      </c>
      <c r="J11" s="4" t="s">
        <v>66</v>
      </c>
      <c r="K11" s="20"/>
      <c r="L11" s="224" t="s">
        <v>103</v>
      </c>
      <c r="M11" s="20"/>
      <c r="N11" s="20"/>
      <c r="O11" s="20"/>
      <c r="P11" s="20"/>
      <c r="Q11" s="14"/>
      <c r="R11" s="20"/>
    </row>
    <row r="12" spans="1:18" s="31" customFormat="1" ht="18.75" customHeight="1">
      <c r="A12" s="934"/>
      <c r="B12" s="1396" t="s">
        <v>986</v>
      </c>
      <c r="C12" s="1379"/>
      <c r="D12" s="1100"/>
      <c r="E12" s="1100"/>
      <c r="F12" s="1100"/>
      <c r="G12" s="1101"/>
      <c r="H12" s="1101"/>
      <c r="I12" s="1100"/>
      <c r="J12" s="1014"/>
      <c r="K12" s="934"/>
      <c r="L12" s="1102"/>
      <c r="M12" s="934"/>
      <c r="N12" s="934"/>
      <c r="O12" s="934"/>
      <c r="P12" s="934"/>
      <c r="Q12" s="142"/>
      <c r="R12" s="934"/>
    </row>
    <row r="13" spans="1:18" ht="18.75" customHeight="1">
      <c r="A13" s="20"/>
      <c r="B13" s="1397" t="s">
        <v>1348</v>
      </c>
      <c r="C13" s="1347"/>
      <c r="D13" s="1056">
        <f>SUM(E13:F13)</f>
        <v>0</v>
      </c>
      <c r="E13" s="804"/>
      <c r="F13" s="804"/>
      <c r="G13" s="1070">
        <f>SUM(H13:I13)</f>
        <v>0</v>
      </c>
      <c r="H13" s="801"/>
      <c r="I13" s="801"/>
      <c r="J13" s="4">
        <v>100</v>
      </c>
      <c r="K13" s="20"/>
      <c r="L13" s="1060" t="s">
        <v>131</v>
      </c>
      <c r="M13" s="20"/>
      <c r="N13" s="20"/>
      <c r="O13" s="20"/>
      <c r="P13" s="20"/>
      <c r="Q13" s="14"/>
      <c r="R13" s="20"/>
    </row>
    <row r="14" spans="1:18" ht="18.75" customHeight="1">
      <c r="A14" s="20"/>
      <c r="B14" s="1321" t="s">
        <v>1349</v>
      </c>
      <c r="C14" s="1347"/>
      <c r="D14" s="1056">
        <f t="shared" ref="D14:D19" si="0">SUM(E14:F14)</f>
        <v>0</v>
      </c>
      <c r="E14" s="804"/>
      <c r="F14" s="804"/>
      <c r="G14" s="1070">
        <f t="shared" ref="G14:G19" si="1">SUM(H14:I14)</f>
        <v>0</v>
      </c>
      <c r="H14" s="801"/>
      <c r="I14" s="801"/>
      <c r="J14" s="4">
        <v>140</v>
      </c>
      <c r="K14" s="20"/>
      <c r="L14" s="1060" t="s">
        <v>131</v>
      </c>
      <c r="M14" s="20"/>
      <c r="N14" s="20"/>
      <c r="O14" s="20"/>
      <c r="P14" s="20"/>
      <c r="Q14" s="14"/>
      <c r="R14" s="20"/>
    </row>
    <row r="15" spans="1:18" ht="18.75" customHeight="1">
      <c r="A15" s="20"/>
      <c r="B15" s="1321" t="s">
        <v>1350</v>
      </c>
      <c r="C15" s="1347"/>
      <c r="D15" s="1056">
        <f t="shared" si="0"/>
        <v>0</v>
      </c>
      <c r="E15" s="804"/>
      <c r="F15" s="804"/>
      <c r="G15" s="1070">
        <f t="shared" si="1"/>
        <v>0</v>
      </c>
      <c r="H15" s="801"/>
      <c r="I15" s="801"/>
      <c r="J15" s="4">
        <v>120</v>
      </c>
      <c r="K15" s="20"/>
      <c r="L15" s="1060" t="s">
        <v>131</v>
      </c>
      <c r="M15" s="20"/>
      <c r="N15" s="20"/>
      <c r="O15" s="20"/>
      <c r="P15" s="20"/>
      <c r="Q15" s="14"/>
      <c r="R15" s="20"/>
    </row>
    <row r="16" spans="1:18" ht="18.75" customHeight="1">
      <c r="A16" s="20"/>
      <c r="B16" s="1321" t="s">
        <v>1352</v>
      </c>
      <c r="C16" s="1347"/>
      <c r="D16" s="1056">
        <f t="shared" si="0"/>
        <v>0</v>
      </c>
      <c r="E16" s="804"/>
      <c r="F16" s="804"/>
      <c r="G16" s="1070">
        <f t="shared" si="1"/>
        <v>0</v>
      </c>
      <c r="H16" s="801"/>
      <c r="I16" s="801"/>
      <c r="J16" s="4">
        <v>130</v>
      </c>
      <c r="K16" s="20"/>
      <c r="L16" s="1060" t="s">
        <v>131</v>
      </c>
      <c r="M16" s="20"/>
      <c r="N16" s="20"/>
      <c r="O16" s="20"/>
      <c r="P16" s="20"/>
      <c r="Q16" s="14"/>
      <c r="R16" s="20"/>
    </row>
    <row r="17" spans="1:18" ht="18.75" customHeight="1">
      <c r="A17" s="20"/>
      <c r="B17" s="1321" t="s">
        <v>1351</v>
      </c>
      <c r="C17" s="1347"/>
      <c r="D17" s="1056">
        <f t="shared" si="0"/>
        <v>0</v>
      </c>
      <c r="E17" s="804"/>
      <c r="F17" s="804"/>
      <c r="G17" s="1070">
        <f t="shared" si="1"/>
        <v>0</v>
      </c>
      <c r="H17" s="801"/>
      <c r="I17" s="801"/>
      <c r="J17" s="4">
        <v>110</v>
      </c>
      <c r="K17" s="20"/>
      <c r="L17" s="1060" t="s">
        <v>131</v>
      </c>
      <c r="M17" s="142"/>
      <c r="N17" s="20"/>
      <c r="O17" s="20"/>
      <c r="P17" s="20"/>
      <c r="Q17" s="14"/>
      <c r="R17" s="20"/>
    </row>
    <row r="18" spans="1:18" ht="18.75" customHeight="1">
      <c r="A18" s="20"/>
      <c r="B18" s="994" t="s">
        <v>1462</v>
      </c>
      <c r="C18" s="1385" t="s">
        <v>1113</v>
      </c>
      <c r="D18" s="1056">
        <f t="shared" si="0"/>
        <v>0</v>
      </c>
      <c r="E18" s="804"/>
      <c r="F18" s="804"/>
      <c r="G18" s="1070">
        <f t="shared" si="1"/>
        <v>0</v>
      </c>
      <c r="H18" s="801"/>
      <c r="I18" s="801"/>
      <c r="J18" s="4">
        <v>150</v>
      </c>
      <c r="K18" s="20"/>
      <c r="L18" s="1060" t="s">
        <v>131</v>
      </c>
      <c r="M18" s="1403"/>
      <c r="N18" s="20"/>
      <c r="O18" s="20"/>
      <c r="P18" s="20"/>
      <c r="Q18" s="14"/>
      <c r="R18" s="20"/>
    </row>
    <row r="19" spans="1:18" ht="18.75" customHeight="1" thickBot="1">
      <c r="A19" s="20"/>
      <c r="B19" s="1393" t="s">
        <v>1353</v>
      </c>
      <c r="C19" s="1400"/>
      <c r="D19" s="1056">
        <f t="shared" si="0"/>
        <v>0</v>
      </c>
      <c r="E19" s="804"/>
      <c r="F19" s="804"/>
      <c r="G19" s="1070">
        <f t="shared" si="1"/>
        <v>0</v>
      </c>
      <c r="H19" s="801"/>
      <c r="I19" s="801"/>
      <c r="J19" s="4">
        <v>160</v>
      </c>
      <c r="K19" s="20"/>
      <c r="L19" s="1060" t="s">
        <v>131</v>
      </c>
      <c r="M19" s="142"/>
      <c r="N19" s="20"/>
      <c r="O19" s="20"/>
      <c r="P19" s="20"/>
      <c r="Q19" s="14"/>
      <c r="R19" s="20"/>
    </row>
    <row r="20" spans="1:18" ht="27" customHeight="1">
      <c r="A20" s="108"/>
      <c r="B20" s="1387" t="s">
        <v>963</v>
      </c>
      <c r="C20" s="1401"/>
      <c r="D20" s="1053">
        <f t="shared" ref="D20:I20" si="2">SUM(D13:D19)</f>
        <v>0</v>
      </c>
      <c r="E20" s="336">
        <f t="shared" si="2"/>
        <v>0</v>
      </c>
      <c r="F20" s="852">
        <f t="shared" si="2"/>
        <v>0</v>
      </c>
      <c r="G20" s="1054">
        <f t="shared" si="2"/>
        <v>0</v>
      </c>
      <c r="H20" s="336">
        <f t="shared" si="2"/>
        <v>0</v>
      </c>
      <c r="I20" s="336">
        <f t="shared" si="2"/>
        <v>0</v>
      </c>
      <c r="J20" s="4" t="s">
        <v>10</v>
      </c>
      <c r="K20" s="20"/>
      <c r="L20" s="1060" t="s">
        <v>131</v>
      </c>
      <c r="M20" s="20"/>
      <c r="N20" s="20"/>
      <c r="O20" s="20"/>
      <c r="P20" s="20"/>
      <c r="Q20" s="14"/>
      <c r="R20" s="20"/>
    </row>
    <row r="21" spans="1:18" s="31" customFormat="1" ht="18" customHeight="1" thickBot="1">
      <c r="A21" s="108"/>
      <c r="B21" s="1388" t="s">
        <v>885</v>
      </c>
      <c r="C21" s="1402"/>
      <c r="D21" s="1068">
        <f>SUM(E21:F21)</f>
        <v>0</v>
      </c>
      <c r="E21" s="804"/>
      <c r="F21" s="804"/>
      <c r="G21" s="1068">
        <f>SUM(H21:I21)</f>
        <v>0</v>
      </c>
      <c r="H21" s="801"/>
      <c r="I21" s="801"/>
      <c r="J21" s="4" t="s">
        <v>648</v>
      </c>
      <c r="K21" s="1745"/>
      <c r="L21" s="1060" t="s">
        <v>131</v>
      </c>
      <c r="M21" s="934"/>
      <c r="N21" s="934"/>
      <c r="O21" s="934"/>
      <c r="P21" s="934"/>
      <c r="Q21" s="142"/>
      <c r="R21" s="934"/>
    </row>
    <row r="22" spans="1:18" s="31" customFormat="1" ht="20.25" customHeight="1">
      <c r="A22" s="108"/>
      <c r="B22" s="1389" t="s">
        <v>1235</v>
      </c>
      <c r="C22" s="1401"/>
      <c r="D22" s="1053">
        <f t="shared" ref="D22:I22" si="3">SUM(D20:D21)</f>
        <v>0</v>
      </c>
      <c r="E22" s="336">
        <f t="shared" si="3"/>
        <v>0</v>
      </c>
      <c r="F22" s="852">
        <f t="shared" si="3"/>
        <v>0</v>
      </c>
      <c r="G22" s="1069">
        <f t="shared" si="3"/>
        <v>0</v>
      </c>
      <c r="H22" s="336">
        <f t="shared" si="3"/>
        <v>0</v>
      </c>
      <c r="I22" s="336">
        <f t="shared" si="3"/>
        <v>0</v>
      </c>
      <c r="J22" s="4" t="s">
        <v>703</v>
      </c>
      <c r="K22" s="1745"/>
      <c r="L22" s="1060" t="s">
        <v>131</v>
      </c>
      <c r="M22" s="934"/>
      <c r="N22" s="934"/>
      <c r="O22" s="934"/>
      <c r="P22" s="934"/>
      <c r="Q22" s="142"/>
      <c r="R22" s="934"/>
    </row>
    <row r="23" spans="1:18" s="31" customFormat="1" ht="10.5" customHeight="1">
      <c r="A23" s="108"/>
      <c r="B23" s="925"/>
      <c r="C23" s="1208"/>
      <c r="D23" s="1014"/>
      <c r="E23" s="1014"/>
      <c r="F23" s="1014"/>
      <c r="G23" s="1014"/>
      <c r="H23" s="1014"/>
      <c r="I23" s="1014"/>
      <c r="J23" s="1066"/>
      <c r="K23" s="1745"/>
      <c r="L23" s="1064"/>
      <c r="M23" s="934"/>
      <c r="N23" s="934"/>
      <c r="O23" s="934"/>
      <c r="P23" s="934"/>
      <c r="Q23" s="142"/>
      <c r="R23" s="934"/>
    </row>
    <row r="24" spans="1:18" ht="18.75" customHeight="1">
      <c r="A24" s="108"/>
      <c r="B24" s="1394" t="s">
        <v>964</v>
      </c>
      <c r="C24" s="1390"/>
      <c r="D24" s="1063"/>
      <c r="E24" s="116"/>
      <c r="F24" s="116"/>
      <c r="G24" s="1061"/>
      <c r="H24" s="1062"/>
      <c r="I24" s="1062"/>
      <c r="J24" s="1067"/>
      <c r="K24" s="1745"/>
      <c r="L24" s="1065"/>
      <c r="M24" s="20"/>
      <c r="N24" s="20"/>
      <c r="O24" s="20"/>
      <c r="P24" s="20"/>
      <c r="Q24" s="14"/>
      <c r="R24" s="20"/>
    </row>
    <row r="25" spans="1:18" ht="18.75" customHeight="1">
      <c r="A25" s="108"/>
      <c r="B25" s="1316" t="s">
        <v>965</v>
      </c>
      <c r="C25" s="1399"/>
      <c r="D25" s="1074">
        <f t="shared" ref="D25:I25" si="4">SUM(D13:D15)</f>
        <v>0</v>
      </c>
      <c r="E25" s="885">
        <f t="shared" si="4"/>
        <v>0</v>
      </c>
      <c r="F25" s="1059">
        <f t="shared" si="4"/>
        <v>0</v>
      </c>
      <c r="G25" s="1072">
        <f t="shared" si="4"/>
        <v>0</v>
      </c>
      <c r="H25" s="673">
        <f t="shared" si="4"/>
        <v>0</v>
      </c>
      <c r="I25" s="673">
        <f t="shared" si="4"/>
        <v>0</v>
      </c>
      <c r="J25" s="254" t="s">
        <v>192</v>
      </c>
      <c r="K25" s="1745"/>
      <c r="L25" s="1060" t="s">
        <v>131</v>
      </c>
      <c r="M25" s="20"/>
      <c r="N25" s="20"/>
      <c r="O25" s="20"/>
      <c r="P25" s="20"/>
      <c r="Q25" s="14"/>
      <c r="R25" s="20"/>
    </row>
    <row r="26" spans="1:18" ht="18.75" customHeight="1">
      <c r="A26" s="20"/>
      <c r="B26" s="1391" t="s">
        <v>966</v>
      </c>
      <c r="C26" s="1399"/>
      <c r="D26" s="1075">
        <f t="shared" ref="D26:I26" si="5">D20-D25</f>
        <v>0</v>
      </c>
      <c r="E26" s="885">
        <f t="shared" si="5"/>
        <v>0</v>
      </c>
      <c r="F26" s="1059">
        <f t="shared" si="5"/>
        <v>0</v>
      </c>
      <c r="G26" s="1073">
        <f t="shared" si="5"/>
        <v>0</v>
      </c>
      <c r="H26" s="1015">
        <f t="shared" si="5"/>
        <v>0</v>
      </c>
      <c r="I26" s="1015">
        <f t="shared" si="5"/>
        <v>0</v>
      </c>
      <c r="J26" s="4" t="s">
        <v>11</v>
      </c>
      <c r="K26" s="20"/>
      <c r="L26" s="1060" t="s">
        <v>131</v>
      </c>
      <c r="M26" s="20"/>
      <c r="N26" s="20"/>
      <c r="O26" s="20"/>
      <c r="P26" s="20"/>
      <c r="Q26" s="14"/>
      <c r="R26" s="20"/>
    </row>
    <row r="27" spans="1:18" s="31" customFormat="1" ht="18.75" customHeight="1">
      <c r="A27" s="934"/>
      <c r="B27" s="78"/>
      <c r="C27" s="78"/>
      <c r="D27" s="1097"/>
      <c r="E27" s="1098"/>
      <c r="F27" s="1098"/>
      <c r="G27" s="1097"/>
      <c r="H27" s="1098"/>
      <c r="I27" s="1098"/>
      <c r="J27" s="1014"/>
      <c r="K27" s="934"/>
      <c r="L27" s="1099"/>
      <c r="M27" s="934"/>
      <c r="N27" s="934"/>
      <c r="O27" s="934"/>
      <c r="P27" s="934"/>
      <c r="Q27" s="142"/>
      <c r="R27" s="934"/>
    </row>
    <row r="29" spans="1:18">
      <c r="G29" s="31"/>
      <c r="K29" s="31"/>
    </row>
    <row r="36" spans="12:12">
      <c r="L36" s="108"/>
    </row>
  </sheetData>
  <dataConsolidate/>
  <mergeCells count="2">
    <mergeCell ref="G9:I9"/>
    <mergeCell ref="D9:F9"/>
  </mergeCells>
  <dataValidations count="2">
    <dataValidation type="custom" allowBlank="1" showInputMessage="1" showErrorMessage="1" errorTitle="Monitor FTC template" error="Please only enter a numeric value into this cell." sqref="J24 G13:G24">
      <formula1>ISNONTEXT(#REF!)</formula1>
    </dataValidation>
    <dataValidation allowBlank="1" showInputMessage="1" showErrorMessage="1" promptTitle="Other impairments" prompt="The freetext box below MUST be completed. The focus should be on explaining why the impairment occurred. NHSI is likely to contact FTs for more information where this disclosure is not adequate." sqref="C18"/>
  </dataValidations>
  <pageMargins left="0.70866141732283472" right="0.70866141732283472" top="0.74803149606299213" bottom="0.74803149606299213" header="0.31496062992125984" footer="0.31496062992125984"/>
  <pageSetup paperSize="9" scale="49"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87"/>
  <sheetViews>
    <sheetView showGridLines="0" zoomScale="85" zoomScaleNormal="85" workbookViewId="0"/>
  </sheetViews>
  <sheetFormatPr defaultColWidth="10.7109375" defaultRowHeight="12.75"/>
  <cols>
    <col min="1" max="1" width="6.42578125" style="17" customWidth="1"/>
    <col min="2" max="2" width="57.42578125" style="19" customWidth="1"/>
    <col min="3" max="10" width="13" style="17" customWidth="1"/>
    <col min="11" max="11" width="13.140625" style="17" customWidth="1"/>
    <col min="12" max="12" width="13.140625" style="932" customWidth="1"/>
    <col min="13" max="13" width="10.5703125" style="17" bestFit="1" customWidth="1"/>
    <col min="14" max="14" width="9.140625" style="17" customWidth="1"/>
    <col min="15" max="15" width="4.85546875" style="17" customWidth="1"/>
    <col min="16" max="16384" width="10.7109375" style="17"/>
  </cols>
  <sheetData>
    <row r="1" spans="1:15" ht="15.75">
      <c r="A1" s="33"/>
      <c r="B1" s="1178" t="s">
        <v>1366</v>
      </c>
      <c r="C1" s="33"/>
      <c r="D1" s="33"/>
      <c r="E1" s="33"/>
      <c r="F1" s="33"/>
      <c r="G1" s="33"/>
      <c r="H1" s="33"/>
      <c r="I1" s="33"/>
      <c r="J1" s="33"/>
      <c r="K1" s="33"/>
      <c r="L1" s="937"/>
      <c r="M1" s="33"/>
      <c r="N1" s="33"/>
      <c r="O1" s="33"/>
    </row>
    <row r="2" spans="1:15">
      <c r="A2" s="33"/>
      <c r="B2" s="42"/>
      <c r="C2" s="33"/>
      <c r="D2" s="33"/>
      <c r="E2" s="33"/>
      <c r="F2" s="33"/>
      <c r="G2" s="33"/>
      <c r="H2" s="33"/>
      <c r="I2" s="33"/>
      <c r="J2" s="33"/>
      <c r="K2" s="33"/>
      <c r="L2" s="937"/>
      <c r="M2" s="33"/>
      <c r="N2" s="33"/>
      <c r="O2" s="33"/>
    </row>
    <row r="3" spans="1:15">
      <c r="A3" s="33"/>
      <c r="B3" s="43" t="str">
        <f>iTitle</f>
        <v>FTC form for accounts for periods ending 31 March 2017</v>
      </c>
      <c r="C3" s="33"/>
      <c r="D3" s="33"/>
      <c r="E3" s="33"/>
      <c r="F3" s="33"/>
      <c r="G3" s="33"/>
      <c r="H3" s="33"/>
      <c r="I3" s="33"/>
      <c r="J3" s="33"/>
      <c r="K3" s="33"/>
      <c r="L3" s="937"/>
      <c r="M3" s="33"/>
      <c r="N3" s="33"/>
      <c r="O3" s="33"/>
    </row>
    <row r="4" spans="1:15">
      <c r="A4" s="33"/>
      <c r="B4" s="95" t="str">
        <f ca="1">MID(CELL("filename",F4),FIND("]",CELL("filename",F4))+1,99)</f>
        <v>13. Intangibles</v>
      </c>
      <c r="C4" s="33"/>
      <c r="D4" s="33"/>
      <c r="E4" s="33"/>
      <c r="F4" s="33"/>
      <c r="G4" s="33"/>
      <c r="H4" s="33"/>
      <c r="I4" s="33"/>
      <c r="J4" s="33"/>
      <c r="K4" s="33"/>
      <c r="L4" s="937"/>
      <c r="M4" s="33"/>
      <c r="N4" s="33"/>
      <c r="O4" s="33"/>
    </row>
    <row r="5" spans="1:15">
      <c r="A5" s="33"/>
      <c r="B5" s="34"/>
      <c r="C5" s="33"/>
      <c r="D5" s="33"/>
      <c r="E5" s="33"/>
      <c r="F5" s="33"/>
      <c r="G5" s="33"/>
      <c r="H5" s="33"/>
      <c r="I5" s="33"/>
      <c r="J5" s="33"/>
      <c r="K5" s="33"/>
      <c r="L5" s="937"/>
      <c r="M5" s="33"/>
      <c r="N5" s="33"/>
      <c r="O5" s="33"/>
    </row>
    <row r="6" spans="1:15">
      <c r="A6" s="33"/>
      <c r="B6" s="43" t="s">
        <v>39</v>
      </c>
      <c r="C6" s="33"/>
      <c r="D6" s="33"/>
      <c r="E6" s="33"/>
      <c r="F6" s="33"/>
      <c r="G6" s="33"/>
      <c r="H6" s="33"/>
      <c r="I6" s="33"/>
      <c r="J6" s="33"/>
      <c r="K6" s="33"/>
      <c r="L6" s="937"/>
      <c r="M6" s="33"/>
      <c r="N6" s="33"/>
      <c r="O6" s="33"/>
    </row>
    <row r="7" spans="1:15">
      <c r="A7" s="33"/>
      <c r="B7" s="40"/>
      <c r="C7" s="33"/>
      <c r="D7" s="33"/>
      <c r="E7" s="33"/>
      <c r="F7" s="33"/>
      <c r="G7" s="33"/>
      <c r="H7" s="33"/>
      <c r="I7" s="33"/>
      <c r="J7" s="33"/>
      <c r="K7" s="33"/>
      <c r="L7" s="937"/>
      <c r="M7" s="1776" t="s">
        <v>1577</v>
      </c>
      <c r="N7" s="1776">
        <v>1</v>
      </c>
      <c r="O7" s="52"/>
    </row>
    <row r="8" spans="1:15">
      <c r="A8" s="1158">
        <v>1</v>
      </c>
      <c r="B8" s="537"/>
      <c r="C8" s="463" t="s">
        <v>484</v>
      </c>
      <c r="D8" s="463" t="s">
        <v>485</v>
      </c>
      <c r="E8" s="463" t="s">
        <v>486</v>
      </c>
      <c r="F8" s="463" t="s">
        <v>487</v>
      </c>
      <c r="G8" s="463" t="s">
        <v>488</v>
      </c>
      <c r="H8" s="463" t="s">
        <v>489</v>
      </c>
      <c r="I8" s="463" t="s">
        <v>490</v>
      </c>
      <c r="J8" s="463" t="s">
        <v>491</v>
      </c>
      <c r="K8" s="463" t="s">
        <v>492</v>
      </c>
      <c r="L8" s="967" t="s">
        <v>922</v>
      </c>
      <c r="M8" s="463" t="s">
        <v>65</v>
      </c>
      <c r="N8" s="538"/>
      <c r="O8" s="63"/>
    </row>
    <row r="9" spans="1:15" ht="45">
      <c r="A9" s="33"/>
      <c r="B9" s="315" t="s">
        <v>1499</v>
      </c>
      <c r="C9" s="347" t="s">
        <v>25</v>
      </c>
      <c r="D9" s="347" t="s">
        <v>247</v>
      </c>
      <c r="E9" s="347" t="s">
        <v>249</v>
      </c>
      <c r="F9" s="347" t="s">
        <v>250</v>
      </c>
      <c r="G9" s="347" t="s">
        <v>252</v>
      </c>
      <c r="H9" s="347" t="s">
        <v>251</v>
      </c>
      <c r="I9" s="347" t="s">
        <v>248</v>
      </c>
      <c r="J9" s="347" t="s">
        <v>49</v>
      </c>
      <c r="K9" s="347" t="s">
        <v>1236</v>
      </c>
      <c r="L9" s="956" t="s">
        <v>923</v>
      </c>
      <c r="M9" s="496"/>
      <c r="N9" s="444" t="s">
        <v>102</v>
      </c>
      <c r="O9" s="63"/>
    </row>
    <row r="10" spans="1:15">
      <c r="A10" s="33"/>
      <c r="B10" s="521"/>
      <c r="C10" s="344" t="s">
        <v>67</v>
      </c>
      <c r="D10" s="344" t="s">
        <v>67</v>
      </c>
      <c r="E10" s="344" t="s">
        <v>67</v>
      </c>
      <c r="F10" s="344" t="s">
        <v>67</v>
      </c>
      <c r="G10" s="344" t="s">
        <v>67</v>
      </c>
      <c r="H10" s="344" t="s">
        <v>67</v>
      </c>
      <c r="I10" s="344" t="s">
        <v>67</v>
      </c>
      <c r="J10" s="344" t="s">
        <v>67</v>
      </c>
      <c r="K10" s="940" t="s">
        <v>67</v>
      </c>
      <c r="L10" s="875" t="s">
        <v>27</v>
      </c>
      <c r="M10" s="513" t="s">
        <v>66</v>
      </c>
      <c r="N10" s="366" t="s">
        <v>103</v>
      </c>
      <c r="O10" s="72"/>
    </row>
    <row r="11" spans="1:15" ht="18.75" customHeight="1">
      <c r="A11" s="33"/>
      <c r="B11" s="547" t="s">
        <v>1475</v>
      </c>
      <c r="C11" s="300">
        <f t="shared" ref="C11:C26" si="0">SUM(D11:L11)</f>
        <v>0</v>
      </c>
      <c r="D11" s="1255">
        <f t="shared" ref="D11:L11" si="1">D63</f>
        <v>0</v>
      </c>
      <c r="E11" s="1255">
        <f t="shared" si="1"/>
        <v>0</v>
      </c>
      <c r="F11" s="1255">
        <f t="shared" si="1"/>
        <v>0</v>
      </c>
      <c r="G11" s="1255">
        <f t="shared" si="1"/>
        <v>0</v>
      </c>
      <c r="H11" s="1255">
        <f t="shared" si="1"/>
        <v>0</v>
      </c>
      <c r="I11" s="1255">
        <f t="shared" si="1"/>
        <v>0</v>
      </c>
      <c r="J11" s="1255">
        <f t="shared" si="1"/>
        <v>0</v>
      </c>
      <c r="K11" s="1255">
        <f t="shared" si="1"/>
        <v>0</v>
      </c>
      <c r="L11" s="1255">
        <f t="shared" si="1"/>
        <v>0</v>
      </c>
      <c r="M11" s="4">
        <v>100</v>
      </c>
      <c r="N11" s="467" t="s">
        <v>123</v>
      </c>
      <c r="O11" s="72"/>
    </row>
    <row r="12" spans="1:15" ht="18.75" customHeight="1">
      <c r="A12" s="33"/>
      <c r="B12" s="545" t="s">
        <v>1237</v>
      </c>
      <c r="C12" s="300">
        <f t="shared" si="0"/>
        <v>0</v>
      </c>
      <c r="D12" s="512"/>
      <c r="E12" s="512"/>
      <c r="F12" s="512"/>
      <c r="G12" s="512"/>
      <c r="H12" s="512"/>
      <c r="I12" s="512"/>
      <c r="J12" s="512"/>
      <c r="K12" s="512"/>
      <c r="L12" s="512"/>
      <c r="M12" s="4">
        <v>115</v>
      </c>
      <c r="N12" s="504" t="s">
        <v>68</v>
      </c>
      <c r="O12" s="1406" t="s">
        <v>1113</v>
      </c>
    </row>
    <row r="13" spans="1:15" s="932" customFormat="1" ht="18.75" customHeight="1">
      <c r="A13" s="937"/>
      <c r="B13" s="824" t="s">
        <v>1001</v>
      </c>
      <c r="C13" s="300">
        <f t="shared" si="0"/>
        <v>0</v>
      </c>
      <c r="D13" s="335"/>
      <c r="E13" s="335"/>
      <c r="F13" s="335"/>
      <c r="G13" s="335"/>
      <c r="H13" s="335"/>
      <c r="I13" s="335"/>
      <c r="J13" s="335"/>
      <c r="K13" s="335"/>
      <c r="L13" s="335"/>
      <c r="M13" s="1019" t="s">
        <v>650</v>
      </c>
      <c r="N13" s="686" t="s">
        <v>131</v>
      </c>
      <c r="O13" s="1407" t="s">
        <v>1113</v>
      </c>
    </row>
    <row r="14" spans="1:15" ht="18.75" customHeight="1">
      <c r="A14" s="339"/>
      <c r="B14" s="492" t="s">
        <v>1030</v>
      </c>
      <c r="C14" s="300">
        <f t="shared" si="0"/>
        <v>0</v>
      </c>
      <c r="D14" s="335"/>
      <c r="E14" s="335"/>
      <c r="F14" s="335"/>
      <c r="G14" s="335"/>
      <c r="H14" s="335"/>
      <c r="I14" s="335"/>
      <c r="J14" s="335"/>
      <c r="K14" s="335"/>
      <c r="L14" s="335"/>
      <c r="M14" s="4">
        <v>120</v>
      </c>
      <c r="N14" s="258" t="s">
        <v>68</v>
      </c>
      <c r="O14" s="66"/>
    </row>
    <row r="15" spans="1:15" s="805" customFormat="1" ht="18.75" customHeight="1">
      <c r="A15" s="807"/>
      <c r="B15" s="824" t="s">
        <v>1238</v>
      </c>
      <c r="C15" s="826">
        <f t="shared" si="0"/>
        <v>0</v>
      </c>
      <c r="D15" s="335"/>
      <c r="E15" s="335"/>
      <c r="F15" s="335"/>
      <c r="G15" s="335"/>
      <c r="H15" s="335"/>
      <c r="I15" s="335"/>
      <c r="J15" s="335"/>
      <c r="K15" s="335"/>
      <c r="L15" s="335"/>
      <c r="M15" s="817" t="s">
        <v>673</v>
      </c>
      <c r="N15" s="775" t="s">
        <v>123</v>
      </c>
      <c r="O15" s="136"/>
    </row>
    <row r="16" spans="1:15" ht="18.75" customHeight="1">
      <c r="A16" s="33"/>
      <c r="B16" s="492" t="s">
        <v>1031</v>
      </c>
      <c r="C16" s="300">
        <f t="shared" si="0"/>
        <v>0</v>
      </c>
      <c r="D16" s="335"/>
      <c r="E16" s="335"/>
      <c r="F16" s="335"/>
      <c r="G16" s="335"/>
      <c r="H16" s="335"/>
      <c r="I16" s="335"/>
      <c r="J16" s="335"/>
      <c r="K16" s="335"/>
      <c r="L16" s="335"/>
      <c r="M16" s="4">
        <v>125</v>
      </c>
      <c r="N16" s="258" t="s">
        <v>68</v>
      </c>
      <c r="O16" s="1407" t="s">
        <v>1113</v>
      </c>
    </row>
    <row r="17" spans="1:16" ht="18.75" customHeight="1">
      <c r="A17" s="33"/>
      <c r="B17" s="492" t="s">
        <v>1163</v>
      </c>
      <c r="C17" s="300">
        <f t="shared" si="0"/>
        <v>0</v>
      </c>
      <c r="D17" s="335"/>
      <c r="E17" s="335"/>
      <c r="F17" s="335"/>
      <c r="G17" s="335"/>
      <c r="H17" s="335"/>
      <c r="I17" s="335"/>
      <c r="J17" s="335"/>
      <c r="K17" s="335"/>
      <c r="L17" s="335"/>
      <c r="M17" s="4" t="s">
        <v>653</v>
      </c>
      <c r="N17" s="258" t="s">
        <v>123</v>
      </c>
      <c r="O17" s="1407" t="s">
        <v>1113</v>
      </c>
    </row>
    <row r="18" spans="1:16" ht="18.75" customHeight="1">
      <c r="A18" s="33"/>
      <c r="B18" s="492" t="s">
        <v>884</v>
      </c>
      <c r="C18" s="300">
        <f t="shared" si="0"/>
        <v>0</v>
      </c>
      <c r="D18" s="335"/>
      <c r="E18" s="335"/>
      <c r="F18" s="335"/>
      <c r="G18" s="335"/>
      <c r="H18" s="335"/>
      <c r="I18" s="335"/>
      <c r="J18" s="335"/>
      <c r="K18" s="335"/>
      <c r="L18" s="335"/>
      <c r="M18" s="4" t="s">
        <v>887</v>
      </c>
      <c r="N18" s="258" t="s">
        <v>34</v>
      </c>
      <c r="O18" s="66"/>
    </row>
    <row r="19" spans="1:16" s="805" customFormat="1" ht="18.75" customHeight="1">
      <c r="A19" s="807"/>
      <c r="B19" s="492" t="s">
        <v>885</v>
      </c>
      <c r="C19" s="300">
        <f t="shared" si="0"/>
        <v>0</v>
      </c>
      <c r="D19" s="335"/>
      <c r="E19" s="864"/>
      <c r="F19" s="864"/>
      <c r="G19" s="864"/>
      <c r="H19" s="864"/>
      <c r="I19" s="864"/>
      <c r="J19" s="864"/>
      <c r="K19" s="864"/>
      <c r="L19" s="864"/>
      <c r="M19" s="4">
        <v>130</v>
      </c>
      <c r="N19" s="809" t="s">
        <v>34</v>
      </c>
      <c r="O19" s="136"/>
    </row>
    <row r="20" spans="1:16" ht="18.75" customHeight="1">
      <c r="A20" s="33"/>
      <c r="B20" s="492" t="s">
        <v>1460</v>
      </c>
      <c r="C20" s="300">
        <f t="shared" si="0"/>
        <v>0</v>
      </c>
      <c r="D20" s="335"/>
      <c r="E20" s="335"/>
      <c r="F20" s="335"/>
      <c r="G20" s="335"/>
      <c r="H20" s="335"/>
      <c r="I20" s="335"/>
      <c r="J20" s="335"/>
      <c r="K20" s="335"/>
      <c r="L20" s="335"/>
      <c r="M20" s="4" t="s">
        <v>888</v>
      </c>
      <c r="N20" s="258" t="s">
        <v>123</v>
      </c>
      <c r="O20" s="66"/>
    </row>
    <row r="21" spans="1:16" s="805" customFormat="1" ht="18.75" customHeight="1">
      <c r="A21" s="807"/>
      <c r="B21" s="492" t="s">
        <v>886</v>
      </c>
      <c r="C21" s="300">
        <f t="shared" si="0"/>
        <v>0</v>
      </c>
      <c r="D21" s="335"/>
      <c r="E21" s="864"/>
      <c r="F21" s="864"/>
      <c r="G21" s="864"/>
      <c r="H21" s="864"/>
      <c r="I21" s="864"/>
      <c r="J21" s="864"/>
      <c r="K21" s="864"/>
      <c r="L21" s="864"/>
      <c r="M21" s="4" t="s">
        <v>675</v>
      </c>
      <c r="N21" s="809" t="s">
        <v>123</v>
      </c>
      <c r="O21" s="136"/>
    </row>
    <row r="22" spans="1:16" ht="18.75" customHeight="1">
      <c r="A22" s="33"/>
      <c r="B22" s="492" t="s">
        <v>107</v>
      </c>
      <c r="C22" s="300">
        <f t="shared" si="0"/>
        <v>0</v>
      </c>
      <c r="D22" s="335"/>
      <c r="E22" s="335"/>
      <c r="F22" s="335"/>
      <c r="G22" s="335"/>
      <c r="H22" s="335"/>
      <c r="I22" s="335"/>
      <c r="J22" s="335"/>
      <c r="K22" s="335"/>
      <c r="L22" s="981"/>
      <c r="M22" s="4">
        <v>135</v>
      </c>
      <c r="N22" s="258" t="s">
        <v>68</v>
      </c>
      <c r="O22" s="66"/>
    </row>
    <row r="23" spans="1:16" ht="18.75" customHeight="1">
      <c r="A23" s="33"/>
      <c r="B23" s="492" t="s">
        <v>453</v>
      </c>
      <c r="C23" s="300">
        <f t="shared" si="0"/>
        <v>0</v>
      </c>
      <c r="D23" s="335"/>
      <c r="E23" s="335"/>
      <c r="F23" s="335"/>
      <c r="G23" s="335"/>
      <c r="H23" s="335"/>
      <c r="I23" s="335"/>
      <c r="J23" s="335"/>
      <c r="K23" s="335"/>
      <c r="L23" s="335"/>
      <c r="M23" s="4">
        <v>140</v>
      </c>
      <c r="N23" s="686" t="s">
        <v>131</v>
      </c>
      <c r="O23" s="1407" t="s">
        <v>1113</v>
      </c>
    </row>
    <row r="24" spans="1:16" ht="30.75" customHeight="1">
      <c r="A24" s="33"/>
      <c r="B24" s="322" t="s">
        <v>818</v>
      </c>
      <c r="C24" s="300">
        <f t="shared" si="0"/>
        <v>0</v>
      </c>
      <c r="D24" s="335"/>
      <c r="E24" s="335"/>
      <c r="F24" s="335"/>
      <c r="G24" s="335"/>
      <c r="H24" s="335"/>
      <c r="I24" s="335"/>
      <c r="J24" s="335"/>
      <c r="K24" s="335"/>
      <c r="L24" s="335"/>
      <c r="M24" s="4">
        <v>145</v>
      </c>
      <c r="N24" s="686" t="s">
        <v>131</v>
      </c>
      <c r="O24" s="65"/>
    </row>
    <row r="25" spans="1:16" ht="18.75" customHeight="1" thickBot="1">
      <c r="A25" s="33"/>
      <c r="B25" s="492" t="s">
        <v>1157</v>
      </c>
      <c r="C25" s="300">
        <f t="shared" si="0"/>
        <v>0</v>
      </c>
      <c r="D25" s="335"/>
      <c r="E25" s="335"/>
      <c r="F25" s="335"/>
      <c r="G25" s="335"/>
      <c r="H25" s="335"/>
      <c r="I25" s="335"/>
      <c r="J25" s="335"/>
      <c r="K25" s="335"/>
      <c r="L25" s="335"/>
      <c r="M25" s="4">
        <v>150</v>
      </c>
      <c r="N25" s="258" t="s">
        <v>69</v>
      </c>
      <c r="O25" s="66"/>
    </row>
    <row r="26" spans="1:16" ht="18.75" customHeight="1">
      <c r="A26" s="33"/>
      <c r="B26" s="544" t="s">
        <v>1483</v>
      </c>
      <c r="C26" s="336">
        <f t="shared" si="0"/>
        <v>0</v>
      </c>
      <c r="D26" s="336">
        <f>SUM(D11:D25)</f>
        <v>0</v>
      </c>
      <c r="E26" s="336">
        <f t="shared" ref="E26:L26" si="2">SUM(E11:E25)</f>
        <v>0</v>
      </c>
      <c r="F26" s="336">
        <f t="shared" si="2"/>
        <v>0</v>
      </c>
      <c r="G26" s="336">
        <f t="shared" si="2"/>
        <v>0</v>
      </c>
      <c r="H26" s="336">
        <f t="shared" si="2"/>
        <v>0</v>
      </c>
      <c r="I26" s="336">
        <f t="shared" si="2"/>
        <v>0</v>
      </c>
      <c r="J26" s="336">
        <f t="shared" si="2"/>
        <v>0</v>
      </c>
      <c r="K26" s="336">
        <f t="shared" si="2"/>
        <v>0</v>
      </c>
      <c r="L26" s="336">
        <f t="shared" si="2"/>
        <v>0</v>
      </c>
      <c r="M26" s="4">
        <v>155</v>
      </c>
      <c r="N26" s="485" t="s">
        <v>68</v>
      </c>
      <c r="O26" s="66"/>
    </row>
    <row r="27" spans="1:16" customFormat="1" ht="18.75" customHeight="1">
      <c r="L27" s="915"/>
    </row>
    <row r="28" spans="1:16" ht="18.75" customHeight="1">
      <c r="A28" s="33"/>
      <c r="B28" s="865" t="s">
        <v>1484</v>
      </c>
      <c r="C28" s="826">
        <f t="shared" ref="C28:C40" si="3">SUM(D28:L28)</f>
        <v>0</v>
      </c>
      <c r="D28" s="826">
        <f t="shared" ref="D28:L28" si="4">D79</f>
        <v>0</v>
      </c>
      <c r="E28" s="826">
        <f t="shared" si="4"/>
        <v>0</v>
      </c>
      <c r="F28" s="826">
        <f t="shared" si="4"/>
        <v>0</v>
      </c>
      <c r="G28" s="826">
        <f t="shared" si="4"/>
        <v>0</v>
      </c>
      <c r="H28" s="826">
        <f t="shared" si="4"/>
        <v>0</v>
      </c>
      <c r="I28" s="826">
        <f t="shared" si="4"/>
        <v>0</v>
      </c>
      <c r="J28" s="826">
        <f t="shared" si="4"/>
        <v>0</v>
      </c>
      <c r="K28" s="826">
        <f t="shared" si="4"/>
        <v>0</v>
      </c>
      <c r="L28" s="826">
        <f t="shared" si="4"/>
        <v>0</v>
      </c>
      <c r="M28" s="4">
        <v>160</v>
      </c>
      <c r="N28" s="485" t="s">
        <v>123</v>
      </c>
      <c r="O28" s="66"/>
    </row>
    <row r="29" spans="1:16" ht="18.75" customHeight="1">
      <c r="A29" s="33"/>
      <c r="B29" s="542" t="s">
        <v>579</v>
      </c>
      <c r="C29" s="300">
        <f t="shared" si="3"/>
        <v>0</v>
      </c>
      <c r="D29" s="512"/>
      <c r="E29" s="512"/>
      <c r="F29" s="512"/>
      <c r="G29" s="512"/>
      <c r="H29" s="512"/>
      <c r="I29" s="512"/>
      <c r="J29" s="512"/>
      <c r="K29" s="512"/>
      <c r="L29" s="512"/>
      <c r="M29" s="4">
        <v>175</v>
      </c>
      <c r="N29" s="485" t="s">
        <v>68</v>
      </c>
      <c r="O29" s="66"/>
    </row>
    <row r="30" spans="1:16" s="932" customFormat="1" ht="18.75" customHeight="1">
      <c r="A30" s="937"/>
      <c r="B30" s="824" t="s">
        <v>1001</v>
      </c>
      <c r="C30" s="300">
        <f t="shared" si="3"/>
        <v>0</v>
      </c>
      <c r="D30" s="335"/>
      <c r="E30" s="335"/>
      <c r="F30" s="335"/>
      <c r="G30" s="335"/>
      <c r="H30" s="335"/>
      <c r="I30" s="335"/>
      <c r="J30" s="335"/>
      <c r="K30" s="335"/>
      <c r="L30" s="922"/>
      <c r="M30" s="1019" t="s">
        <v>680</v>
      </c>
      <c r="N30" s="485" t="s">
        <v>131</v>
      </c>
      <c r="O30" s="942"/>
    </row>
    <row r="31" spans="1:16" ht="18.75" customHeight="1">
      <c r="A31" s="339"/>
      <c r="B31" s="492" t="s">
        <v>121</v>
      </c>
      <c r="C31" s="300">
        <f t="shared" si="3"/>
        <v>0</v>
      </c>
      <c r="D31" s="335"/>
      <c r="E31" s="335"/>
      <c r="F31" s="335"/>
      <c r="G31" s="335"/>
      <c r="H31" s="335"/>
      <c r="I31" s="335"/>
      <c r="J31" s="335"/>
      <c r="K31" s="395"/>
      <c r="L31" s="335"/>
      <c r="M31" s="4">
        <v>180</v>
      </c>
      <c r="N31" s="485" t="s">
        <v>68</v>
      </c>
      <c r="O31" s="66"/>
    </row>
    <row r="32" spans="1:16" ht="18.75" customHeight="1">
      <c r="A32" s="339"/>
      <c r="B32" s="492" t="s">
        <v>884</v>
      </c>
      <c r="C32" s="300">
        <f t="shared" si="3"/>
        <v>0</v>
      </c>
      <c r="D32" s="335"/>
      <c r="E32" s="335"/>
      <c r="F32" s="335"/>
      <c r="G32" s="335"/>
      <c r="H32" s="335"/>
      <c r="I32" s="335"/>
      <c r="J32" s="335"/>
      <c r="K32" s="335"/>
      <c r="L32" s="335"/>
      <c r="M32" s="4" t="s">
        <v>890</v>
      </c>
      <c r="N32" s="485" t="s">
        <v>123</v>
      </c>
      <c r="O32" s="66"/>
      <c r="P32" s="166"/>
    </row>
    <row r="33" spans="1:16" s="805" customFormat="1" ht="18.75" customHeight="1">
      <c r="A33" s="807"/>
      <c r="B33" s="492" t="s">
        <v>885</v>
      </c>
      <c r="C33" s="300">
        <f t="shared" si="3"/>
        <v>0</v>
      </c>
      <c r="D33" s="335"/>
      <c r="E33" s="864"/>
      <c r="F33" s="864"/>
      <c r="G33" s="864"/>
      <c r="H33" s="864"/>
      <c r="I33" s="864"/>
      <c r="J33" s="864"/>
      <c r="K33" s="864"/>
      <c r="L33" s="864"/>
      <c r="M33" s="4">
        <v>185</v>
      </c>
      <c r="N33" s="485" t="s">
        <v>123</v>
      </c>
      <c r="O33" s="136"/>
      <c r="P33" s="358"/>
    </row>
    <row r="34" spans="1:16" ht="18.75" customHeight="1">
      <c r="A34" s="33"/>
      <c r="B34" s="492" t="s">
        <v>1460</v>
      </c>
      <c r="C34" s="300">
        <f t="shared" si="3"/>
        <v>0</v>
      </c>
      <c r="D34" s="335"/>
      <c r="E34" s="335"/>
      <c r="F34" s="335"/>
      <c r="G34" s="335"/>
      <c r="H34" s="335"/>
      <c r="I34" s="335"/>
      <c r="J34" s="335"/>
      <c r="K34" s="335"/>
      <c r="L34" s="335"/>
      <c r="M34" s="4" t="s">
        <v>889</v>
      </c>
      <c r="N34" s="485" t="s">
        <v>34</v>
      </c>
      <c r="O34" s="66"/>
    </row>
    <row r="35" spans="1:16" s="805" customFormat="1" ht="18.75" customHeight="1">
      <c r="A35" s="807"/>
      <c r="B35" s="492" t="s">
        <v>886</v>
      </c>
      <c r="C35" s="300">
        <f t="shared" si="3"/>
        <v>0</v>
      </c>
      <c r="D35" s="335"/>
      <c r="E35" s="864"/>
      <c r="F35" s="864"/>
      <c r="G35" s="864"/>
      <c r="H35" s="864"/>
      <c r="I35" s="864"/>
      <c r="J35" s="864"/>
      <c r="K35" s="864"/>
      <c r="L35" s="864"/>
      <c r="M35" s="4" t="s">
        <v>643</v>
      </c>
      <c r="N35" s="485" t="s">
        <v>34</v>
      </c>
      <c r="O35" s="136"/>
    </row>
    <row r="36" spans="1:16" ht="18.75" customHeight="1">
      <c r="A36" s="33"/>
      <c r="B36" s="322" t="s">
        <v>107</v>
      </c>
      <c r="C36" s="300">
        <f t="shared" si="3"/>
        <v>0</v>
      </c>
      <c r="D36" s="335"/>
      <c r="E36" s="335"/>
      <c r="F36" s="335"/>
      <c r="G36" s="335"/>
      <c r="H36" s="335"/>
      <c r="I36" s="335"/>
      <c r="J36" s="335"/>
      <c r="K36" s="335"/>
      <c r="L36" s="981"/>
      <c r="M36" s="4">
        <v>190</v>
      </c>
      <c r="N36" s="485" t="s">
        <v>68</v>
      </c>
      <c r="O36" s="66"/>
    </row>
    <row r="37" spans="1:16" ht="18.75" customHeight="1">
      <c r="A37" s="33"/>
      <c r="B37" s="322" t="s">
        <v>453</v>
      </c>
      <c r="C37" s="300">
        <f t="shared" si="3"/>
        <v>0</v>
      </c>
      <c r="D37" s="335"/>
      <c r="E37" s="335"/>
      <c r="F37" s="335"/>
      <c r="G37" s="335"/>
      <c r="H37" s="335"/>
      <c r="I37" s="335"/>
      <c r="J37" s="335"/>
      <c r="K37" s="827"/>
      <c r="L37" s="827"/>
      <c r="M37" s="4">
        <v>195</v>
      </c>
      <c r="N37" s="485" t="s">
        <v>69</v>
      </c>
      <c r="O37" s="1407" t="s">
        <v>1113</v>
      </c>
    </row>
    <row r="38" spans="1:16" ht="31.5" customHeight="1">
      <c r="A38" s="33"/>
      <c r="B38" s="322" t="s">
        <v>818</v>
      </c>
      <c r="C38" s="300">
        <f t="shared" si="3"/>
        <v>0</v>
      </c>
      <c r="D38" s="335"/>
      <c r="E38" s="335"/>
      <c r="F38" s="335"/>
      <c r="G38" s="335"/>
      <c r="H38" s="335"/>
      <c r="I38" s="335"/>
      <c r="J38" s="335"/>
      <c r="K38" s="395"/>
      <c r="L38" s="887"/>
      <c r="M38" s="4">
        <v>200</v>
      </c>
      <c r="N38" s="485" t="s">
        <v>70</v>
      </c>
      <c r="O38" s="66"/>
    </row>
    <row r="39" spans="1:16" ht="18.75" customHeight="1" thickBot="1">
      <c r="A39" s="33"/>
      <c r="B39" s="492" t="s">
        <v>1157</v>
      </c>
      <c r="C39" s="300">
        <f t="shared" si="3"/>
        <v>0</v>
      </c>
      <c r="D39" s="335"/>
      <c r="E39" s="335"/>
      <c r="F39" s="335"/>
      <c r="G39" s="335"/>
      <c r="H39" s="335"/>
      <c r="I39" s="335"/>
      <c r="J39" s="335"/>
      <c r="K39" s="1021"/>
      <c r="L39" s="887"/>
      <c r="M39" s="4" t="s">
        <v>197</v>
      </c>
      <c r="N39" s="485" t="s">
        <v>70</v>
      </c>
      <c r="O39" s="66"/>
    </row>
    <row r="40" spans="1:16" ht="18.75" customHeight="1">
      <c r="A40" s="33"/>
      <c r="B40" s="277" t="s">
        <v>1485</v>
      </c>
      <c r="C40" s="336">
        <f t="shared" si="3"/>
        <v>0</v>
      </c>
      <c r="D40" s="336">
        <f>SUM(D28:D39)</f>
        <v>0</v>
      </c>
      <c r="E40" s="336">
        <f t="shared" ref="E40:L40" si="5">SUM(E28:E39)</f>
        <v>0</v>
      </c>
      <c r="F40" s="336">
        <f t="shared" si="5"/>
        <v>0</v>
      </c>
      <c r="G40" s="336">
        <f t="shared" si="5"/>
        <v>0</v>
      </c>
      <c r="H40" s="336">
        <f t="shared" si="5"/>
        <v>0</v>
      </c>
      <c r="I40" s="336">
        <f t="shared" si="5"/>
        <v>0</v>
      </c>
      <c r="J40" s="336">
        <f t="shared" si="5"/>
        <v>0</v>
      </c>
      <c r="K40" s="336">
        <f t="shared" si="5"/>
        <v>0</v>
      </c>
      <c r="L40" s="336">
        <f t="shared" si="5"/>
        <v>0</v>
      </c>
      <c r="M40" s="4" t="s">
        <v>198</v>
      </c>
      <c r="N40" s="485" t="s">
        <v>68</v>
      </c>
      <c r="O40" s="66"/>
    </row>
    <row r="41" spans="1:16" s="1634" customFormat="1">
      <c r="A41" s="937"/>
      <c r="B41" s="102"/>
      <c r="C41" s="1141"/>
      <c r="D41" s="1141"/>
      <c r="E41" s="1141"/>
      <c r="F41" s="1141"/>
      <c r="G41" s="1141"/>
      <c r="H41" s="1141"/>
      <c r="I41" s="1141"/>
      <c r="J41" s="1141"/>
      <c r="K41" s="1141"/>
      <c r="L41" s="1141"/>
      <c r="M41" s="1289"/>
      <c r="N41" s="139"/>
      <c r="O41" s="942"/>
    </row>
    <row r="42" spans="1:16">
      <c r="A42" s="33"/>
      <c r="B42" s="102"/>
      <c r="C42" s="98"/>
      <c r="D42" s="98"/>
      <c r="E42" s="98"/>
      <c r="F42" s="98"/>
      <c r="G42" s="98"/>
      <c r="H42" s="98"/>
      <c r="I42" s="98"/>
      <c r="J42" s="98"/>
      <c r="K42" s="98"/>
      <c r="L42" s="98"/>
      <c r="M42" s="1776" t="s">
        <v>1577</v>
      </c>
      <c r="N42" s="1776">
        <v>2</v>
      </c>
      <c r="O42" s="66"/>
    </row>
    <row r="43" spans="1:16">
      <c r="A43" s="1158">
        <v>2</v>
      </c>
      <c r="B43" s="537"/>
      <c r="C43" s="1118" t="s">
        <v>484</v>
      </c>
      <c r="D43" s="1118" t="s">
        <v>485</v>
      </c>
      <c r="E43" s="1118" t="s">
        <v>486</v>
      </c>
      <c r="F43" s="1118" t="s">
        <v>487</v>
      </c>
      <c r="G43" s="1118" t="s">
        <v>488</v>
      </c>
      <c r="H43" s="1118" t="s">
        <v>489</v>
      </c>
      <c r="I43" s="1118" t="s">
        <v>490</v>
      </c>
      <c r="J43" s="1118" t="s">
        <v>491</v>
      </c>
      <c r="K43" s="1118" t="s">
        <v>492</v>
      </c>
      <c r="L43" s="1118" t="s">
        <v>922</v>
      </c>
      <c r="M43" s="1118" t="s">
        <v>65</v>
      </c>
      <c r="N43" s="538"/>
      <c r="O43" s="63"/>
    </row>
    <row r="44" spans="1:16" ht="45">
      <c r="A44" s="33"/>
      <c r="B44" s="315" t="s">
        <v>1486</v>
      </c>
      <c r="C44" s="347" t="s">
        <v>25</v>
      </c>
      <c r="D44" s="347" t="s">
        <v>247</v>
      </c>
      <c r="E44" s="347" t="s">
        <v>249</v>
      </c>
      <c r="F44" s="347" t="s">
        <v>250</v>
      </c>
      <c r="G44" s="347" t="s">
        <v>252</v>
      </c>
      <c r="H44" s="347" t="s">
        <v>251</v>
      </c>
      <c r="I44" s="347" t="s">
        <v>248</v>
      </c>
      <c r="J44" s="347" t="s">
        <v>49</v>
      </c>
      <c r="K44" s="347" t="s">
        <v>1236</v>
      </c>
      <c r="L44" s="956" t="s">
        <v>923</v>
      </c>
      <c r="M44" s="496"/>
      <c r="N44" s="225" t="s">
        <v>102</v>
      </c>
      <c r="O44" s="63"/>
    </row>
    <row r="45" spans="1:16" ht="13.5" thickBot="1">
      <c r="A45" s="33"/>
      <c r="B45" s="459"/>
      <c r="C45" s="280" t="s">
        <v>67</v>
      </c>
      <c r="D45" s="280" t="s">
        <v>67</v>
      </c>
      <c r="E45" s="280" t="s">
        <v>67</v>
      </c>
      <c r="F45" s="280" t="s">
        <v>67</v>
      </c>
      <c r="G45" s="280" t="s">
        <v>67</v>
      </c>
      <c r="H45" s="280" t="s">
        <v>67</v>
      </c>
      <c r="I45" s="280" t="s">
        <v>67</v>
      </c>
      <c r="J45" s="280" t="s">
        <v>67</v>
      </c>
      <c r="K45" s="940" t="s">
        <v>67</v>
      </c>
      <c r="L45" s="280" t="s">
        <v>27</v>
      </c>
      <c r="M45" s="4" t="s">
        <v>66</v>
      </c>
      <c r="N45" s="381" t="s">
        <v>103</v>
      </c>
      <c r="O45" s="72"/>
    </row>
    <row r="46" spans="1:16" ht="39" customHeight="1">
      <c r="A46" s="33"/>
      <c r="B46" s="539" t="s">
        <v>1495</v>
      </c>
      <c r="C46" s="826">
        <f t="shared" ref="C46:C63" si="6">SUM(D46:L46)</f>
        <v>0</v>
      </c>
      <c r="D46" s="306"/>
      <c r="E46" s="306"/>
      <c r="F46" s="306"/>
      <c r="G46" s="306"/>
      <c r="H46" s="306"/>
      <c r="I46" s="306"/>
      <c r="J46" s="306"/>
      <c r="K46" s="929"/>
      <c r="L46" s="825"/>
      <c r="M46" s="4" t="s">
        <v>215</v>
      </c>
      <c r="N46" s="540" t="s">
        <v>123</v>
      </c>
      <c r="O46" s="1407" t="s">
        <v>1113</v>
      </c>
    </row>
    <row r="47" spans="1:16" ht="18.75" customHeight="1" thickBot="1">
      <c r="A47" s="807"/>
      <c r="B47" s="459" t="s">
        <v>576</v>
      </c>
      <c r="C47" s="680">
        <f t="shared" si="6"/>
        <v>0</v>
      </c>
      <c r="D47" s="306"/>
      <c r="E47" s="306"/>
      <c r="F47" s="306"/>
      <c r="G47" s="306"/>
      <c r="H47" s="306"/>
      <c r="I47" s="306"/>
      <c r="J47" s="306"/>
      <c r="K47" s="306"/>
      <c r="L47" s="1134"/>
      <c r="M47" s="4" t="s">
        <v>216</v>
      </c>
      <c r="N47" s="258" t="s">
        <v>70</v>
      </c>
    </row>
    <row r="48" spans="1:16" ht="18.75" customHeight="1">
      <c r="A48" s="807"/>
      <c r="B48" s="541" t="s">
        <v>1494</v>
      </c>
      <c r="C48" s="336">
        <f t="shared" si="6"/>
        <v>0</v>
      </c>
      <c r="D48" s="336">
        <f t="shared" ref="D48:L48" si="7">SUM(D46:D47)</f>
        <v>0</v>
      </c>
      <c r="E48" s="336">
        <f t="shared" si="7"/>
        <v>0</v>
      </c>
      <c r="F48" s="336">
        <f t="shared" si="7"/>
        <v>0</v>
      </c>
      <c r="G48" s="336">
        <f t="shared" si="7"/>
        <v>0</v>
      </c>
      <c r="H48" s="336">
        <f t="shared" si="7"/>
        <v>0</v>
      </c>
      <c r="I48" s="336">
        <f t="shared" si="7"/>
        <v>0</v>
      </c>
      <c r="J48" s="336">
        <f t="shared" si="7"/>
        <v>0</v>
      </c>
      <c r="K48" s="336">
        <f t="shared" si="7"/>
        <v>0</v>
      </c>
      <c r="L48" s="336">
        <f t="shared" si="7"/>
        <v>0</v>
      </c>
      <c r="M48" s="4" t="s">
        <v>12</v>
      </c>
      <c r="N48" s="258" t="s">
        <v>68</v>
      </c>
      <c r="O48" s="66"/>
    </row>
    <row r="49" spans="1:15" ht="18.75" customHeight="1">
      <c r="A49" s="807"/>
      <c r="B49" s="542" t="s">
        <v>461</v>
      </c>
      <c r="C49" s="826">
        <f t="shared" si="6"/>
        <v>0</v>
      </c>
      <c r="D49" s="512"/>
      <c r="E49" s="512"/>
      <c r="F49" s="512"/>
      <c r="G49" s="512"/>
      <c r="H49" s="512"/>
      <c r="I49" s="512"/>
      <c r="J49" s="512"/>
      <c r="K49" s="512"/>
      <c r="L49" s="512"/>
      <c r="M49" s="4" t="s">
        <v>217</v>
      </c>
      <c r="N49" s="258" t="s">
        <v>68</v>
      </c>
      <c r="O49" s="1407" t="s">
        <v>1113</v>
      </c>
    </row>
    <row r="50" spans="1:15" s="338" customFormat="1" ht="18.75" customHeight="1">
      <c r="A50" s="807"/>
      <c r="B50" s="373" t="s">
        <v>1001</v>
      </c>
      <c r="C50" s="826">
        <f t="shared" si="6"/>
        <v>0</v>
      </c>
      <c r="D50" s="856"/>
      <c r="E50" s="856"/>
      <c r="F50" s="856"/>
      <c r="G50" s="856"/>
      <c r="H50" s="856"/>
      <c r="I50" s="856"/>
      <c r="J50" s="856"/>
      <c r="K50" s="1013"/>
      <c r="L50" s="1013"/>
      <c r="M50" s="670" t="s">
        <v>805</v>
      </c>
      <c r="N50" s="258" t="s">
        <v>70</v>
      </c>
      <c r="O50" s="136"/>
    </row>
    <row r="51" spans="1:15" ht="18.75" customHeight="1">
      <c r="A51" s="807"/>
      <c r="B51" s="492" t="s">
        <v>1030</v>
      </c>
      <c r="C51" s="826">
        <f t="shared" si="6"/>
        <v>0</v>
      </c>
      <c r="D51" s="306"/>
      <c r="E51" s="306"/>
      <c r="F51" s="306"/>
      <c r="G51" s="306"/>
      <c r="H51" s="306"/>
      <c r="I51" s="306"/>
      <c r="J51" s="306"/>
      <c r="K51" s="306"/>
      <c r="L51" s="306"/>
      <c r="M51" s="4" t="s">
        <v>218</v>
      </c>
      <c r="N51" s="258" t="s">
        <v>68</v>
      </c>
      <c r="O51" s="66"/>
    </row>
    <row r="52" spans="1:15" s="805" customFormat="1" ht="18.75" customHeight="1">
      <c r="A52" s="807"/>
      <c r="B52" s="824" t="s">
        <v>1238</v>
      </c>
      <c r="C52" s="826">
        <f t="shared" si="6"/>
        <v>0</v>
      </c>
      <c r="D52" s="825"/>
      <c r="E52" s="825"/>
      <c r="F52" s="825"/>
      <c r="G52" s="825"/>
      <c r="H52" s="825"/>
      <c r="I52" s="825"/>
      <c r="J52" s="825"/>
      <c r="K52" s="825"/>
      <c r="L52" s="825"/>
      <c r="M52" s="817" t="s">
        <v>637</v>
      </c>
      <c r="N52" s="775" t="s">
        <v>123</v>
      </c>
      <c r="O52" s="136"/>
    </row>
    <row r="53" spans="1:15" ht="18.75" customHeight="1">
      <c r="A53" s="807"/>
      <c r="B53" s="492" t="s">
        <v>1031</v>
      </c>
      <c r="C53" s="826">
        <f t="shared" si="6"/>
        <v>0</v>
      </c>
      <c r="D53" s="306"/>
      <c r="E53" s="306"/>
      <c r="F53" s="306"/>
      <c r="G53" s="306"/>
      <c r="H53" s="306"/>
      <c r="I53" s="306"/>
      <c r="J53" s="306"/>
      <c r="K53" s="306"/>
      <c r="L53" s="306"/>
      <c r="M53" s="4" t="s">
        <v>363</v>
      </c>
      <c r="N53" s="258" t="s">
        <v>68</v>
      </c>
      <c r="O53" s="66"/>
    </row>
    <row r="54" spans="1:15" ht="18.75" customHeight="1">
      <c r="A54" s="807"/>
      <c r="B54" s="492" t="s">
        <v>1163</v>
      </c>
      <c r="C54" s="826">
        <f t="shared" si="6"/>
        <v>0</v>
      </c>
      <c r="D54" s="1254"/>
      <c r="E54" s="306"/>
      <c r="F54" s="306"/>
      <c r="G54" s="306"/>
      <c r="H54" s="306"/>
      <c r="I54" s="306"/>
      <c r="J54" s="306"/>
      <c r="K54" s="306"/>
      <c r="L54" s="306"/>
      <c r="M54" s="4" t="s">
        <v>655</v>
      </c>
      <c r="N54" s="258" t="s">
        <v>68</v>
      </c>
      <c r="O54" s="66"/>
    </row>
    <row r="55" spans="1:15" s="1246" customFormat="1" ht="18.75" customHeight="1">
      <c r="A55" s="937"/>
      <c r="B55" s="492" t="s">
        <v>884</v>
      </c>
      <c r="C55" s="826">
        <f t="shared" si="6"/>
        <v>0</v>
      </c>
      <c r="D55" s="1254"/>
      <c r="E55" s="1254"/>
      <c r="F55" s="1254"/>
      <c r="G55" s="1254"/>
      <c r="H55" s="1254"/>
      <c r="I55" s="1254"/>
      <c r="J55" s="1254"/>
      <c r="K55" s="1254"/>
      <c r="L55" s="1254"/>
      <c r="M55" s="1201" t="s">
        <v>1070</v>
      </c>
      <c r="N55" s="1180"/>
      <c r="O55" s="942"/>
    </row>
    <row r="56" spans="1:15" ht="18.75" customHeight="1">
      <c r="A56" s="807"/>
      <c r="B56" s="492" t="s">
        <v>1069</v>
      </c>
      <c r="C56" s="826">
        <f t="shared" si="6"/>
        <v>0</v>
      </c>
      <c r="D56" s="1254"/>
      <c r="E56" s="306"/>
      <c r="F56" s="306"/>
      <c r="G56" s="306"/>
      <c r="H56" s="306"/>
      <c r="I56" s="306"/>
      <c r="J56" s="306"/>
      <c r="K56" s="306"/>
      <c r="L56" s="306"/>
      <c r="M56" s="4" t="s">
        <v>364</v>
      </c>
      <c r="N56" s="258" t="s">
        <v>34</v>
      </c>
      <c r="O56" s="66"/>
    </row>
    <row r="57" spans="1:15" s="1246" customFormat="1" ht="18.75" customHeight="1">
      <c r="A57" s="937"/>
      <c r="B57" s="492" t="s">
        <v>1460</v>
      </c>
      <c r="C57" s="826">
        <f t="shared" si="6"/>
        <v>0</v>
      </c>
      <c r="D57" s="1254"/>
      <c r="E57" s="1254"/>
      <c r="F57" s="1254"/>
      <c r="G57" s="1254"/>
      <c r="H57" s="1254"/>
      <c r="I57" s="1254"/>
      <c r="J57" s="1254"/>
      <c r="K57" s="1254"/>
      <c r="L57" s="1254"/>
      <c r="M57" s="1201" t="s">
        <v>1071</v>
      </c>
      <c r="N57" s="1180"/>
      <c r="O57" s="942"/>
    </row>
    <row r="58" spans="1:15" ht="18.75" customHeight="1">
      <c r="A58" s="807"/>
      <c r="B58" s="492" t="s">
        <v>1068</v>
      </c>
      <c r="C58" s="826">
        <f t="shared" si="6"/>
        <v>0</v>
      </c>
      <c r="D58" s="1254"/>
      <c r="E58" s="306"/>
      <c r="F58" s="306"/>
      <c r="G58" s="306"/>
      <c r="H58" s="306"/>
      <c r="I58" s="306"/>
      <c r="J58" s="306"/>
      <c r="K58" s="306"/>
      <c r="L58" s="306"/>
      <c r="M58" s="4" t="s">
        <v>657</v>
      </c>
      <c r="N58" s="258" t="s">
        <v>123</v>
      </c>
      <c r="O58" s="66"/>
    </row>
    <row r="59" spans="1:15" ht="18.75" customHeight="1">
      <c r="A59" s="807"/>
      <c r="B59" s="492" t="s">
        <v>107</v>
      </c>
      <c r="C59" s="826">
        <f t="shared" si="6"/>
        <v>0</v>
      </c>
      <c r="D59" s="1254"/>
      <c r="E59" s="306"/>
      <c r="F59" s="306"/>
      <c r="G59" s="306"/>
      <c r="H59" s="306"/>
      <c r="I59" s="306"/>
      <c r="J59" s="306"/>
      <c r="K59" s="306"/>
      <c r="L59" s="982"/>
      <c r="M59" s="4" t="s">
        <v>410</v>
      </c>
      <c r="N59" s="258" t="s">
        <v>68</v>
      </c>
      <c r="O59" s="66"/>
    </row>
    <row r="60" spans="1:15" ht="18.75" customHeight="1">
      <c r="A60" s="807"/>
      <c r="B60" s="492" t="s">
        <v>453</v>
      </c>
      <c r="C60" s="826">
        <f t="shared" si="6"/>
        <v>0</v>
      </c>
      <c r="D60" s="306"/>
      <c r="E60" s="306"/>
      <c r="F60" s="306"/>
      <c r="G60" s="306"/>
      <c r="H60" s="306"/>
      <c r="I60" s="306"/>
      <c r="J60" s="306"/>
      <c r="K60" s="306"/>
      <c r="L60" s="306"/>
      <c r="M60" s="4" t="s">
        <v>385</v>
      </c>
      <c r="N60" s="686" t="s">
        <v>131</v>
      </c>
      <c r="O60" s="1407" t="s">
        <v>1113</v>
      </c>
    </row>
    <row r="61" spans="1:15" ht="28.5" customHeight="1">
      <c r="A61" s="807"/>
      <c r="B61" s="322" t="s">
        <v>818</v>
      </c>
      <c r="C61" s="826">
        <f t="shared" si="6"/>
        <v>0</v>
      </c>
      <c r="D61" s="306"/>
      <c r="E61" s="306"/>
      <c r="F61" s="306"/>
      <c r="G61" s="306"/>
      <c r="H61" s="306"/>
      <c r="I61" s="306"/>
      <c r="J61" s="306"/>
      <c r="K61" s="306"/>
      <c r="L61" s="306"/>
      <c r="M61" s="4" t="s">
        <v>411</v>
      </c>
      <c r="N61" s="686" t="s">
        <v>131</v>
      </c>
      <c r="O61" s="65"/>
    </row>
    <row r="62" spans="1:15" ht="18.75" customHeight="1" thickBot="1">
      <c r="A62" s="807"/>
      <c r="B62" s="492" t="s">
        <v>1157</v>
      </c>
      <c r="C62" s="826">
        <f t="shared" si="6"/>
        <v>0</v>
      </c>
      <c r="D62" s="306"/>
      <c r="E62" s="306"/>
      <c r="F62" s="306"/>
      <c r="G62" s="306"/>
      <c r="H62" s="306"/>
      <c r="I62" s="306"/>
      <c r="J62" s="306"/>
      <c r="K62" s="306"/>
      <c r="L62" s="306"/>
      <c r="M62" s="4" t="s">
        <v>414</v>
      </c>
      <c r="N62" s="504" t="s">
        <v>69</v>
      </c>
      <c r="O62" s="66"/>
    </row>
    <row r="63" spans="1:15" ht="18.75" customHeight="1">
      <c r="A63" s="807"/>
      <c r="B63" s="544" t="s">
        <v>1490</v>
      </c>
      <c r="C63" s="336">
        <f t="shared" si="6"/>
        <v>0</v>
      </c>
      <c r="D63" s="336">
        <f t="shared" ref="D63:L63" si="8">SUM(D48:D62)</f>
        <v>0</v>
      </c>
      <c r="E63" s="336">
        <f t="shared" si="8"/>
        <v>0</v>
      </c>
      <c r="F63" s="336">
        <f t="shared" si="8"/>
        <v>0</v>
      </c>
      <c r="G63" s="336">
        <f t="shared" si="8"/>
        <v>0</v>
      </c>
      <c r="H63" s="336">
        <f t="shared" si="8"/>
        <v>0</v>
      </c>
      <c r="I63" s="336">
        <f t="shared" si="8"/>
        <v>0</v>
      </c>
      <c r="J63" s="336">
        <f t="shared" si="8"/>
        <v>0</v>
      </c>
      <c r="K63" s="336">
        <f t="shared" si="8"/>
        <v>0</v>
      </c>
      <c r="L63" s="336">
        <f t="shared" si="8"/>
        <v>0</v>
      </c>
      <c r="M63" s="4" t="s">
        <v>560</v>
      </c>
      <c r="N63" s="829" t="s">
        <v>68</v>
      </c>
      <c r="O63" s="66"/>
    </row>
    <row r="64" spans="1:15" s="1741" customFormat="1" ht="18.75" customHeight="1"/>
    <row r="65" spans="1:15" ht="18.75" customHeight="1">
      <c r="A65" s="807"/>
      <c r="B65" s="865" t="s">
        <v>1496</v>
      </c>
      <c r="C65" s="826">
        <f t="shared" ref="C65:C79" si="9">SUM(D65:L65)</f>
        <v>0</v>
      </c>
      <c r="D65" s="306"/>
      <c r="E65" s="306"/>
      <c r="F65" s="306"/>
      <c r="G65" s="306"/>
      <c r="H65" s="306"/>
      <c r="I65" s="306"/>
      <c r="J65" s="306"/>
      <c r="K65" s="306"/>
      <c r="L65" s="1013"/>
      <c r="M65" s="4" t="s">
        <v>561</v>
      </c>
      <c r="N65" s="546" t="s">
        <v>123</v>
      </c>
      <c r="O65" s="66"/>
    </row>
    <row r="66" spans="1:15" ht="18.75" customHeight="1" thickBot="1">
      <c r="A66" s="807"/>
      <c r="B66" s="459" t="s">
        <v>576</v>
      </c>
      <c r="C66" s="826">
        <f t="shared" si="9"/>
        <v>0</v>
      </c>
      <c r="D66" s="306"/>
      <c r="E66" s="306"/>
      <c r="F66" s="306"/>
      <c r="G66" s="306"/>
      <c r="H66" s="306"/>
      <c r="I66" s="306"/>
      <c r="J66" s="306"/>
      <c r="K66" s="306"/>
      <c r="L66" s="1514"/>
      <c r="M66" s="4" t="s">
        <v>562</v>
      </c>
      <c r="N66" s="258" t="s">
        <v>70</v>
      </c>
      <c r="O66" s="66"/>
    </row>
    <row r="67" spans="1:15" ht="18.75" customHeight="1">
      <c r="A67" s="807"/>
      <c r="B67" s="542" t="s">
        <v>1497</v>
      </c>
      <c r="C67" s="336">
        <f t="shared" si="9"/>
        <v>0</v>
      </c>
      <c r="D67" s="336">
        <f t="shared" ref="D67:L67" si="10">SUM(D65:D66)</f>
        <v>0</v>
      </c>
      <c r="E67" s="336">
        <f t="shared" si="10"/>
        <v>0</v>
      </c>
      <c r="F67" s="336">
        <f t="shared" si="10"/>
        <v>0</v>
      </c>
      <c r="G67" s="336">
        <f t="shared" si="10"/>
        <v>0</v>
      </c>
      <c r="H67" s="336">
        <f t="shared" si="10"/>
        <v>0</v>
      </c>
      <c r="I67" s="336">
        <f t="shared" si="10"/>
        <v>0</v>
      </c>
      <c r="J67" s="336">
        <f t="shared" si="10"/>
        <v>0</v>
      </c>
      <c r="K67" s="336">
        <f t="shared" si="10"/>
        <v>0</v>
      </c>
      <c r="L67" s="336">
        <f t="shared" si="10"/>
        <v>0</v>
      </c>
      <c r="M67" s="4" t="s">
        <v>563</v>
      </c>
      <c r="N67" s="258" t="s">
        <v>68</v>
      </c>
      <c r="O67" s="66"/>
    </row>
    <row r="68" spans="1:15" ht="18.75" customHeight="1">
      <c r="A68" s="807"/>
      <c r="B68" s="542" t="s">
        <v>579</v>
      </c>
      <c r="C68" s="826">
        <f t="shared" si="9"/>
        <v>0</v>
      </c>
      <c r="D68" s="512"/>
      <c r="E68" s="512"/>
      <c r="F68" s="512"/>
      <c r="G68" s="512"/>
      <c r="H68" s="512"/>
      <c r="I68" s="512"/>
      <c r="J68" s="512"/>
      <c r="K68" s="512"/>
      <c r="L68" s="512"/>
      <c r="M68" s="4" t="s">
        <v>564</v>
      </c>
      <c r="N68" s="258" t="s">
        <v>68</v>
      </c>
      <c r="O68" s="66"/>
    </row>
    <row r="69" spans="1:15" s="338" customFormat="1" ht="18.75" customHeight="1">
      <c r="A69" s="807"/>
      <c r="B69" s="373" t="s">
        <v>1001</v>
      </c>
      <c r="C69" s="826">
        <f t="shared" si="9"/>
        <v>0</v>
      </c>
      <c r="D69" s="856"/>
      <c r="E69" s="856"/>
      <c r="F69" s="856"/>
      <c r="G69" s="856"/>
      <c r="H69" s="856"/>
      <c r="I69" s="856"/>
      <c r="J69" s="856"/>
      <c r="K69" s="856"/>
      <c r="L69" s="856"/>
      <c r="M69" s="1544" t="s">
        <v>825</v>
      </c>
      <c r="N69" s="258" t="s">
        <v>70</v>
      </c>
      <c r="O69" s="136"/>
    </row>
    <row r="70" spans="1:15" ht="18.75" customHeight="1">
      <c r="A70" s="807"/>
      <c r="B70" s="492" t="s">
        <v>121</v>
      </c>
      <c r="C70" s="826">
        <f t="shared" si="9"/>
        <v>0</v>
      </c>
      <c r="D70" s="306"/>
      <c r="E70" s="306"/>
      <c r="F70" s="306"/>
      <c r="G70" s="306"/>
      <c r="H70" s="306"/>
      <c r="I70" s="306"/>
      <c r="J70" s="306"/>
      <c r="K70" s="395"/>
      <c r="L70" s="825"/>
      <c r="M70" s="1545" t="s">
        <v>565</v>
      </c>
      <c r="N70" s="258" t="s">
        <v>68</v>
      </c>
      <c r="O70" s="66"/>
    </row>
    <row r="71" spans="1:15" ht="18.75" customHeight="1">
      <c r="A71" s="807"/>
      <c r="B71" s="492" t="s">
        <v>884</v>
      </c>
      <c r="C71" s="826">
        <f t="shared" si="9"/>
        <v>0</v>
      </c>
      <c r="D71" s="306"/>
      <c r="E71" s="306"/>
      <c r="F71" s="306"/>
      <c r="G71" s="306"/>
      <c r="H71" s="306"/>
      <c r="I71" s="306"/>
      <c r="J71" s="306"/>
      <c r="K71" s="306"/>
      <c r="L71" s="306"/>
      <c r="M71" s="1545" t="s">
        <v>1072</v>
      </c>
      <c r="N71" s="258" t="s">
        <v>123</v>
      </c>
      <c r="O71" s="66"/>
    </row>
    <row r="72" spans="1:15" s="1246" customFormat="1" ht="18.75" customHeight="1">
      <c r="A72" s="937"/>
      <c r="B72" s="492" t="s">
        <v>1069</v>
      </c>
      <c r="C72" s="826">
        <f t="shared" si="9"/>
        <v>0</v>
      </c>
      <c r="D72" s="306"/>
      <c r="E72" s="1254"/>
      <c r="F72" s="1254"/>
      <c r="G72" s="1254"/>
      <c r="H72" s="1254"/>
      <c r="I72" s="1254"/>
      <c r="J72" s="1254"/>
      <c r="K72" s="1254"/>
      <c r="L72" s="1254"/>
      <c r="M72" s="1543" t="s">
        <v>566</v>
      </c>
      <c r="N72" s="1180"/>
      <c r="O72" s="942"/>
    </row>
    <row r="73" spans="1:15" ht="18.75" customHeight="1">
      <c r="A73" s="807"/>
      <c r="B73" s="492" t="s">
        <v>1460</v>
      </c>
      <c r="C73" s="826">
        <f t="shared" si="9"/>
        <v>0</v>
      </c>
      <c r="D73" s="306"/>
      <c r="E73" s="306"/>
      <c r="F73" s="306"/>
      <c r="G73" s="306"/>
      <c r="H73" s="306"/>
      <c r="I73" s="306"/>
      <c r="J73" s="306"/>
      <c r="K73" s="306"/>
      <c r="L73" s="306"/>
      <c r="M73" s="1545" t="s">
        <v>1073</v>
      </c>
      <c r="N73" s="258" t="s">
        <v>34</v>
      </c>
      <c r="O73" s="66"/>
    </row>
    <row r="74" spans="1:15" s="1246" customFormat="1" ht="18.75" customHeight="1">
      <c r="A74" s="937"/>
      <c r="B74" s="492" t="s">
        <v>1068</v>
      </c>
      <c r="C74" s="826">
        <f t="shared" si="9"/>
        <v>0</v>
      </c>
      <c r="D74" s="306"/>
      <c r="E74" s="1254"/>
      <c r="F74" s="1254"/>
      <c r="G74" s="1254"/>
      <c r="H74" s="1254"/>
      <c r="I74" s="1254"/>
      <c r="J74" s="1254"/>
      <c r="K74" s="1254"/>
      <c r="L74" s="1254"/>
      <c r="M74" s="1543" t="s">
        <v>658</v>
      </c>
      <c r="N74" s="1180"/>
      <c r="O74" s="942"/>
    </row>
    <row r="75" spans="1:15" ht="18.75" customHeight="1">
      <c r="A75" s="807"/>
      <c r="B75" s="322" t="s">
        <v>107</v>
      </c>
      <c r="C75" s="826">
        <f t="shared" si="9"/>
        <v>0</v>
      </c>
      <c r="D75" s="306"/>
      <c r="E75" s="306"/>
      <c r="F75" s="306"/>
      <c r="G75" s="306"/>
      <c r="H75" s="306"/>
      <c r="I75" s="306"/>
      <c r="J75" s="306"/>
      <c r="K75" s="306"/>
      <c r="L75" s="982"/>
      <c r="M75" s="4" t="s">
        <v>567</v>
      </c>
      <c r="N75" s="258" t="s">
        <v>68</v>
      </c>
      <c r="O75" s="66"/>
    </row>
    <row r="76" spans="1:15" ht="18.75" customHeight="1">
      <c r="A76" s="807"/>
      <c r="B76" s="322" t="s">
        <v>453</v>
      </c>
      <c r="C76" s="826">
        <f t="shared" si="9"/>
        <v>0</v>
      </c>
      <c r="D76" s="306"/>
      <c r="E76" s="306"/>
      <c r="F76" s="306"/>
      <c r="G76" s="306"/>
      <c r="H76" s="306"/>
      <c r="I76" s="306"/>
      <c r="J76" s="306"/>
      <c r="K76" s="825"/>
      <c r="L76" s="825"/>
      <c r="M76" s="4" t="s">
        <v>568</v>
      </c>
      <c r="N76" s="258" t="s">
        <v>69</v>
      </c>
      <c r="O76" s="1407" t="s">
        <v>1113</v>
      </c>
    </row>
    <row r="77" spans="1:15" ht="29.25" customHeight="1">
      <c r="A77" s="807"/>
      <c r="B77" s="322" t="s">
        <v>818</v>
      </c>
      <c r="C77" s="826">
        <f t="shared" si="9"/>
        <v>0</v>
      </c>
      <c r="D77" s="306"/>
      <c r="E77" s="306"/>
      <c r="F77" s="306"/>
      <c r="G77" s="306"/>
      <c r="H77" s="306"/>
      <c r="I77" s="306"/>
      <c r="J77" s="306"/>
      <c r="K77" s="395"/>
      <c r="L77" s="968"/>
      <c r="M77" s="4" t="s">
        <v>569</v>
      </c>
      <c r="N77" s="258" t="s">
        <v>70</v>
      </c>
      <c r="O77" s="66"/>
    </row>
    <row r="78" spans="1:15" ht="18.75" customHeight="1" thickBot="1">
      <c r="A78" s="807"/>
      <c r="B78" s="492" t="s">
        <v>1157</v>
      </c>
      <c r="C78" s="826">
        <f t="shared" si="9"/>
        <v>0</v>
      </c>
      <c r="D78" s="306"/>
      <c r="E78" s="306"/>
      <c r="F78" s="306"/>
      <c r="G78" s="306"/>
      <c r="H78" s="306"/>
      <c r="I78" s="306"/>
      <c r="J78" s="306"/>
      <c r="K78" s="1013"/>
      <c r="L78" s="968"/>
      <c r="M78" s="4" t="s">
        <v>570</v>
      </c>
      <c r="N78" s="258" t="s">
        <v>70</v>
      </c>
      <c r="O78" s="66"/>
    </row>
    <row r="79" spans="1:15" ht="18.75" customHeight="1">
      <c r="A79" s="807"/>
      <c r="B79" s="277" t="s">
        <v>1498</v>
      </c>
      <c r="C79" s="336">
        <f t="shared" si="9"/>
        <v>0</v>
      </c>
      <c r="D79" s="336">
        <f t="shared" ref="D79:L79" si="11">SUM(D67:D78)</f>
        <v>0</v>
      </c>
      <c r="E79" s="336">
        <f t="shared" si="11"/>
        <v>0</v>
      </c>
      <c r="F79" s="336">
        <f t="shared" si="11"/>
        <v>0</v>
      </c>
      <c r="G79" s="336">
        <f t="shared" si="11"/>
        <v>0</v>
      </c>
      <c r="H79" s="336">
        <f t="shared" si="11"/>
        <v>0</v>
      </c>
      <c r="I79" s="336">
        <f t="shared" si="11"/>
        <v>0</v>
      </c>
      <c r="J79" s="336">
        <f t="shared" si="11"/>
        <v>0</v>
      </c>
      <c r="K79" s="336">
        <f t="shared" si="11"/>
        <v>0</v>
      </c>
      <c r="L79" s="336">
        <f t="shared" si="11"/>
        <v>0</v>
      </c>
      <c r="M79" s="534" t="s">
        <v>577</v>
      </c>
      <c r="N79" s="378" t="s">
        <v>68</v>
      </c>
      <c r="O79" s="66"/>
    </row>
    <row r="80" spans="1:15" ht="18.75" customHeight="1">
      <c r="A80" s="807"/>
      <c r="B80" s="102"/>
      <c r="C80" s="98"/>
      <c r="D80" s="98"/>
      <c r="E80" s="98"/>
      <c r="F80" s="98"/>
      <c r="G80" s="98"/>
      <c r="H80" s="98"/>
      <c r="I80" s="98"/>
      <c r="J80" s="98"/>
      <c r="K80" s="98"/>
      <c r="L80" s="98"/>
      <c r="M80" s="103"/>
      <c r="N80" s="136"/>
      <c r="O80" s="66"/>
    </row>
    <row r="81" spans="1:15" ht="18.75" customHeight="1">
      <c r="A81" s="1158"/>
      <c r="B81" s="1619" t="str">
        <f>"NBV total at 31 March 2017"</f>
        <v>NBV total at 31 March 2017</v>
      </c>
      <c r="C81" s="1620">
        <f t="shared" ref="C81:L81" si="12">C26-C40</f>
        <v>0</v>
      </c>
      <c r="D81" s="1620">
        <f t="shared" si="12"/>
        <v>0</v>
      </c>
      <c r="E81" s="1620">
        <f t="shared" si="12"/>
        <v>0</v>
      </c>
      <c r="F81" s="1620">
        <f t="shared" si="12"/>
        <v>0</v>
      </c>
      <c r="G81" s="1620">
        <f t="shared" si="12"/>
        <v>0</v>
      </c>
      <c r="H81" s="1620">
        <f t="shared" si="12"/>
        <v>0</v>
      </c>
      <c r="I81" s="1620">
        <f t="shared" si="12"/>
        <v>0</v>
      </c>
      <c r="J81" s="1620">
        <f t="shared" si="12"/>
        <v>0</v>
      </c>
      <c r="K81" s="1620">
        <f t="shared" si="12"/>
        <v>0</v>
      </c>
      <c r="L81" s="1620">
        <f t="shared" si="12"/>
        <v>0</v>
      </c>
      <c r="M81" s="1621" t="s">
        <v>695</v>
      </c>
      <c r="N81" s="1622" t="s">
        <v>68</v>
      </c>
      <c r="O81" s="66"/>
    </row>
    <row r="82" spans="1:15" ht="18.75" customHeight="1">
      <c r="A82" s="33"/>
      <c r="B82" s="1619" t="str">
        <f>"NBV total at 31 March 2016"</f>
        <v>NBV total at 31 March 2016</v>
      </c>
      <c r="C82" s="1617">
        <f>C63-C79</f>
        <v>0</v>
      </c>
      <c r="D82" s="1617">
        <f t="shared" ref="D82:L82" si="13">SUM(D11:D11)-SUM(D28:D28)</f>
        <v>0</v>
      </c>
      <c r="E82" s="1617">
        <f t="shared" si="13"/>
        <v>0</v>
      </c>
      <c r="F82" s="1617">
        <f t="shared" si="13"/>
        <v>0</v>
      </c>
      <c r="G82" s="1617">
        <f t="shared" si="13"/>
        <v>0</v>
      </c>
      <c r="H82" s="1617">
        <f t="shared" si="13"/>
        <v>0</v>
      </c>
      <c r="I82" s="1617">
        <f t="shared" si="13"/>
        <v>0</v>
      </c>
      <c r="J82" s="1617">
        <f t="shared" si="13"/>
        <v>0</v>
      </c>
      <c r="K82" s="1617">
        <f t="shared" si="13"/>
        <v>0</v>
      </c>
      <c r="L82" s="1617">
        <f t="shared" si="13"/>
        <v>0</v>
      </c>
      <c r="M82" s="1618" t="s">
        <v>747</v>
      </c>
      <c r="N82" s="1523" t="s">
        <v>68</v>
      </c>
      <c r="O82" s="66"/>
    </row>
    <row r="83" spans="1:15">
      <c r="A83" s="33"/>
      <c r="B83" s="90"/>
      <c r="C83" s="33"/>
      <c r="D83" s="33"/>
      <c r="E83" s="33"/>
      <c r="F83" s="33"/>
      <c r="G83" s="33"/>
      <c r="H83" s="33"/>
      <c r="I83" s="33"/>
      <c r="J83" s="33"/>
      <c r="K83" s="33"/>
      <c r="L83" s="937"/>
      <c r="M83" s="33"/>
      <c r="N83" s="33"/>
      <c r="O83" s="33"/>
    </row>
    <row r="84" spans="1:15">
      <c r="A84" s="811"/>
      <c r="B84" s="841"/>
    </row>
    <row r="85" spans="1:15">
      <c r="A85" s="811"/>
    </row>
    <row r="86" spans="1:15">
      <c r="A86" s="811"/>
    </row>
    <row r="87" spans="1:15">
      <c r="A87" s="811"/>
    </row>
  </sheetData>
  <sortState ref="B84:B85">
    <sortCondition descending="1" ref="B84"/>
  </sortState>
  <customSheetViews>
    <customSheetView guid="{E4F26FFA-5313-49C9-9365-CBA576C57791}" scale="85" showGridLines="0" fitToPage="1" showRuler="0">
      <selection activeCell="B39" sqref="B39"/>
      <pageMargins left="0.74803149606299213" right="0.74803149606299213" top="0.3" bottom="0.34" header="0.21" footer="0.17"/>
      <pageSetup paperSize="9" scale="83" orientation="landscape" horizontalDpi="300" verticalDpi="300" r:id="rId1"/>
      <headerFooter alignWithMargins="0"/>
    </customSheetView>
  </customSheetViews>
  <phoneticPr fontId="0" type="noConversion"/>
  <dataValidations xWindow="908" yWindow="445" count="6">
    <dataValidation allowBlank="1" showInputMessage="1" showErrorMessage="1" promptTitle="Charitable funds for new FTs" prompt="Please allocate out your opening amortisation using subcode 175 below." sqref="O12"/>
    <dataValidation allowBlank="1" showInputMessage="1" showErrorMessage="1" promptTitle="Charitable funds opening balance" prompt="Please allocate out the opening accumulated amortisation balance on your charitable funds using subcode 360 below." sqref="O46"/>
    <dataValidation allowBlank="1" showInputMessage="1" showErrorMessage="1" promptTitle="Charitable funds for new FTs" prompt="Please allocate out your opening amortisation using subcode 375 below." sqref="O49"/>
    <dataValidation allowBlank="1" showInputMessage="1" showErrorMessage="1" promptTitle="Charities absorption transfers" prompt="The accumulated amortisation transferred can be recorded using subcode 177 below. This will gross up the recorded cost." sqref="O13"/>
    <dataValidation allowBlank="1" showInputMessage="1" showErrorMessage="1" promptTitle="Consolidated charity donations" prompt="Where a charitable fund has been consolidated and income recognised for a capital donation has been eliminated from the Trust income statement, the addition in intangibles should also be reclassified from 'donated' to 'purchased' at the group level." sqref="O16:O17"/>
    <dataValidation allowBlank="1" showInputMessage="1" showErrorMessage="1" promptTitle="Intangible assets' revaluations" prompt="This line can also be used to write out amortisation following a revaluation if it has not been taken through impairments._x000a_" sqref="O23 O37 O60 O76"/>
  </dataValidations>
  <printOptions gridLinesSet="0"/>
  <pageMargins left="0.74803149606299213" right="0.35433070866141736" top="0.35433070866141736" bottom="0.39370078740157483" header="0.19685039370078741" footer="0.19685039370078741"/>
  <pageSetup paperSize="9" scale="53" fitToHeight="2" orientation="landscape" horizontalDpi="300" verticalDpi="300" r:id="rId2"/>
  <headerFooter alignWithMargins="0"/>
  <ignoredErrors>
    <ignoredError sqref="C10:I10 M35:M40 C45:I45 M83 M29 M75:M79 M50:M51 M53:M54 M14:M21 M46:M47 M65:M66 M58:M63 M56 M69:M70 J10:K10 J45:K45 M67:M68 M48:M49" numberStoredAsText="1"/>
    <ignoredError sqref="D28:I28 J28:K28"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157"/>
  <sheetViews>
    <sheetView showGridLines="0" zoomScale="85" zoomScaleNormal="85" workbookViewId="0"/>
  </sheetViews>
  <sheetFormatPr defaultColWidth="10.7109375" defaultRowHeight="12.75"/>
  <cols>
    <col min="1" max="1" width="6.42578125" style="17" customWidth="1"/>
    <col min="2" max="2" width="57" style="19" customWidth="1"/>
    <col min="3" max="3" width="14.140625" style="17" customWidth="1"/>
    <col min="4" max="4" width="12.85546875" style="17" bestFit="1" customWidth="1"/>
    <col min="5" max="5" width="13.140625" style="17" bestFit="1" customWidth="1"/>
    <col min="6" max="6" width="14.5703125" style="17" customWidth="1"/>
    <col min="7" max="7" width="15" style="17" customWidth="1"/>
    <col min="8" max="8" width="13.140625" style="17" bestFit="1" customWidth="1"/>
    <col min="9" max="9" width="12.5703125" style="17" bestFit="1" customWidth="1"/>
    <col min="10" max="10" width="12.5703125" style="17" customWidth="1"/>
    <col min="11" max="11" width="13.140625" style="17" bestFit="1" customWidth="1"/>
    <col min="12" max="12" width="13.140625" style="17" customWidth="1"/>
    <col min="13" max="13" width="9.5703125" style="17" customWidth="1"/>
    <col min="14" max="14" width="10.5703125" style="17" customWidth="1"/>
    <col min="15" max="15" width="5.28515625" style="17" customWidth="1"/>
    <col min="16" max="16384" width="10.7109375" style="17"/>
  </cols>
  <sheetData>
    <row r="1" spans="1:15" ht="15.75">
      <c r="A1" s="33"/>
      <c r="B1" s="1178" t="s">
        <v>1366</v>
      </c>
      <c r="C1" s="33"/>
      <c r="D1" s="33"/>
      <c r="E1" s="33"/>
      <c r="F1" s="33"/>
      <c r="G1" s="33"/>
      <c r="H1" s="33"/>
      <c r="I1" s="33"/>
      <c r="J1" s="33"/>
      <c r="K1" s="33"/>
      <c r="L1" s="33"/>
      <c r="M1" s="33"/>
      <c r="N1" s="33"/>
    </row>
    <row r="2" spans="1:15">
      <c r="A2" s="33"/>
      <c r="B2" s="42"/>
      <c r="C2" s="33"/>
      <c r="D2" s="33"/>
      <c r="E2" s="33"/>
      <c r="F2" s="33"/>
      <c r="G2" s="33"/>
      <c r="H2" s="33"/>
      <c r="I2" s="33"/>
      <c r="J2" s="33"/>
      <c r="K2" s="33"/>
      <c r="L2" s="33"/>
      <c r="M2" s="33"/>
      <c r="N2" s="33"/>
    </row>
    <row r="3" spans="1:15">
      <c r="A3" s="33"/>
      <c r="B3" s="43" t="str">
        <f>iTitle</f>
        <v>FTC form for accounts for periods ending 31 March 2017</v>
      </c>
      <c r="C3" s="33"/>
      <c r="D3" s="33"/>
      <c r="E3" s="33"/>
      <c r="F3" s="33"/>
      <c r="G3" s="33"/>
      <c r="H3" s="33"/>
      <c r="I3" s="33"/>
      <c r="J3" s="33"/>
      <c r="K3" s="33"/>
      <c r="L3" s="33"/>
      <c r="M3" s="33"/>
      <c r="N3" s="33"/>
    </row>
    <row r="4" spans="1:15">
      <c r="A4" s="33"/>
      <c r="B4" s="95" t="str">
        <f ca="1">MID(CELL("filename",F4),FIND("]",CELL("filename",F4))+1,99)</f>
        <v>14. PPE</v>
      </c>
      <c r="C4" s="33"/>
      <c r="D4" s="33"/>
      <c r="E4" s="33"/>
      <c r="F4" s="33"/>
      <c r="G4" s="33"/>
      <c r="H4" s="33"/>
      <c r="I4" s="33"/>
      <c r="J4" s="33"/>
      <c r="K4" s="33"/>
      <c r="L4" s="33"/>
      <c r="M4" s="33"/>
      <c r="N4" s="33"/>
    </row>
    <row r="5" spans="1:15">
      <c r="A5" s="33"/>
      <c r="B5" s="34"/>
      <c r="C5" s="33"/>
      <c r="D5" s="33"/>
      <c r="E5" s="33"/>
      <c r="F5" s="33"/>
      <c r="G5" s="33"/>
      <c r="H5" s="33"/>
      <c r="I5" s="33"/>
      <c r="J5" s="33"/>
      <c r="K5" s="33"/>
      <c r="L5" s="132"/>
      <c r="M5" s="132"/>
      <c r="N5" s="33"/>
    </row>
    <row r="6" spans="1:15">
      <c r="A6" s="33"/>
      <c r="B6" s="43" t="s">
        <v>39</v>
      </c>
      <c r="C6" s="33"/>
      <c r="D6" s="33"/>
      <c r="E6" s="33"/>
      <c r="F6" s="33"/>
      <c r="G6" s="33"/>
      <c r="H6" s="33"/>
      <c r="I6" s="33"/>
      <c r="J6" s="33"/>
      <c r="K6" s="33"/>
      <c r="L6" s="132"/>
      <c r="M6" s="132"/>
      <c r="N6" s="33"/>
    </row>
    <row r="7" spans="1:15">
      <c r="A7" s="33"/>
      <c r="B7" s="40"/>
      <c r="C7" s="33"/>
      <c r="D7" s="33"/>
      <c r="E7" s="33"/>
      <c r="F7" s="33"/>
      <c r="G7" s="33"/>
      <c r="H7" s="33"/>
      <c r="I7" s="33"/>
      <c r="J7" s="33"/>
      <c r="K7" s="33"/>
      <c r="L7" s="132"/>
      <c r="M7" s="1776" t="s">
        <v>1577</v>
      </c>
      <c r="N7" s="1776">
        <v>1</v>
      </c>
    </row>
    <row r="8" spans="1:15">
      <c r="A8" s="1158">
        <v>1</v>
      </c>
      <c r="B8" s="609"/>
      <c r="C8" s="612" t="s">
        <v>493</v>
      </c>
      <c r="D8" s="612" t="s">
        <v>494</v>
      </c>
      <c r="E8" s="612" t="s">
        <v>495</v>
      </c>
      <c r="F8" s="612" t="s">
        <v>496</v>
      </c>
      <c r="G8" s="612" t="s">
        <v>497</v>
      </c>
      <c r="H8" s="612" t="s">
        <v>498</v>
      </c>
      <c r="I8" s="612" t="s">
        <v>499</v>
      </c>
      <c r="J8" s="612" t="s">
        <v>500</v>
      </c>
      <c r="K8" s="612" t="s">
        <v>501</v>
      </c>
      <c r="L8" s="612" t="s">
        <v>769</v>
      </c>
      <c r="M8" s="612" t="s">
        <v>65</v>
      </c>
      <c r="N8" s="610"/>
    </row>
    <row r="9" spans="1:15" ht="45">
      <c r="A9" s="33"/>
      <c r="B9" s="315" t="s">
        <v>1474</v>
      </c>
      <c r="C9" s="347" t="s">
        <v>25</v>
      </c>
      <c r="D9" s="347" t="s">
        <v>425</v>
      </c>
      <c r="E9" s="347" t="s">
        <v>448</v>
      </c>
      <c r="F9" s="347" t="s">
        <v>449</v>
      </c>
      <c r="G9" s="347" t="s">
        <v>1239</v>
      </c>
      <c r="H9" s="347" t="s">
        <v>450</v>
      </c>
      <c r="I9" s="347" t="s">
        <v>451</v>
      </c>
      <c r="J9" s="347" t="s">
        <v>255</v>
      </c>
      <c r="K9" s="347" t="s">
        <v>452</v>
      </c>
      <c r="L9" s="956" t="s">
        <v>923</v>
      </c>
      <c r="M9" s="611"/>
      <c r="N9" s="444" t="s">
        <v>102</v>
      </c>
    </row>
    <row r="10" spans="1:15">
      <c r="A10" s="33"/>
      <c r="B10" s="424"/>
      <c r="C10" s="280" t="s">
        <v>67</v>
      </c>
      <c r="D10" s="280" t="s">
        <v>67</v>
      </c>
      <c r="E10" s="280" t="s">
        <v>67</v>
      </c>
      <c r="F10" s="280" t="s">
        <v>67</v>
      </c>
      <c r="G10" s="280" t="s">
        <v>67</v>
      </c>
      <c r="H10" s="280" t="s">
        <v>67</v>
      </c>
      <c r="I10" s="280" t="s">
        <v>67</v>
      </c>
      <c r="J10" s="280" t="s">
        <v>67</v>
      </c>
      <c r="K10" s="280" t="s">
        <v>67</v>
      </c>
      <c r="L10" s="280" t="s">
        <v>67</v>
      </c>
      <c r="M10" s="613" t="s">
        <v>66</v>
      </c>
      <c r="N10" s="380" t="s">
        <v>103</v>
      </c>
    </row>
    <row r="11" spans="1:15" ht="34.5" customHeight="1">
      <c r="A11" s="33"/>
      <c r="B11" s="617" t="s">
        <v>1475</v>
      </c>
      <c r="C11" s="607">
        <f>SUM(D11:L11)</f>
        <v>0</v>
      </c>
      <c r="D11" s="607">
        <f t="shared" ref="D11:L11" si="0">D63</f>
        <v>0</v>
      </c>
      <c r="E11" s="607">
        <f t="shared" si="0"/>
        <v>0</v>
      </c>
      <c r="F11" s="607">
        <f t="shared" si="0"/>
        <v>0</v>
      </c>
      <c r="G11" s="607">
        <f t="shared" si="0"/>
        <v>0</v>
      </c>
      <c r="H11" s="607">
        <f t="shared" si="0"/>
        <v>0</v>
      </c>
      <c r="I11" s="607">
        <f t="shared" si="0"/>
        <v>0</v>
      </c>
      <c r="J11" s="607">
        <f t="shared" si="0"/>
        <v>0</v>
      </c>
      <c r="K11" s="607">
        <f t="shared" si="0"/>
        <v>0</v>
      </c>
      <c r="L11" s="1255">
        <f t="shared" si="0"/>
        <v>0</v>
      </c>
      <c r="M11" s="613" t="s">
        <v>9</v>
      </c>
      <c r="N11" s="615" t="s">
        <v>68</v>
      </c>
    </row>
    <row r="12" spans="1:15" ht="21" customHeight="1">
      <c r="A12" s="33"/>
      <c r="B12" s="542" t="s">
        <v>1237</v>
      </c>
      <c r="C12" s="826">
        <f t="shared" ref="C12:C40" si="1">SUM(D12:L12)</f>
        <v>0</v>
      </c>
      <c r="D12" s="605"/>
      <c r="E12" s="605"/>
      <c r="F12" s="605"/>
      <c r="G12" s="605"/>
      <c r="H12" s="605"/>
      <c r="I12" s="605"/>
      <c r="J12" s="605"/>
      <c r="K12" s="605"/>
      <c r="L12" s="605"/>
      <c r="M12" s="613" t="s">
        <v>186</v>
      </c>
      <c r="N12" s="258" t="s">
        <v>68</v>
      </c>
      <c r="O12" s="1406" t="s">
        <v>1113</v>
      </c>
    </row>
    <row r="13" spans="1:15" s="932" customFormat="1" ht="18.75" customHeight="1">
      <c r="A13" s="937"/>
      <c r="B13" s="492" t="s">
        <v>1001</v>
      </c>
      <c r="C13" s="1130">
        <f t="shared" si="1"/>
        <v>0</v>
      </c>
      <c r="D13" s="981"/>
      <c r="E13" s="981"/>
      <c r="F13" s="981"/>
      <c r="G13" s="981"/>
      <c r="H13" s="981"/>
      <c r="I13" s="981"/>
      <c r="J13" s="981"/>
      <c r="K13" s="981"/>
      <c r="L13" s="981"/>
      <c r="M13" s="1019" t="s">
        <v>650</v>
      </c>
      <c r="N13" s="809" t="s">
        <v>70</v>
      </c>
      <c r="O13" s="1407" t="s">
        <v>1113</v>
      </c>
    </row>
    <row r="14" spans="1:15" s="140" customFormat="1" ht="18.75" customHeight="1">
      <c r="A14" s="132"/>
      <c r="B14" s="492" t="s">
        <v>120</v>
      </c>
      <c r="C14" s="826">
        <f t="shared" si="1"/>
        <v>0</v>
      </c>
      <c r="D14" s="608"/>
      <c r="E14" s="608"/>
      <c r="F14" s="608"/>
      <c r="G14" s="608"/>
      <c r="H14" s="608"/>
      <c r="I14" s="608"/>
      <c r="J14" s="608"/>
      <c r="K14" s="608"/>
      <c r="L14" s="981"/>
      <c r="M14" s="613" t="s">
        <v>24</v>
      </c>
      <c r="N14" s="258" t="s">
        <v>123</v>
      </c>
    </row>
    <row r="15" spans="1:15" s="805" customFormat="1" ht="18.75" customHeight="1">
      <c r="A15" s="807"/>
      <c r="B15" s="824" t="s">
        <v>1238</v>
      </c>
      <c r="C15" s="826">
        <f>SUM(D15:L15)</f>
        <v>0</v>
      </c>
      <c r="D15" s="608"/>
      <c r="E15" s="608"/>
      <c r="F15" s="608"/>
      <c r="G15" s="608"/>
      <c r="H15" s="608"/>
      <c r="I15" s="827"/>
      <c r="J15" s="827"/>
      <c r="K15" s="827"/>
      <c r="L15" s="981"/>
      <c r="M15" s="817" t="s">
        <v>673</v>
      </c>
      <c r="N15" s="775" t="s">
        <v>123</v>
      </c>
    </row>
    <row r="16" spans="1:15" ht="18.75" customHeight="1">
      <c r="A16" s="33"/>
      <c r="B16" s="492" t="s">
        <v>1031</v>
      </c>
      <c r="C16" s="826">
        <f t="shared" si="1"/>
        <v>0</v>
      </c>
      <c r="D16" s="608"/>
      <c r="E16" s="608"/>
      <c r="F16" s="608"/>
      <c r="G16" s="608"/>
      <c r="H16" s="608"/>
      <c r="I16" s="608"/>
      <c r="J16" s="608"/>
      <c r="K16" s="608"/>
      <c r="L16" s="981"/>
      <c r="M16" s="613" t="s">
        <v>187</v>
      </c>
      <c r="N16" s="258" t="s">
        <v>68</v>
      </c>
      <c r="O16" s="1407" t="s">
        <v>1113</v>
      </c>
    </row>
    <row r="17" spans="1:16" ht="18.75" customHeight="1">
      <c r="A17" s="33"/>
      <c r="B17" s="322" t="s">
        <v>1162</v>
      </c>
      <c r="C17" s="826">
        <f t="shared" si="1"/>
        <v>0</v>
      </c>
      <c r="D17" s="608"/>
      <c r="E17" s="608"/>
      <c r="F17" s="608"/>
      <c r="G17" s="608"/>
      <c r="H17" s="608"/>
      <c r="I17" s="608"/>
      <c r="J17" s="608"/>
      <c r="K17" s="608"/>
      <c r="L17" s="981"/>
      <c r="M17" s="613" t="s">
        <v>652</v>
      </c>
      <c r="N17" s="258" t="s">
        <v>123</v>
      </c>
      <c r="O17" s="1407" t="s">
        <v>1113</v>
      </c>
    </row>
    <row r="18" spans="1:16" ht="18.75" customHeight="1">
      <c r="A18" s="33"/>
      <c r="B18" s="492" t="s">
        <v>884</v>
      </c>
      <c r="C18" s="826">
        <f t="shared" si="1"/>
        <v>0</v>
      </c>
      <c r="D18" s="608"/>
      <c r="E18" s="608"/>
      <c r="F18" s="608"/>
      <c r="G18" s="608"/>
      <c r="H18" s="608"/>
      <c r="I18" s="608"/>
      <c r="J18" s="608"/>
      <c r="K18" s="608"/>
      <c r="L18" s="981"/>
      <c r="M18" s="613" t="s">
        <v>887</v>
      </c>
      <c r="N18" s="258" t="s">
        <v>34</v>
      </c>
    </row>
    <row r="19" spans="1:16" s="805" customFormat="1" ht="18.75" customHeight="1">
      <c r="A19" s="807"/>
      <c r="B19" s="492" t="s">
        <v>885</v>
      </c>
      <c r="C19" s="826">
        <f t="shared" si="1"/>
        <v>0</v>
      </c>
      <c r="D19" s="608"/>
      <c r="E19" s="608"/>
      <c r="F19" s="608"/>
      <c r="G19" s="608"/>
      <c r="H19" s="608"/>
      <c r="I19" s="827"/>
      <c r="J19" s="827"/>
      <c r="K19" s="827"/>
      <c r="L19" s="981"/>
      <c r="M19" s="613" t="s">
        <v>0</v>
      </c>
      <c r="N19" s="809" t="s">
        <v>34</v>
      </c>
    </row>
    <row r="20" spans="1:16" ht="18.75" customHeight="1">
      <c r="A20" s="33"/>
      <c r="B20" s="492" t="s">
        <v>1460</v>
      </c>
      <c r="C20" s="826">
        <f t="shared" si="1"/>
        <v>0</v>
      </c>
      <c r="D20" s="608"/>
      <c r="E20" s="608"/>
      <c r="F20" s="608"/>
      <c r="G20" s="608"/>
      <c r="H20" s="608"/>
      <c r="I20" s="608"/>
      <c r="J20" s="608"/>
      <c r="K20" s="608"/>
      <c r="L20" s="981"/>
      <c r="M20" s="613" t="s">
        <v>888</v>
      </c>
      <c r="N20" s="258" t="s">
        <v>123</v>
      </c>
    </row>
    <row r="21" spans="1:16" s="805" customFormat="1" ht="18.75" customHeight="1">
      <c r="A21" s="807"/>
      <c r="B21" s="492" t="s">
        <v>886</v>
      </c>
      <c r="C21" s="826">
        <f t="shared" si="1"/>
        <v>0</v>
      </c>
      <c r="D21" s="608"/>
      <c r="E21" s="608"/>
      <c r="F21" s="608"/>
      <c r="G21" s="608"/>
      <c r="H21" s="608"/>
      <c r="I21" s="827"/>
      <c r="J21" s="827"/>
      <c r="K21" s="827"/>
      <c r="L21" s="981"/>
      <c r="M21" s="613" t="s">
        <v>654</v>
      </c>
      <c r="N21" s="809" t="s">
        <v>123</v>
      </c>
    </row>
    <row r="22" spans="1:16" ht="18.75" customHeight="1">
      <c r="A22" s="33"/>
      <c r="B22" s="492" t="s">
        <v>107</v>
      </c>
      <c r="C22" s="826">
        <f t="shared" si="1"/>
        <v>0</v>
      </c>
      <c r="D22" s="608"/>
      <c r="E22" s="608"/>
      <c r="F22" s="608"/>
      <c r="G22" s="608"/>
      <c r="H22" s="608"/>
      <c r="I22" s="608"/>
      <c r="J22" s="608"/>
      <c r="K22" s="608"/>
      <c r="L22" s="981"/>
      <c r="M22" s="613" t="s">
        <v>188</v>
      </c>
      <c r="N22" s="258" t="s">
        <v>70</v>
      </c>
    </row>
    <row r="23" spans="1:16" ht="18.75" customHeight="1">
      <c r="A23" s="33"/>
      <c r="B23" s="492" t="s">
        <v>453</v>
      </c>
      <c r="C23" s="826">
        <f t="shared" si="1"/>
        <v>0</v>
      </c>
      <c r="D23" s="608"/>
      <c r="E23" s="608"/>
      <c r="F23" s="608"/>
      <c r="G23" s="608"/>
      <c r="H23" s="608"/>
      <c r="I23" s="608"/>
      <c r="J23" s="608"/>
      <c r="K23" s="608"/>
      <c r="L23" s="981"/>
      <c r="M23" s="613" t="s">
        <v>1</v>
      </c>
      <c r="N23" s="258" t="s">
        <v>68</v>
      </c>
      <c r="O23" s="1407" t="s">
        <v>1113</v>
      </c>
    </row>
    <row r="24" spans="1:16" ht="30" customHeight="1">
      <c r="A24" s="33"/>
      <c r="B24" s="322" t="s">
        <v>818</v>
      </c>
      <c r="C24" s="826">
        <f t="shared" si="1"/>
        <v>0</v>
      </c>
      <c r="D24" s="608"/>
      <c r="E24" s="608"/>
      <c r="F24" s="608"/>
      <c r="G24" s="608"/>
      <c r="H24" s="608"/>
      <c r="I24" s="608"/>
      <c r="J24" s="608"/>
      <c r="K24" s="608"/>
      <c r="L24" s="981"/>
      <c r="M24" s="613" t="s">
        <v>189</v>
      </c>
      <c r="N24" s="258" t="s">
        <v>70</v>
      </c>
    </row>
    <row r="25" spans="1:16" ht="18.75" customHeight="1" thickBot="1">
      <c r="A25"/>
      <c r="B25" s="492" t="s">
        <v>1157</v>
      </c>
      <c r="C25" s="826">
        <f t="shared" si="1"/>
        <v>0</v>
      </c>
      <c r="D25" s="608"/>
      <c r="E25" s="608"/>
      <c r="F25" s="608"/>
      <c r="G25" s="608"/>
      <c r="H25" s="608"/>
      <c r="I25" s="608"/>
      <c r="J25" s="608"/>
      <c r="K25" s="608"/>
      <c r="L25" s="981"/>
      <c r="M25" s="613" t="s">
        <v>2</v>
      </c>
      <c r="N25" s="258" t="s">
        <v>69</v>
      </c>
    </row>
    <row r="26" spans="1:16" ht="18.75" customHeight="1">
      <c r="A26"/>
      <c r="B26" s="277" t="s">
        <v>1476</v>
      </c>
      <c r="C26" s="336">
        <f>SUM(D26:L26)</f>
        <v>0</v>
      </c>
      <c r="D26" s="336">
        <f>SUM(D11:D25)</f>
        <v>0</v>
      </c>
      <c r="E26" s="336">
        <f>SUM(E11:E25)</f>
        <v>0</v>
      </c>
      <c r="F26" s="336">
        <f t="shared" ref="F26:L26" si="2">SUM(F11:F25)</f>
        <v>0</v>
      </c>
      <c r="G26" s="336">
        <f>SUM(G11:G25)</f>
        <v>0</v>
      </c>
      <c r="H26" s="336">
        <f t="shared" si="2"/>
        <v>0</v>
      </c>
      <c r="I26" s="336">
        <f t="shared" si="2"/>
        <v>0</v>
      </c>
      <c r="J26" s="336">
        <f t="shared" si="2"/>
        <v>0</v>
      </c>
      <c r="K26" s="336">
        <f t="shared" si="2"/>
        <v>0</v>
      </c>
      <c r="L26" s="336">
        <f t="shared" si="2"/>
        <v>0</v>
      </c>
      <c r="M26" s="613" t="s">
        <v>190</v>
      </c>
      <c r="N26" s="378" t="s">
        <v>68</v>
      </c>
    </row>
    <row r="27" spans="1:16" s="338" customFormat="1">
      <c r="A27"/>
      <c r="B27"/>
      <c r="C27"/>
      <c r="D27"/>
      <c r="E27"/>
      <c r="F27"/>
      <c r="G27"/>
      <c r="H27"/>
      <c r="I27"/>
      <c r="J27"/>
      <c r="K27"/>
      <c r="L27"/>
      <c r="M27"/>
      <c r="N27"/>
      <c r="O27"/>
      <c r="P27"/>
    </row>
    <row r="28" spans="1:16" ht="34.5" customHeight="1">
      <c r="A28"/>
      <c r="B28" s="617" t="s">
        <v>1477</v>
      </c>
      <c r="C28" s="1255">
        <f t="shared" si="1"/>
        <v>0</v>
      </c>
      <c r="D28" s="1255">
        <f t="shared" ref="D28:L28" si="3">D79</f>
        <v>0</v>
      </c>
      <c r="E28" s="1255">
        <f t="shared" si="3"/>
        <v>0</v>
      </c>
      <c r="F28" s="1255">
        <f t="shared" si="3"/>
        <v>0</v>
      </c>
      <c r="G28" s="1255">
        <f t="shared" si="3"/>
        <v>0</v>
      </c>
      <c r="H28" s="1255">
        <f t="shared" si="3"/>
        <v>0</v>
      </c>
      <c r="I28" s="1255">
        <f t="shared" si="3"/>
        <v>0</v>
      </c>
      <c r="J28" s="1255">
        <f t="shared" si="3"/>
        <v>0</v>
      </c>
      <c r="K28" s="1255">
        <f t="shared" si="3"/>
        <v>0</v>
      </c>
      <c r="L28" s="1255">
        <f t="shared" si="3"/>
        <v>0</v>
      </c>
      <c r="M28" s="613" t="s">
        <v>3</v>
      </c>
      <c r="N28" s="615" t="s">
        <v>68</v>
      </c>
    </row>
    <row r="29" spans="1:16" ht="18.75" customHeight="1">
      <c r="A29"/>
      <c r="B29" s="542" t="s">
        <v>462</v>
      </c>
      <c r="C29" s="826">
        <f t="shared" si="1"/>
        <v>0</v>
      </c>
      <c r="D29" s="605"/>
      <c r="E29" s="605"/>
      <c r="F29" s="605"/>
      <c r="G29" s="605"/>
      <c r="H29" s="605"/>
      <c r="I29" s="605"/>
      <c r="J29" s="605"/>
      <c r="K29" s="605"/>
      <c r="L29" s="980"/>
      <c r="M29" s="613" t="s">
        <v>192</v>
      </c>
      <c r="N29" s="258" t="s">
        <v>68</v>
      </c>
      <c r="O29"/>
    </row>
    <row r="30" spans="1:16" s="932" customFormat="1" ht="18.75" customHeight="1">
      <c r="A30" s="1014"/>
      <c r="B30" s="492" t="s">
        <v>1001</v>
      </c>
      <c r="C30" s="826">
        <f t="shared" si="1"/>
        <v>0</v>
      </c>
      <c r="D30" s="608"/>
      <c r="E30" s="608"/>
      <c r="F30" s="608"/>
      <c r="G30" s="608"/>
      <c r="H30" s="608"/>
      <c r="I30" s="608"/>
      <c r="J30" s="608"/>
      <c r="K30" s="608"/>
      <c r="L30" s="922"/>
      <c r="M30" s="1019" t="s">
        <v>680</v>
      </c>
      <c r="N30" s="809" t="s">
        <v>70</v>
      </c>
      <c r="O30" s="1014"/>
    </row>
    <row r="31" spans="1:16" ht="18.75" customHeight="1">
      <c r="A31"/>
      <c r="B31" s="492" t="s">
        <v>121</v>
      </c>
      <c r="C31" s="826">
        <f t="shared" si="1"/>
        <v>0</v>
      </c>
      <c r="D31" s="800"/>
      <c r="E31" s="608"/>
      <c r="F31" s="608"/>
      <c r="G31" s="800"/>
      <c r="H31" s="608"/>
      <c r="I31" s="608"/>
      <c r="J31" s="608"/>
      <c r="K31" s="608"/>
      <c r="L31" s="608"/>
      <c r="M31" s="613" t="s">
        <v>11</v>
      </c>
      <c r="N31" s="258" t="s">
        <v>68</v>
      </c>
      <c r="O31"/>
    </row>
    <row r="32" spans="1:16" ht="18.75" customHeight="1">
      <c r="A32"/>
      <c r="B32" s="492" t="s">
        <v>884</v>
      </c>
      <c r="C32" s="826">
        <f t="shared" si="1"/>
        <v>0</v>
      </c>
      <c r="D32" s="608"/>
      <c r="E32" s="827"/>
      <c r="F32" s="608"/>
      <c r="G32" s="608"/>
      <c r="H32" s="608"/>
      <c r="I32" s="608"/>
      <c r="J32" s="608"/>
      <c r="K32" s="608"/>
      <c r="L32" s="981"/>
      <c r="M32" s="613" t="s">
        <v>890</v>
      </c>
      <c r="N32" s="258" t="s">
        <v>123</v>
      </c>
      <c r="O32"/>
    </row>
    <row r="33" spans="1:15" s="805" customFormat="1" ht="18.75" customHeight="1">
      <c r="A33" s="823"/>
      <c r="B33" s="492" t="s">
        <v>885</v>
      </c>
      <c r="C33" s="826">
        <f t="shared" si="1"/>
        <v>0</v>
      </c>
      <c r="D33" s="827"/>
      <c r="E33" s="827"/>
      <c r="F33" s="827"/>
      <c r="G33" s="827"/>
      <c r="H33" s="827"/>
      <c r="I33" s="827"/>
      <c r="J33" s="827"/>
      <c r="K33" s="827"/>
      <c r="L33" s="981"/>
      <c r="M33" s="613" t="s">
        <v>193</v>
      </c>
      <c r="N33" s="809" t="s">
        <v>123</v>
      </c>
      <c r="O33" s="823"/>
    </row>
    <row r="34" spans="1:15" ht="18.75" customHeight="1">
      <c r="A34"/>
      <c r="B34" s="492" t="s">
        <v>1460</v>
      </c>
      <c r="C34" s="826">
        <f t="shared" si="1"/>
        <v>0</v>
      </c>
      <c r="D34" s="608"/>
      <c r="E34" s="827"/>
      <c r="F34" s="608"/>
      <c r="G34" s="608"/>
      <c r="H34" s="608"/>
      <c r="I34" s="608"/>
      <c r="J34" s="608"/>
      <c r="K34" s="608"/>
      <c r="L34" s="981"/>
      <c r="M34" s="613" t="s">
        <v>891</v>
      </c>
      <c r="N34" s="258" t="s">
        <v>34</v>
      </c>
      <c r="O34"/>
    </row>
    <row r="35" spans="1:15" s="805" customFormat="1" ht="18.75" customHeight="1">
      <c r="A35" s="823"/>
      <c r="B35" s="492" t="s">
        <v>886</v>
      </c>
      <c r="C35" s="826">
        <f t="shared" si="1"/>
        <v>0</v>
      </c>
      <c r="D35" s="827"/>
      <c r="E35" s="827"/>
      <c r="F35" s="827"/>
      <c r="G35" s="827"/>
      <c r="H35" s="827"/>
      <c r="I35" s="827"/>
      <c r="J35" s="827"/>
      <c r="K35" s="827"/>
      <c r="L35" s="981"/>
      <c r="M35" s="613" t="s">
        <v>659</v>
      </c>
      <c r="N35" s="809" t="s">
        <v>34</v>
      </c>
      <c r="O35" s="823"/>
    </row>
    <row r="36" spans="1:15" ht="18.75" customHeight="1">
      <c r="A36"/>
      <c r="B36" s="322" t="s">
        <v>107</v>
      </c>
      <c r="C36" s="826">
        <f t="shared" si="1"/>
        <v>0</v>
      </c>
      <c r="D36" s="608"/>
      <c r="E36" s="827"/>
      <c r="F36" s="608"/>
      <c r="G36" s="608"/>
      <c r="H36" s="608"/>
      <c r="I36" s="608"/>
      <c r="J36" s="608"/>
      <c r="K36" s="608"/>
      <c r="L36" s="981"/>
      <c r="M36" s="613" t="s">
        <v>194</v>
      </c>
      <c r="N36" s="258" t="s">
        <v>70</v>
      </c>
      <c r="O36"/>
    </row>
    <row r="37" spans="1:15" ht="18.75" customHeight="1">
      <c r="A37"/>
      <c r="B37" s="322" t="s">
        <v>453</v>
      </c>
      <c r="C37" s="826">
        <f t="shared" si="1"/>
        <v>0</v>
      </c>
      <c r="D37" s="608"/>
      <c r="E37" s="608"/>
      <c r="F37" s="608"/>
      <c r="G37" s="827"/>
      <c r="H37" s="608"/>
      <c r="I37" s="608"/>
      <c r="J37" s="608"/>
      <c r="K37" s="608"/>
      <c r="L37" s="981"/>
      <c r="M37" s="613" t="s">
        <v>195</v>
      </c>
      <c r="N37" s="258" t="s">
        <v>69</v>
      </c>
      <c r="O37" s="1407" t="s">
        <v>1113</v>
      </c>
    </row>
    <row r="38" spans="1:15" ht="29.25" customHeight="1">
      <c r="A38"/>
      <c r="B38" s="322" t="s">
        <v>818</v>
      </c>
      <c r="C38" s="826">
        <f t="shared" si="1"/>
        <v>0</v>
      </c>
      <c r="D38" s="608"/>
      <c r="E38" s="608"/>
      <c r="F38" s="608"/>
      <c r="G38" s="800"/>
      <c r="H38" s="608"/>
      <c r="I38" s="608"/>
      <c r="J38" s="608"/>
      <c r="K38" s="608"/>
      <c r="L38" s="981"/>
      <c r="M38" s="613" t="s">
        <v>196</v>
      </c>
      <c r="N38" s="809" t="s">
        <v>70</v>
      </c>
      <c r="O38" s="165"/>
    </row>
    <row r="39" spans="1:15" ht="18.75" customHeight="1" thickBot="1">
      <c r="A39"/>
      <c r="B39" s="492" t="s">
        <v>1157</v>
      </c>
      <c r="C39" s="826">
        <f t="shared" si="1"/>
        <v>0</v>
      </c>
      <c r="D39" s="608"/>
      <c r="E39" s="608"/>
      <c r="F39" s="608"/>
      <c r="G39" s="800"/>
      <c r="H39" s="608"/>
      <c r="I39" s="608"/>
      <c r="J39" s="608"/>
      <c r="K39" s="608"/>
      <c r="L39" s="981"/>
      <c r="M39" s="613" t="s">
        <v>197</v>
      </c>
      <c r="N39" s="258" t="s">
        <v>70</v>
      </c>
    </row>
    <row r="40" spans="1:15" ht="18.75" customHeight="1">
      <c r="A40"/>
      <c r="B40" s="277" t="s">
        <v>1478</v>
      </c>
      <c r="C40" s="336">
        <f t="shared" si="1"/>
        <v>0</v>
      </c>
      <c r="D40" s="336">
        <f>SUM(D28:D39)</f>
        <v>0</v>
      </c>
      <c r="E40" s="336">
        <f>SUM(E28:E39)</f>
        <v>0</v>
      </c>
      <c r="F40" s="336">
        <f t="shared" ref="F40:L40" si="4">SUM(F28:F39)</f>
        <v>0</v>
      </c>
      <c r="G40" s="336">
        <f t="shared" si="4"/>
        <v>0</v>
      </c>
      <c r="H40" s="336">
        <f t="shared" si="4"/>
        <v>0</v>
      </c>
      <c r="I40" s="336">
        <f t="shared" si="4"/>
        <v>0</v>
      </c>
      <c r="J40" s="336">
        <f t="shared" si="4"/>
        <v>0</v>
      </c>
      <c r="K40" s="336">
        <f t="shared" si="4"/>
        <v>0</v>
      </c>
      <c r="L40" s="336">
        <f t="shared" si="4"/>
        <v>0</v>
      </c>
      <c r="M40" s="613" t="s">
        <v>198</v>
      </c>
      <c r="N40" s="604" t="s">
        <v>68</v>
      </c>
    </row>
    <row r="41" spans="1:15" s="1634" customFormat="1">
      <c r="A41" s="1741"/>
      <c r="B41" s="102"/>
      <c r="C41" s="1141"/>
      <c r="D41" s="1141"/>
      <c r="E41" s="1141"/>
      <c r="F41" s="1141"/>
      <c r="G41" s="1141"/>
      <c r="H41" s="1141"/>
      <c r="I41" s="1141"/>
      <c r="J41" s="1141"/>
      <c r="K41" s="1141"/>
      <c r="L41" s="1141"/>
      <c r="M41" s="1289"/>
      <c r="N41" s="139"/>
    </row>
    <row r="42" spans="1:15">
      <c r="A42"/>
      <c r="B42" s="102"/>
      <c r="C42" s="98"/>
      <c r="D42" s="98"/>
      <c r="E42" s="98"/>
      <c r="F42" s="98"/>
      <c r="G42" s="98"/>
      <c r="H42" s="98"/>
      <c r="I42" s="98"/>
      <c r="J42" s="98"/>
      <c r="K42" s="98"/>
      <c r="L42" s="98"/>
      <c r="M42" s="1776" t="s">
        <v>1577</v>
      </c>
      <c r="N42" s="1776">
        <v>2</v>
      </c>
    </row>
    <row r="43" spans="1:15">
      <c r="A43" s="1159">
        <v>2</v>
      </c>
      <c r="B43" s="609"/>
      <c r="C43" s="1118" t="s">
        <v>493</v>
      </c>
      <c r="D43" s="1118" t="s">
        <v>494</v>
      </c>
      <c r="E43" s="1118" t="s">
        <v>495</v>
      </c>
      <c r="F43" s="1118" t="s">
        <v>496</v>
      </c>
      <c r="G43" s="1118" t="s">
        <v>497</v>
      </c>
      <c r="H43" s="1118" t="s">
        <v>498</v>
      </c>
      <c r="I43" s="1118" t="s">
        <v>499</v>
      </c>
      <c r="J43" s="1118" t="s">
        <v>500</v>
      </c>
      <c r="K43" s="1118" t="s">
        <v>501</v>
      </c>
      <c r="L43" s="1118" t="s">
        <v>769</v>
      </c>
      <c r="M43" s="1118" t="s">
        <v>65</v>
      </c>
      <c r="N43" s="610"/>
    </row>
    <row r="44" spans="1:15" ht="45">
      <c r="A44"/>
      <c r="B44" s="315" t="s">
        <v>1487</v>
      </c>
      <c r="C44" s="347" t="s">
        <v>25</v>
      </c>
      <c r="D44" s="347" t="s">
        <v>425</v>
      </c>
      <c r="E44" s="347" t="s">
        <v>448</v>
      </c>
      <c r="F44" s="347" t="s">
        <v>449</v>
      </c>
      <c r="G44" s="347" t="s">
        <v>1239</v>
      </c>
      <c r="H44" s="347" t="s">
        <v>450</v>
      </c>
      <c r="I44" s="347" t="s">
        <v>451</v>
      </c>
      <c r="J44" s="347" t="s">
        <v>255</v>
      </c>
      <c r="K44" s="347" t="s">
        <v>452</v>
      </c>
      <c r="L44" s="956" t="s">
        <v>923</v>
      </c>
      <c r="M44" s="611"/>
      <c r="N44" s="444" t="s">
        <v>102</v>
      </c>
    </row>
    <row r="45" spans="1:15">
      <c r="A45"/>
      <c r="B45" s="424"/>
      <c r="C45" s="280" t="s">
        <v>67</v>
      </c>
      <c r="D45" s="280" t="s">
        <v>67</v>
      </c>
      <c r="E45" s="280" t="s">
        <v>67</v>
      </c>
      <c r="F45" s="280" t="s">
        <v>67</v>
      </c>
      <c r="G45" s="280" t="s">
        <v>67</v>
      </c>
      <c r="H45" s="280" t="s">
        <v>67</v>
      </c>
      <c r="I45" s="280" t="s">
        <v>67</v>
      </c>
      <c r="J45" s="280" t="s">
        <v>67</v>
      </c>
      <c r="K45" s="280" t="s">
        <v>67</v>
      </c>
      <c r="L45" s="280" t="s">
        <v>67</v>
      </c>
      <c r="M45" s="613" t="s">
        <v>66</v>
      </c>
      <c r="N45" s="380" t="s">
        <v>103</v>
      </c>
    </row>
    <row r="46" spans="1:15" ht="18.75" customHeight="1">
      <c r="A46"/>
      <c r="B46" s="617" t="s">
        <v>1488</v>
      </c>
      <c r="C46" s="826">
        <f>SUM(D46:L46)</f>
        <v>0</v>
      </c>
      <c r="D46" s="279"/>
      <c r="E46" s="279"/>
      <c r="F46" s="279"/>
      <c r="G46" s="279"/>
      <c r="H46" s="279"/>
      <c r="I46" s="279"/>
      <c r="J46" s="279"/>
      <c r="K46" s="279"/>
      <c r="L46" s="911"/>
      <c r="M46" s="254" t="s">
        <v>215</v>
      </c>
      <c r="N46" s="258" t="s">
        <v>68</v>
      </c>
      <c r="O46" s="1407" t="s">
        <v>1113</v>
      </c>
    </row>
    <row r="47" spans="1:15" ht="18.75" customHeight="1" thickBot="1">
      <c r="A47"/>
      <c r="B47" s="459" t="s">
        <v>576</v>
      </c>
      <c r="C47" s="826">
        <f t="shared" ref="C47:C79" si="5">SUM(D47:L47)</f>
        <v>0</v>
      </c>
      <c r="D47" s="606"/>
      <c r="E47" s="606"/>
      <c r="F47" s="606"/>
      <c r="G47" s="606"/>
      <c r="H47" s="606"/>
      <c r="I47" s="606"/>
      <c r="J47" s="606"/>
      <c r="K47" s="606"/>
      <c r="L47" s="1134"/>
      <c r="M47" s="613" t="s">
        <v>216</v>
      </c>
      <c r="N47" s="258" t="s">
        <v>70</v>
      </c>
    </row>
    <row r="48" spans="1:15" ht="18.75" customHeight="1">
      <c r="A48"/>
      <c r="B48" s="541" t="s">
        <v>1489</v>
      </c>
      <c r="C48" s="336">
        <f t="shared" si="5"/>
        <v>0</v>
      </c>
      <c r="D48" s="336">
        <f t="shared" ref="D48:L48" si="6">SUM(D46:D47)</f>
        <v>0</v>
      </c>
      <c r="E48" s="336">
        <f t="shared" si="6"/>
        <v>0</v>
      </c>
      <c r="F48" s="336">
        <f t="shared" si="6"/>
        <v>0</v>
      </c>
      <c r="G48" s="336">
        <f t="shared" si="6"/>
        <v>0</v>
      </c>
      <c r="H48" s="336">
        <f t="shared" si="6"/>
        <v>0</v>
      </c>
      <c r="I48" s="336">
        <f t="shared" si="6"/>
        <v>0</v>
      </c>
      <c r="J48" s="336">
        <f t="shared" si="6"/>
        <v>0</v>
      </c>
      <c r="K48" s="336">
        <f t="shared" si="6"/>
        <v>0</v>
      </c>
      <c r="L48" s="336">
        <f t="shared" si="6"/>
        <v>0</v>
      </c>
      <c r="M48" s="613" t="s">
        <v>12</v>
      </c>
      <c r="N48" s="258" t="s">
        <v>68</v>
      </c>
    </row>
    <row r="49" spans="1:15" ht="18.75" customHeight="1">
      <c r="A49"/>
      <c r="B49" s="542" t="s">
        <v>1237</v>
      </c>
      <c r="C49" s="826">
        <f t="shared" si="5"/>
        <v>0</v>
      </c>
      <c r="D49" s="605"/>
      <c r="E49" s="605"/>
      <c r="F49" s="605"/>
      <c r="G49" s="605"/>
      <c r="H49" s="605"/>
      <c r="I49" s="605"/>
      <c r="J49" s="605"/>
      <c r="K49" s="605"/>
      <c r="L49" s="605"/>
      <c r="M49" s="613" t="s">
        <v>217</v>
      </c>
      <c r="N49" s="258" t="s">
        <v>68</v>
      </c>
      <c r="O49" s="1407" t="s">
        <v>1113</v>
      </c>
    </row>
    <row r="50" spans="1:15" s="338" customFormat="1" ht="18.75" customHeight="1">
      <c r="A50"/>
      <c r="B50" s="1541" t="s">
        <v>1001</v>
      </c>
      <c r="C50" s="826">
        <f t="shared" si="5"/>
        <v>0</v>
      </c>
      <c r="D50" s="606"/>
      <c r="E50" s="606"/>
      <c r="F50" s="606"/>
      <c r="G50" s="606"/>
      <c r="H50" s="606"/>
      <c r="I50" s="606"/>
      <c r="J50" s="856"/>
      <c r="K50" s="856"/>
      <c r="L50" s="911"/>
      <c r="M50" s="670" t="s">
        <v>805</v>
      </c>
      <c r="N50" s="258" t="s">
        <v>70</v>
      </c>
    </row>
    <row r="51" spans="1:15" ht="18.75" customHeight="1">
      <c r="A51"/>
      <c r="B51" s="492" t="s">
        <v>120</v>
      </c>
      <c r="C51" s="826">
        <f t="shared" si="5"/>
        <v>0</v>
      </c>
      <c r="D51" s="606"/>
      <c r="E51" s="606"/>
      <c r="F51" s="606"/>
      <c r="G51" s="606"/>
      <c r="H51" s="606"/>
      <c r="I51" s="606"/>
      <c r="J51" s="606"/>
      <c r="K51" s="606"/>
      <c r="L51" s="982"/>
      <c r="M51" s="613" t="s">
        <v>218</v>
      </c>
      <c r="N51" s="258" t="s">
        <v>68</v>
      </c>
    </row>
    <row r="52" spans="1:15" s="805" customFormat="1" ht="18.75" customHeight="1">
      <c r="A52" s="811"/>
      <c r="B52" s="824" t="s">
        <v>1238</v>
      </c>
      <c r="C52" s="826">
        <f>SUM(D52:L52)</f>
        <v>0</v>
      </c>
      <c r="D52" s="606"/>
      <c r="E52" s="606"/>
      <c r="F52" s="606"/>
      <c r="G52" s="606"/>
      <c r="H52" s="606"/>
      <c r="I52" s="606"/>
      <c r="J52" s="825"/>
      <c r="K52" s="825"/>
      <c r="L52" s="982"/>
      <c r="M52" s="817" t="s">
        <v>637</v>
      </c>
      <c r="N52" s="775" t="s">
        <v>123</v>
      </c>
    </row>
    <row r="53" spans="1:15" ht="18.75" customHeight="1">
      <c r="A53"/>
      <c r="B53" s="492" t="s">
        <v>1031</v>
      </c>
      <c r="C53" s="826">
        <f t="shared" si="5"/>
        <v>0</v>
      </c>
      <c r="D53" s="606"/>
      <c r="E53" s="606"/>
      <c r="F53" s="606"/>
      <c r="G53" s="606"/>
      <c r="H53" s="606"/>
      <c r="I53" s="606"/>
      <c r="J53" s="606"/>
      <c r="K53" s="606"/>
      <c r="L53" s="982"/>
      <c r="M53" s="613" t="s">
        <v>363</v>
      </c>
      <c r="N53" s="258" t="s">
        <v>68</v>
      </c>
    </row>
    <row r="54" spans="1:15" ht="18.75" customHeight="1">
      <c r="A54"/>
      <c r="B54" s="322" t="s">
        <v>1162</v>
      </c>
      <c r="C54" s="826">
        <f t="shared" si="5"/>
        <v>0</v>
      </c>
      <c r="D54" s="606"/>
      <c r="E54" s="606"/>
      <c r="F54" s="606"/>
      <c r="G54" s="606"/>
      <c r="H54" s="606"/>
      <c r="I54" s="606"/>
      <c r="J54" s="606"/>
      <c r="K54" s="606"/>
      <c r="L54" s="982"/>
      <c r="M54" s="613" t="s">
        <v>447</v>
      </c>
      <c r="N54" s="258" t="s">
        <v>123</v>
      </c>
    </row>
    <row r="55" spans="1:15" s="1246" customFormat="1" ht="18.75" customHeight="1">
      <c r="A55" s="1245"/>
      <c r="B55" s="492" t="s">
        <v>884</v>
      </c>
      <c r="C55" s="826">
        <f t="shared" si="5"/>
        <v>0</v>
      </c>
      <c r="D55" s="606"/>
      <c r="E55" s="606"/>
      <c r="F55" s="606"/>
      <c r="G55" s="606"/>
      <c r="H55" s="606"/>
      <c r="I55" s="606"/>
      <c r="J55" s="1254"/>
      <c r="K55" s="1254"/>
      <c r="L55" s="1254"/>
      <c r="M55" s="1201" t="s">
        <v>1070</v>
      </c>
      <c r="N55" s="1180" t="s">
        <v>34</v>
      </c>
    </row>
    <row r="56" spans="1:15" ht="18.75" customHeight="1">
      <c r="A56"/>
      <c r="B56" s="322" t="s">
        <v>1069</v>
      </c>
      <c r="C56" s="826">
        <f t="shared" si="5"/>
        <v>0</v>
      </c>
      <c r="D56" s="606"/>
      <c r="E56" s="606"/>
      <c r="F56" s="606"/>
      <c r="G56" s="606"/>
      <c r="H56" s="606"/>
      <c r="I56" s="606"/>
      <c r="J56" s="606"/>
      <c r="K56" s="606"/>
      <c r="L56" s="982"/>
      <c r="M56" s="613" t="s">
        <v>364</v>
      </c>
      <c r="N56" s="258" t="s">
        <v>34</v>
      </c>
    </row>
    <row r="57" spans="1:15" s="1246" customFormat="1" ht="18.75" customHeight="1">
      <c r="A57" s="1245"/>
      <c r="B57" s="322" t="s">
        <v>1461</v>
      </c>
      <c r="C57" s="826">
        <f t="shared" si="5"/>
        <v>0</v>
      </c>
      <c r="D57" s="606"/>
      <c r="E57" s="606"/>
      <c r="F57" s="606"/>
      <c r="G57" s="606"/>
      <c r="H57" s="606"/>
      <c r="I57" s="606"/>
      <c r="J57" s="1254"/>
      <c r="K57" s="1254"/>
      <c r="L57" s="1254"/>
      <c r="M57" s="1201" t="s">
        <v>1071</v>
      </c>
      <c r="N57" s="1180" t="s">
        <v>123</v>
      </c>
    </row>
    <row r="58" spans="1:15" ht="18.75" customHeight="1">
      <c r="A58"/>
      <c r="B58" s="322" t="s">
        <v>1068</v>
      </c>
      <c r="C58" s="826">
        <f t="shared" si="5"/>
        <v>0</v>
      </c>
      <c r="D58" s="606"/>
      <c r="E58" s="606"/>
      <c r="F58" s="606"/>
      <c r="G58" s="606"/>
      <c r="H58" s="606"/>
      <c r="I58" s="606"/>
      <c r="J58" s="606"/>
      <c r="K58" s="606"/>
      <c r="L58" s="982"/>
      <c r="M58" s="613" t="s">
        <v>657</v>
      </c>
      <c r="N58" s="258" t="s">
        <v>123</v>
      </c>
    </row>
    <row r="59" spans="1:15" ht="18.75" customHeight="1">
      <c r="A59"/>
      <c r="B59" s="322" t="s">
        <v>107</v>
      </c>
      <c r="C59" s="826">
        <f t="shared" si="5"/>
        <v>0</v>
      </c>
      <c r="D59" s="606"/>
      <c r="E59" s="606"/>
      <c r="F59" s="606"/>
      <c r="G59" s="606"/>
      <c r="H59" s="606"/>
      <c r="I59" s="606"/>
      <c r="J59" s="606"/>
      <c r="K59" s="606"/>
      <c r="L59" s="982"/>
      <c r="M59" s="613" t="s">
        <v>410</v>
      </c>
      <c r="N59" s="258" t="s">
        <v>70</v>
      </c>
    </row>
    <row r="60" spans="1:15" ht="18.75" customHeight="1">
      <c r="A60"/>
      <c r="B60" s="492" t="s">
        <v>453</v>
      </c>
      <c r="C60" s="826">
        <f t="shared" si="5"/>
        <v>0</v>
      </c>
      <c r="D60" s="606"/>
      <c r="E60" s="606"/>
      <c r="F60" s="606"/>
      <c r="G60" s="606"/>
      <c r="H60" s="606"/>
      <c r="I60" s="606"/>
      <c r="J60" s="606"/>
      <c r="K60" s="606"/>
      <c r="L60" s="982"/>
      <c r="M60" s="613" t="s">
        <v>385</v>
      </c>
      <c r="N60" s="543" t="s">
        <v>68</v>
      </c>
      <c r="O60" s="1407" t="s">
        <v>1113</v>
      </c>
    </row>
    <row r="61" spans="1:15" ht="31.5" customHeight="1">
      <c r="A61"/>
      <c r="B61" s="322" t="s">
        <v>818</v>
      </c>
      <c r="C61" s="826">
        <f t="shared" si="5"/>
        <v>0</v>
      </c>
      <c r="D61" s="606"/>
      <c r="E61" s="606"/>
      <c r="F61" s="606"/>
      <c r="G61" s="606"/>
      <c r="H61" s="606"/>
      <c r="I61" s="606"/>
      <c r="J61" s="606"/>
      <c r="K61" s="606"/>
      <c r="L61" s="982"/>
      <c r="M61" s="613" t="s">
        <v>411</v>
      </c>
      <c r="N61" s="809" t="s">
        <v>70</v>
      </c>
      <c r="O61" s="165"/>
    </row>
    <row r="62" spans="1:15" ht="18.75" customHeight="1" thickBot="1">
      <c r="A62"/>
      <c r="B62" s="492" t="s">
        <v>1157</v>
      </c>
      <c r="C62" s="826">
        <f t="shared" si="5"/>
        <v>0</v>
      </c>
      <c r="D62" s="606"/>
      <c r="E62" s="606"/>
      <c r="F62" s="606"/>
      <c r="G62" s="606"/>
      <c r="H62" s="606"/>
      <c r="I62" s="606"/>
      <c r="J62" s="606"/>
      <c r="K62" s="606"/>
      <c r="L62" s="982"/>
      <c r="M62" s="613" t="s">
        <v>414</v>
      </c>
      <c r="N62" s="258" t="s">
        <v>69</v>
      </c>
    </row>
    <row r="63" spans="1:15" ht="18.75" customHeight="1">
      <c r="A63"/>
      <c r="B63" s="277" t="s">
        <v>1490</v>
      </c>
      <c r="C63" s="336">
        <f t="shared" si="5"/>
        <v>0</v>
      </c>
      <c r="D63" s="336">
        <f t="shared" ref="D63:L63" si="7">SUM(D48:D62)</f>
        <v>0</v>
      </c>
      <c r="E63" s="336">
        <f t="shared" si="7"/>
        <v>0</v>
      </c>
      <c r="F63" s="336">
        <f t="shared" si="7"/>
        <v>0</v>
      </c>
      <c r="G63" s="336">
        <f t="shared" si="7"/>
        <v>0</v>
      </c>
      <c r="H63" s="336">
        <f t="shared" si="7"/>
        <v>0</v>
      </c>
      <c r="I63" s="336">
        <f t="shared" si="7"/>
        <v>0</v>
      </c>
      <c r="J63" s="336">
        <f t="shared" si="7"/>
        <v>0</v>
      </c>
      <c r="K63" s="336">
        <f t="shared" si="7"/>
        <v>0</v>
      </c>
      <c r="L63" s="336">
        <f t="shared" si="7"/>
        <v>0</v>
      </c>
      <c r="M63" s="613" t="s">
        <v>560</v>
      </c>
      <c r="N63" s="378" t="s">
        <v>68</v>
      </c>
    </row>
    <row r="64" spans="1:15" s="338" customFormat="1" ht="18.75" customHeight="1">
      <c r="A64"/>
      <c r="B64" s="616"/>
      <c r="C64"/>
      <c r="D64"/>
      <c r="E64"/>
      <c r="F64"/>
      <c r="G64"/>
      <c r="H64"/>
      <c r="I64"/>
      <c r="J64"/>
      <c r="K64"/>
      <c r="L64"/>
      <c r="M64"/>
      <c r="N64"/>
      <c r="O64"/>
    </row>
    <row r="65" spans="1:16" ht="33" customHeight="1">
      <c r="A65"/>
      <c r="B65" s="617" t="s">
        <v>1491</v>
      </c>
      <c r="C65" s="607">
        <f t="shared" si="5"/>
        <v>0</v>
      </c>
      <c r="D65" s="606"/>
      <c r="E65" s="606"/>
      <c r="F65" s="606"/>
      <c r="G65" s="606"/>
      <c r="H65" s="606"/>
      <c r="I65" s="606"/>
      <c r="J65" s="606"/>
      <c r="K65" s="606"/>
      <c r="L65" s="1013"/>
      <c r="M65" s="613" t="s">
        <v>561</v>
      </c>
      <c r="N65" s="615" t="s">
        <v>68</v>
      </c>
      <c r="P65" s="166"/>
    </row>
    <row r="66" spans="1:16" ht="18.75" customHeight="1" thickBot="1">
      <c r="A66"/>
      <c r="B66" s="459" t="s">
        <v>576</v>
      </c>
      <c r="C66" s="607">
        <f t="shared" si="5"/>
        <v>0</v>
      </c>
      <c r="D66" s="606"/>
      <c r="E66" s="606"/>
      <c r="F66" s="606"/>
      <c r="G66" s="606"/>
      <c r="H66" s="606"/>
      <c r="I66" s="606"/>
      <c r="J66" s="606"/>
      <c r="K66" s="606"/>
      <c r="L66" s="1514"/>
      <c r="M66" s="613" t="s">
        <v>562</v>
      </c>
      <c r="N66" s="258" t="s">
        <v>68</v>
      </c>
    </row>
    <row r="67" spans="1:16" ht="18.75" customHeight="1">
      <c r="A67"/>
      <c r="B67" s="542" t="s">
        <v>1492</v>
      </c>
      <c r="C67" s="336">
        <f t="shared" si="5"/>
        <v>0</v>
      </c>
      <c r="D67" s="336">
        <f t="shared" ref="D67:L67" si="8">SUM(D65:D66)</f>
        <v>0</v>
      </c>
      <c r="E67" s="336">
        <f t="shared" si="8"/>
        <v>0</v>
      </c>
      <c r="F67" s="336">
        <f t="shared" si="8"/>
        <v>0</v>
      </c>
      <c r="G67" s="336">
        <f t="shared" si="8"/>
        <v>0</v>
      </c>
      <c r="H67" s="336">
        <f t="shared" si="8"/>
        <v>0</v>
      </c>
      <c r="I67" s="336">
        <f t="shared" si="8"/>
        <v>0</v>
      </c>
      <c r="J67" s="336">
        <f t="shared" si="8"/>
        <v>0</v>
      </c>
      <c r="K67" s="336">
        <f t="shared" si="8"/>
        <v>0</v>
      </c>
      <c r="L67" s="336">
        <f t="shared" si="8"/>
        <v>0</v>
      </c>
      <c r="M67" s="613" t="s">
        <v>563</v>
      </c>
      <c r="N67" s="258" t="s">
        <v>68</v>
      </c>
    </row>
    <row r="68" spans="1:16" ht="18.75" customHeight="1">
      <c r="A68"/>
      <c r="B68" s="542" t="s">
        <v>462</v>
      </c>
      <c r="C68" s="607">
        <f t="shared" si="5"/>
        <v>0</v>
      </c>
      <c r="D68" s="605"/>
      <c r="E68" s="605"/>
      <c r="F68" s="605"/>
      <c r="G68" s="605"/>
      <c r="H68" s="605"/>
      <c r="I68" s="605"/>
      <c r="J68" s="605"/>
      <c r="K68" s="605"/>
      <c r="L68" s="980"/>
      <c r="M68" s="613" t="s">
        <v>564</v>
      </c>
      <c r="N68" s="258" t="s">
        <v>68</v>
      </c>
    </row>
    <row r="69" spans="1:16" s="338" customFormat="1" ht="18.75" customHeight="1">
      <c r="A69"/>
      <c r="B69" s="1541" t="s">
        <v>1001</v>
      </c>
      <c r="C69" s="826">
        <f t="shared" si="5"/>
        <v>0</v>
      </c>
      <c r="D69" s="856"/>
      <c r="E69" s="856"/>
      <c r="F69" s="856"/>
      <c r="G69" s="856"/>
      <c r="H69" s="856"/>
      <c r="I69" s="856"/>
      <c r="J69" s="856"/>
      <c r="K69" s="856"/>
      <c r="L69" s="911"/>
      <c r="M69" s="670" t="s">
        <v>825</v>
      </c>
      <c r="N69" s="258" t="s">
        <v>70</v>
      </c>
      <c r="O69"/>
    </row>
    <row r="70" spans="1:16" ht="18.75" customHeight="1">
      <c r="A70"/>
      <c r="B70" s="492" t="s">
        <v>121</v>
      </c>
      <c r="C70" s="607">
        <f t="shared" si="5"/>
        <v>0</v>
      </c>
      <c r="D70" s="800"/>
      <c r="E70" s="606"/>
      <c r="F70" s="606"/>
      <c r="G70" s="800"/>
      <c r="H70" s="606"/>
      <c r="I70" s="606"/>
      <c r="J70" s="606"/>
      <c r="K70" s="606"/>
      <c r="L70" s="911"/>
      <c r="M70" s="1542" t="s">
        <v>565</v>
      </c>
      <c r="N70" s="258" t="s">
        <v>68</v>
      </c>
      <c r="O70"/>
    </row>
    <row r="71" spans="1:16" ht="18.75" customHeight="1">
      <c r="A71"/>
      <c r="B71" s="492" t="s">
        <v>884</v>
      </c>
      <c r="C71" s="607">
        <f t="shared" si="5"/>
        <v>0</v>
      </c>
      <c r="D71" s="606"/>
      <c r="E71" s="606"/>
      <c r="F71" s="606"/>
      <c r="G71" s="606"/>
      <c r="H71" s="606"/>
      <c r="I71" s="606"/>
      <c r="J71" s="606"/>
      <c r="K71" s="606"/>
      <c r="L71" s="982"/>
      <c r="M71" s="1542" t="s">
        <v>1072</v>
      </c>
      <c r="N71" s="555" t="s">
        <v>123</v>
      </c>
      <c r="O71"/>
    </row>
    <row r="72" spans="1:16" s="1246" customFormat="1" ht="18.75" customHeight="1">
      <c r="A72" s="1245"/>
      <c r="B72" s="492" t="s">
        <v>1069</v>
      </c>
      <c r="C72" s="607">
        <f t="shared" si="5"/>
        <v>0</v>
      </c>
      <c r="D72" s="1254"/>
      <c r="E72" s="606"/>
      <c r="F72" s="1254"/>
      <c r="G72" s="1254"/>
      <c r="H72" s="1254"/>
      <c r="I72" s="1254"/>
      <c r="J72" s="1254"/>
      <c r="K72" s="1254"/>
      <c r="L72" s="1254"/>
      <c r="M72" s="1543" t="s">
        <v>566</v>
      </c>
      <c r="N72" s="1131" t="s">
        <v>123</v>
      </c>
      <c r="O72" s="1245"/>
    </row>
    <row r="73" spans="1:16" ht="18.75" customHeight="1">
      <c r="A73"/>
      <c r="B73" s="322" t="s">
        <v>1460</v>
      </c>
      <c r="C73" s="607">
        <f t="shared" si="5"/>
        <v>0</v>
      </c>
      <c r="D73" s="606"/>
      <c r="E73" s="606"/>
      <c r="F73" s="606"/>
      <c r="G73" s="606"/>
      <c r="H73" s="606"/>
      <c r="I73" s="606"/>
      <c r="J73" s="606"/>
      <c r="K73" s="606"/>
      <c r="L73" s="982"/>
      <c r="M73" s="1542" t="s">
        <v>1073</v>
      </c>
      <c r="N73" s="555" t="s">
        <v>34</v>
      </c>
      <c r="O73"/>
    </row>
    <row r="74" spans="1:16" s="1246" customFormat="1" ht="18.75" customHeight="1">
      <c r="A74" s="1245"/>
      <c r="B74" s="322" t="s">
        <v>1068</v>
      </c>
      <c r="C74" s="607">
        <f t="shared" si="5"/>
        <v>0</v>
      </c>
      <c r="D74" s="1254"/>
      <c r="E74" s="606"/>
      <c r="F74" s="1254"/>
      <c r="G74" s="1254"/>
      <c r="H74" s="1254"/>
      <c r="I74" s="1254"/>
      <c r="J74" s="1254"/>
      <c r="K74" s="1254"/>
      <c r="L74" s="1254"/>
      <c r="M74" s="1543" t="s">
        <v>658</v>
      </c>
      <c r="N74" s="1131" t="s">
        <v>34</v>
      </c>
      <c r="O74" s="1245"/>
    </row>
    <row r="75" spans="1:16" ht="18.75" customHeight="1">
      <c r="A75"/>
      <c r="B75" s="322" t="s">
        <v>107</v>
      </c>
      <c r="C75" s="607">
        <f t="shared" si="5"/>
        <v>0</v>
      </c>
      <c r="D75" s="606"/>
      <c r="E75" s="606"/>
      <c r="F75" s="606"/>
      <c r="G75" s="606"/>
      <c r="H75" s="606"/>
      <c r="I75" s="606"/>
      <c r="J75" s="606"/>
      <c r="K75" s="606"/>
      <c r="L75" s="982"/>
      <c r="M75" s="613" t="s">
        <v>567</v>
      </c>
      <c r="N75" s="258" t="s">
        <v>70</v>
      </c>
    </row>
    <row r="76" spans="1:16" ht="18.75" customHeight="1">
      <c r="A76"/>
      <c r="B76" s="322" t="s">
        <v>453</v>
      </c>
      <c r="C76" s="607">
        <f t="shared" si="5"/>
        <v>0</v>
      </c>
      <c r="D76" s="606"/>
      <c r="E76" s="606"/>
      <c r="F76" s="606"/>
      <c r="G76" s="825"/>
      <c r="H76" s="606"/>
      <c r="I76" s="606"/>
      <c r="J76" s="606"/>
      <c r="K76" s="606"/>
      <c r="L76" s="982"/>
      <c r="M76" s="613" t="s">
        <v>660</v>
      </c>
      <c r="N76" s="258" t="s">
        <v>69</v>
      </c>
      <c r="O76" s="1407" t="s">
        <v>1113</v>
      </c>
    </row>
    <row r="77" spans="1:16" ht="31.5" customHeight="1">
      <c r="A77"/>
      <c r="B77" s="322" t="s">
        <v>818</v>
      </c>
      <c r="C77" s="607">
        <f t="shared" si="5"/>
        <v>0</v>
      </c>
      <c r="D77" s="606"/>
      <c r="E77" s="606"/>
      <c r="F77" s="606"/>
      <c r="G77" s="800"/>
      <c r="H77" s="606"/>
      <c r="I77" s="606"/>
      <c r="J77" s="606"/>
      <c r="K77" s="606"/>
      <c r="L77" s="982"/>
      <c r="M77" s="613" t="s">
        <v>569</v>
      </c>
      <c r="N77" s="258" t="s">
        <v>70</v>
      </c>
    </row>
    <row r="78" spans="1:16" ht="18.75" customHeight="1" thickBot="1">
      <c r="A78"/>
      <c r="B78" s="492" t="s">
        <v>1157</v>
      </c>
      <c r="C78" s="607">
        <f t="shared" si="5"/>
        <v>0</v>
      </c>
      <c r="D78" s="606"/>
      <c r="E78" s="606"/>
      <c r="F78" s="606"/>
      <c r="G78" s="800"/>
      <c r="H78" s="606"/>
      <c r="I78" s="606"/>
      <c r="J78" s="606"/>
      <c r="K78" s="606"/>
      <c r="L78" s="982"/>
      <c r="M78" s="613" t="s">
        <v>570</v>
      </c>
      <c r="N78" s="258" t="s">
        <v>70</v>
      </c>
    </row>
    <row r="79" spans="1:16" ht="18.75" customHeight="1">
      <c r="A79"/>
      <c r="B79" s="277" t="s">
        <v>1493</v>
      </c>
      <c r="C79" s="336">
        <f t="shared" si="5"/>
        <v>0</v>
      </c>
      <c r="D79" s="336">
        <f t="shared" ref="D79:L79" si="9">SUM(D67:D78)</f>
        <v>0</v>
      </c>
      <c r="E79" s="336">
        <f t="shared" si="9"/>
        <v>0</v>
      </c>
      <c r="F79" s="336">
        <f t="shared" si="9"/>
        <v>0</v>
      </c>
      <c r="G79" s="336">
        <f t="shared" si="9"/>
        <v>0</v>
      </c>
      <c r="H79" s="336">
        <f t="shared" si="9"/>
        <v>0</v>
      </c>
      <c r="I79" s="336">
        <f t="shared" si="9"/>
        <v>0</v>
      </c>
      <c r="J79" s="336">
        <f t="shared" si="9"/>
        <v>0</v>
      </c>
      <c r="K79" s="336">
        <f t="shared" si="9"/>
        <v>0</v>
      </c>
      <c r="L79" s="336">
        <f t="shared" si="9"/>
        <v>0</v>
      </c>
      <c r="M79" s="613" t="s">
        <v>577</v>
      </c>
      <c r="N79" s="604" t="s">
        <v>68</v>
      </c>
    </row>
    <row r="80" spans="1:16" s="1634" customFormat="1">
      <c r="A80" s="1741"/>
      <c r="B80" s="102"/>
      <c r="C80" s="1141"/>
      <c r="D80" s="1141"/>
      <c r="E80" s="1141"/>
      <c r="F80" s="1141"/>
      <c r="G80" s="1141"/>
      <c r="H80" s="1141"/>
      <c r="I80" s="1141"/>
      <c r="J80" s="1141"/>
      <c r="K80" s="1141"/>
      <c r="L80" s="1141"/>
      <c r="M80" s="1289"/>
      <c r="N80" s="139"/>
    </row>
    <row r="81" spans="1:15">
      <c r="A81"/>
      <c r="B81" s="102"/>
      <c r="C81" s="98"/>
      <c r="D81" s="98"/>
      <c r="E81" s="98"/>
      <c r="F81" s="98"/>
      <c r="G81" s="98"/>
      <c r="H81" s="98"/>
      <c r="I81" s="98"/>
      <c r="J81" s="98"/>
      <c r="K81" s="98"/>
      <c r="L81" s="98"/>
      <c r="M81" s="1776" t="s">
        <v>1577</v>
      </c>
      <c r="N81" s="1776">
        <v>3</v>
      </c>
    </row>
    <row r="82" spans="1:15">
      <c r="A82" s="1159">
        <v>3</v>
      </c>
      <c r="B82" s="750"/>
      <c r="C82" s="716" t="s">
        <v>502</v>
      </c>
      <c r="D82" s="716" t="s">
        <v>503</v>
      </c>
      <c r="E82" s="716" t="s">
        <v>504</v>
      </c>
      <c r="F82" s="716" t="s">
        <v>505</v>
      </c>
      <c r="G82" s="716" t="s">
        <v>506</v>
      </c>
      <c r="H82" s="716" t="s">
        <v>507</v>
      </c>
      <c r="I82" s="716" t="s">
        <v>508</v>
      </c>
      <c r="J82" s="716" t="s">
        <v>509</v>
      </c>
      <c r="K82" s="716" t="s">
        <v>510</v>
      </c>
      <c r="L82" s="716" t="s">
        <v>770</v>
      </c>
      <c r="M82" s="716" t="s">
        <v>65</v>
      </c>
      <c r="N82" s="751"/>
    </row>
    <row r="83" spans="1:15" ht="45">
      <c r="A83"/>
      <c r="B83" s="315" t="s">
        <v>1437</v>
      </c>
      <c r="C83" s="347" t="s">
        <v>25</v>
      </c>
      <c r="D83" s="347" t="s">
        <v>425</v>
      </c>
      <c r="E83" s="347" t="s">
        <v>448</v>
      </c>
      <c r="F83" s="347" t="s">
        <v>449</v>
      </c>
      <c r="G83" s="347" t="s">
        <v>1239</v>
      </c>
      <c r="H83" s="347" t="s">
        <v>450</v>
      </c>
      <c r="I83" s="347" t="s">
        <v>451</v>
      </c>
      <c r="J83" s="347" t="s">
        <v>255</v>
      </c>
      <c r="K83" s="347" t="s">
        <v>452</v>
      </c>
      <c r="L83" s="956" t="s">
        <v>923</v>
      </c>
      <c r="M83" s="746"/>
      <c r="N83" s="714" t="s">
        <v>102</v>
      </c>
    </row>
    <row r="84" spans="1:15" ht="13.5" thickBot="1">
      <c r="A84"/>
      <c r="B84" s="747" t="s">
        <v>1479</v>
      </c>
      <c r="C84" s="122" t="s">
        <v>67</v>
      </c>
      <c r="D84" s="122" t="s">
        <v>67</v>
      </c>
      <c r="E84" s="122" t="s">
        <v>67</v>
      </c>
      <c r="F84" s="122" t="s">
        <v>67</v>
      </c>
      <c r="G84" s="122" t="s">
        <v>67</v>
      </c>
      <c r="H84" s="122" t="s">
        <v>67</v>
      </c>
      <c r="I84" s="122" t="s">
        <v>67</v>
      </c>
      <c r="J84" s="122" t="s">
        <v>67</v>
      </c>
      <c r="K84" s="122" t="s">
        <v>67</v>
      </c>
      <c r="L84" s="122" t="s">
        <v>67</v>
      </c>
      <c r="M84" s="670" t="s">
        <v>66</v>
      </c>
      <c r="N84" s="742" t="s">
        <v>103</v>
      </c>
    </row>
    <row r="85" spans="1:15" ht="18.75" customHeight="1">
      <c r="A85"/>
      <c r="B85" s="748" t="s">
        <v>572</v>
      </c>
      <c r="C85" s="680">
        <f>SUM(D85:L85)</f>
        <v>0</v>
      </c>
      <c r="D85" s="1048">
        <f>D91-SUM(D86:D90)</f>
        <v>0</v>
      </c>
      <c r="E85" s="1048">
        <f t="shared" ref="E85:L85" si="10">E91-SUM(E86:E90)</f>
        <v>0</v>
      </c>
      <c r="F85" s="1048">
        <f t="shared" si="10"/>
        <v>0</v>
      </c>
      <c r="G85" s="1048">
        <f t="shared" si="10"/>
        <v>0</v>
      </c>
      <c r="H85" s="1048">
        <f t="shared" si="10"/>
        <v>0</v>
      </c>
      <c r="I85" s="1048">
        <f t="shared" si="10"/>
        <v>0</v>
      </c>
      <c r="J85" s="1048">
        <f t="shared" si="10"/>
        <v>0</v>
      </c>
      <c r="K85" s="1048">
        <f t="shared" si="10"/>
        <v>0</v>
      </c>
      <c r="L85" s="1048">
        <f t="shared" si="10"/>
        <v>0</v>
      </c>
      <c r="M85" s="670" t="s">
        <v>9</v>
      </c>
      <c r="N85" s="270" t="s">
        <v>68</v>
      </c>
      <c r="O85" s="148"/>
    </row>
    <row r="86" spans="1:15" ht="18.75" customHeight="1">
      <c r="A86"/>
      <c r="B86" s="748" t="s">
        <v>1240</v>
      </c>
      <c r="C86" s="680">
        <f>SUM(D86:L86)</f>
        <v>0</v>
      </c>
      <c r="D86" s="675"/>
      <c r="E86" s="675"/>
      <c r="F86" s="675"/>
      <c r="G86" s="675"/>
      <c r="H86" s="675"/>
      <c r="I86" s="675"/>
      <c r="J86" s="675"/>
      <c r="K86" s="675"/>
      <c r="L86" s="981"/>
      <c r="M86" s="670" t="s">
        <v>23</v>
      </c>
      <c r="N86" s="270" t="s">
        <v>68</v>
      </c>
    </row>
    <row r="87" spans="1:15" ht="28.5" customHeight="1">
      <c r="A87"/>
      <c r="B87" s="749" t="s">
        <v>1145</v>
      </c>
      <c r="C87" s="680">
        <f t="shared" ref="C87:C91" si="11">SUM(D87:L87)</f>
        <v>0</v>
      </c>
      <c r="D87" s="675"/>
      <c r="E87" s="675"/>
      <c r="F87" s="675"/>
      <c r="G87" s="675"/>
      <c r="H87" s="675"/>
      <c r="I87" s="675"/>
      <c r="J87" s="675"/>
      <c r="K87" s="675"/>
      <c r="L87" s="981"/>
      <c r="M87" s="670" t="s">
        <v>186</v>
      </c>
      <c r="N87" s="270" t="s">
        <v>68</v>
      </c>
    </row>
    <row r="88" spans="1:15" s="140" customFormat="1" ht="18.75" customHeight="1">
      <c r="A88"/>
      <c r="B88" s="748" t="s">
        <v>1158</v>
      </c>
      <c r="C88" s="680">
        <f t="shared" si="11"/>
        <v>0</v>
      </c>
      <c r="D88" s="675"/>
      <c r="E88" s="675"/>
      <c r="F88" s="675"/>
      <c r="G88" s="675"/>
      <c r="H88" s="675"/>
      <c r="I88" s="675"/>
      <c r="J88" s="675"/>
      <c r="K88" s="675"/>
      <c r="L88" s="981"/>
      <c r="M88" s="670" t="s">
        <v>583</v>
      </c>
      <c r="N88" s="270" t="s">
        <v>68</v>
      </c>
    </row>
    <row r="89" spans="1:15" ht="18.75" customHeight="1">
      <c r="A89"/>
      <c r="B89" s="748" t="s">
        <v>597</v>
      </c>
      <c r="C89" s="680">
        <f t="shared" si="11"/>
        <v>0</v>
      </c>
      <c r="D89" s="675"/>
      <c r="E89" s="675"/>
      <c r="F89" s="675"/>
      <c r="G89" s="675"/>
      <c r="H89" s="675"/>
      <c r="I89" s="675"/>
      <c r="J89" s="675"/>
      <c r="K89" s="675"/>
      <c r="L89" s="981"/>
      <c r="M89" s="670" t="s">
        <v>650</v>
      </c>
      <c r="N89" s="258" t="s">
        <v>123</v>
      </c>
    </row>
    <row r="90" spans="1:15" ht="18.75" customHeight="1" thickBot="1">
      <c r="A90"/>
      <c r="B90" s="748" t="s">
        <v>454</v>
      </c>
      <c r="C90" s="680">
        <f t="shared" si="11"/>
        <v>0</v>
      </c>
      <c r="D90" s="1021"/>
      <c r="E90" s="1021"/>
      <c r="F90" s="1021"/>
      <c r="G90" s="1021"/>
      <c r="H90" s="1021"/>
      <c r="I90" s="1021"/>
      <c r="J90" s="1021"/>
      <c r="K90" s="1021"/>
      <c r="L90" s="1021"/>
      <c r="M90" s="670" t="s">
        <v>24</v>
      </c>
      <c r="N90" s="270" t="s">
        <v>68</v>
      </c>
    </row>
    <row r="91" spans="1:15" ht="18.75" customHeight="1">
      <c r="A91"/>
      <c r="B91" s="535" t="s">
        <v>1480</v>
      </c>
      <c r="C91" s="336">
        <f t="shared" si="11"/>
        <v>0</v>
      </c>
      <c r="D91" s="336">
        <f t="shared" ref="D91:L91" si="12">D26-D40</f>
        <v>0</v>
      </c>
      <c r="E91" s="336">
        <f t="shared" si="12"/>
        <v>0</v>
      </c>
      <c r="F91" s="336">
        <f t="shared" si="12"/>
        <v>0</v>
      </c>
      <c r="G91" s="336">
        <f t="shared" si="12"/>
        <v>0</v>
      </c>
      <c r="H91" s="336">
        <f t="shared" si="12"/>
        <v>0</v>
      </c>
      <c r="I91" s="336">
        <f t="shared" si="12"/>
        <v>0</v>
      </c>
      <c r="J91" s="336">
        <f t="shared" si="12"/>
        <v>0</v>
      </c>
      <c r="K91" s="336">
        <f t="shared" si="12"/>
        <v>0</v>
      </c>
      <c r="L91" s="336">
        <f t="shared" si="12"/>
        <v>0</v>
      </c>
      <c r="M91" s="670" t="s">
        <v>187</v>
      </c>
      <c r="N91" s="270" t="s">
        <v>68</v>
      </c>
    </row>
    <row r="92" spans="1:15" s="1634" customFormat="1" ht="18.75" customHeight="1">
      <c r="A92" s="1741"/>
      <c r="B92" s="102"/>
      <c r="C92" s="1141"/>
      <c r="D92" s="1141"/>
      <c r="E92" s="1141"/>
      <c r="F92" s="1141"/>
      <c r="G92" s="1141"/>
      <c r="H92" s="1141"/>
      <c r="I92" s="1141"/>
      <c r="J92" s="1141"/>
      <c r="K92" s="1141"/>
      <c r="L92" s="1141"/>
      <c r="M92" s="1289"/>
      <c r="N92" s="139"/>
    </row>
    <row r="93" spans="1:15">
      <c r="A93"/>
      <c r="B93"/>
      <c r="C93"/>
      <c r="D93"/>
      <c r="E93"/>
      <c r="F93"/>
      <c r="G93"/>
      <c r="H93"/>
      <c r="I93"/>
      <c r="J93"/>
      <c r="K93"/>
      <c r="L93"/>
      <c r="M93" s="1776" t="s">
        <v>1577</v>
      </c>
      <c r="N93" s="1776">
        <v>4</v>
      </c>
      <c r="O93"/>
    </row>
    <row r="94" spans="1:15">
      <c r="A94" s="1159">
        <v>4</v>
      </c>
      <c r="B94" s="744"/>
      <c r="C94" s="1118" t="s">
        <v>511</v>
      </c>
      <c r="D94" s="1118" t="s">
        <v>512</v>
      </c>
      <c r="E94" s="1118" t="s">
        <v>513</v>
      </c>
      <c r="F94" s="1118" t="s">
        <v>514</v>
      </c>
      <c r="G94" s="1118" t="s">
        <v>515</v>
      </c>
      <c r="H94" s="1118" t="s">
        <v>516</v>
      </c>
      <c r="I94" s="1118" t="s">
        <v>517</v>
      </c>
      <c r="J94" s="1118" t="s">
        <v>518</v>
      </c>
      <c r="K94" s="1118" t="s">
        <v>519</v>
      </c>
      <c r="L94" s="1118" t="s">
        <v>771</v>
      </c>
      <c r="M94" s="1118" t="s">
        <v>65</v>
      </c>
      <c r="N94" s="745"/>
    </row>
    <row r="95" spans="1:15" ht="45">
      <c r="A95"/>
      <c r="B95" s="327" t="s">
        <v>1481</v>
      </c>
      <c r="C95" s="347" t="s">
        <v>25</v>
      </c>
      <c r="D95" s="347" t="s">
        <v>425</v>
      </c>
      <c r="E95" s="347" t="s">
        <v>448</v>
      </c>
      <c r="F95" s="347" t="s">
        <v>449</v>
      </c>
      <c r="G95" s="1578" t="s">
        <v>1239</v>
      </c>
      <c r="H95" s="347" t="s">
        <v>450</v>
      </c>
      <c r="I95" s="347" t="s">
        <v>451</v>
      </c>
      <c r="J95" s="1578" t="s">
        <v>255</v>
      </c>
      <c r="K95" s="347" t="s">
        <v>452</v>
      </c>
      <c r="L95" s="956" t="s">
        <v>923</v>
      </c>
      <c r="M95" s="746"/>
      <c r="N95" s="743"/>
    </row>
    <row r="96" spans="1:15" ht="13.5" thickBot="1">
      <c r="A96"/>
      <c r="B96" s="747"/>
      <c r="C96" s="122" t="s">
        <v>67</v>
      </c>
      <c r="D96" s="122" t="s">
        <v>67</v>
      </c>
      <c r="E96" s="122" t="s">
        <v>67</v>
      </c>
      <c r="F96" s="122" t="s">
        <v>67</v>
      </c>
      <c r="G96" s="122" t="s">
        <v>67</v>
      </c>
      <c r="H96" s="122" t="s">
        <v>67</v>
      </c>
      <c r="I96" s="122" t="s">
        <v>67</v>
      </c>
      <c r="J96" s="122" t="s">
        <v>67</v>
      </c>
      <c r="K96" s="122" t="s">
        <v>67</v>
      </c>
      <c r="L96" s="122" t="s">
        <v>67</v>
      </c>
      <c r="M96" s="670" t="s">
        <v>66</v>
      </c>
      <c r="N96" s="742" t="s">
        <v>103</v>
      </c>
    </row>
    <row r="97" spans="1:14" ht="18.75" customHeight="1">
      <c r="A97"/>
      <c r="B97" s="748" t="s">
        <v>572</v>
      </c>
      <c r="C97" s="680">
        <f>SUM(D97:L97)</f>
        <v>0</v>
      </c>
      <c r="D97" s="1048">
        <f>D103-SUM(D98:D102)</f>
        <v>0</v>
      </c>
      <c r="E97" s="1048">
        <f t="shared" ref="E97:L97" si="13">E103-SUM(E98:E102)</f>
        <v>0</v>
      </c>
      <c r="F97" s="1048">
        <f t="shared" si="13"/>
        <v>0</v>
      </c>
      <c r="G97" s="1048">
        <f t="shared" si="13"/>
        <v>0</v>
      </c>
      <c r="H97" s="1048">
        <f t="shared" si="13"/>
        <v>0</v>
      </c>
      <c r="I97" s="1048">
        <f t="shared" si="13"/>
        <v>0</v>
      </c>
      <c r="J97" s="1048">
        <f t="shared" si="13"/>
        <v>0</v>
      </c>
      <c r="K97" s="1048">
        <f t="shared" si="13"/>
        <v>0</v>
      </c>
      <c r="L97" s="1048">
        <f t="shared" si="13"/>
        <v>0</v>
      </c>
      <c r="M97" s="670" t="s">
        <v>9</v>
      </c>
      <c r="N97" s="270" t="s">
        <v>68</v>
      </c>
    </row>
    <row r="98" spans="1:14" ht="18.75" customHeight="1">
      <c r="A98"/>
      <c r="B98" s="748" t="s">
        <v>1240</v>
      </c>
      <c r="C98" s="680">
        <f t="shared" ref="C98:C103" si="14">SUM(D98:L98)</f>
        <v>0</v>
      </c>
      <c r="D98" s="684"/>
      <c r="E98" s="684"/>
      <c r="F98" s="684"/>
      <c r="G98" s="684"/>
      <c r="H98" s="684"/>
      <c r="I98" s="684"/>
      <c r="J98" s="684"/>
      <c r="K98" s="684"/>
      <c r="L98" s="982"/>
      <c r="M98" s="670" t="s">
        <v>23</v>
      </c>
      <c r="N98" s="270" t="s">
        <v>68</v>
      </c>
    </row>
    <row r="99" spans="1:14" ht="30" customHeight="1">
      <c r="A99"/>
      <c r="B99" s="749" t="s">
        <v>1145</v>
      </c>
      <c r="C99" s="680">
        <f t="shared" si="14"/>
        <v>0</v>
      </c>
      <c r="D99" s="684"/>
      <c r="E99" s="684"/>
      <c r="F99" s="684"/>
      <c r="G99" s="684"/>
      <c r="H99" s="684"/>
      <c r="I99" s="684"/>
      <c r="J99" s="684"/>
      <c r="K99" s="684"/>
      <c r="L99" s="982"/>
      <c r="M99" s="670" t="s">
        <v>186</v>
      </c>
      <c r="N99" s="270" t="s">
        <v>68</v>
      </c>
    </row>
    <row r="100" spans="1:14" s="140" customFormat="1" ht="18.75" customHeight="1">
      <c r="A100"/>
      <c r="B100" s="748" t="s">
        <v>1158</v>
      </c>
      <c r="C100" s="680">
        <f t="shared" si="14"/>
        <v>0</v>
      </c>
      <c r="D100" s="684"/>
      <c r="E100" s="684"/>
      <c r="F100" s="684"/>
      <c r="G100" s="684"/>
      <c r="H100" s="684"/>
      <c r="I100" s="684"/>
      <c r="J100" s="684"/>
      <c r="K100" s="684"/>
      <c r="L100" s="982"/>
      <c r="M100" s="670" t="s">
        <v>583</v>
      </c>
      <c r="N100" s="270" t="s">
        <v>68</v>
      </c>
    </row>
    <row r="101" spans="1:14" ht="18.75" customHeight="1">
      <c r="A101"/>
      <c r="B101" s="748" t="s">
        <v>597</v>
      </c>
      <c r="C101" s="680">
        <f t="shared" si="14"/>
        <v>0</v>
      </c>
      <c r="D101" s="684"/>
      <c r="E101" s="684"/>
      <c r="F101" s="684"/>
      <c r="G101" s="684"/>
      <c r="H101" s="684"/>
      <c r="I101" s="684"/>
      <c r="J101" s="684"/>
      <c r="K101" s="684"/>
      <c r="L101" s="982"/>
      <c r="M101" s="670" t="s">
        <v>661</v>
      </c>
      <c r="N101" s="258" t="s">
        <v>123</v>
      </c>
    </row>
    <row r="102" spans="1:14" ht="18.75" customHeight="1" thickBot="1">
      <c r="A102"/>
      <c r="B102" s="748" t="s">
        <v>454</v>
      </c>
      <c r="C102" s="680">
        <f t="shared" si="14"/>
        <v>0</v>
      </c>
      <c r="D102" s="1013"/>
      <c r="E102" s="1013"/>
      <c r="F102" s="1013"/>
      <c r="G102" s="1013"/>
      <c r="H102" s="1013"/>
      <c r="I102" s="1013"/>
      <c r="J102" s="1013"/>
      <c r="K102" s="1013"/>
      <c r="L102" s="1013"/>
      <c r="M102" s="670" t="s">
        <v>24</v>
      </c>
      <c r="N102" s="258" t="s">
        <v>68</v>
      </c>
    </row>
    <row r="103" spans="1:14" ht="18.75" customHeight="1">
      <c r="A103"/>
      <c r="B103" s="277" t="s">
        <v>1482</v>
      </c>
      <c r="C103" s="336">
        <f t="shared" si="14"/>
        <v>0</v>
      </c>
      <c r="D103" s="1617">
        <f t="shared" ref="D103:L103" si="15">SUM(D11:D11)-SUM(D28:D28)</f>
        <v>0</v>
      </c>
      <c r="E103" s="1617">
        <f t="shared" si="15"/>
        <v>0</v>
      </c>
      <c r="F103" s="1617">
        <f t="shared" si="15"/>
        <v>0</v>
      </c>
      <c r="G103" s="1617">
        <f t="shared" si="15"/>
        <v>0</v>
      </c>
      <c r="H103" s="1617">
        <f t="shared" si="15"/>
        <v>0</v>
      </c>
      <c r="I103" s="1617">
        <f t="shared" si="15"/>
        <v>0</v>
      </c>
      <c r="J103" s="1617">
        <f t="shared" si="15"/>
        <v>0</v>
      </c>
      <c r="K103" s="1617">
        <f t="shared" si="15"/>
        <v>0</v>
      </c>
      <c r="L103" s="1617">
        <f t="shared" si="15"/>
        <v>0</v>
      </c>
      <c r="M103" s="670" t="s">
        <v>187</v>
      </c>
      <c r="N103" s="378" t="s">
        <v>68</v>
      </c>
    </row>
    <row r="104" spans="1:14">
      <c r="A104"/>
      <c r="B104" s="90"/>
      <c r="C104" s="33"/>
      <c r="D104" s="33"/>
      <c r="E104" s="33"/>
      <c r="F104" s="33"/>
      <c r="G104" s="33"/>
      <c r="H104" s="33"/>
      <c r="I104" s="33"/>
      <c r="J104" s="33"/>
      <c r="K104" s="33"/>
      <c r="L104" s="33"/>
      <c r="M104" s="33"/>
      <c r="N104" s="33"/>
    </row>
    <row r="105" spans="1:14">
      <c r="A105"/>
      <c r="B105"/>
      <c r="C105"/>
      <c r="D105"/>
      <c r="E105"/>
      <c r="F105"/>
      <c r="G105"/>
    </row>
    <row r="106" spans="1:14">
      <c r="A106"/>
    </row>
    <row r="107" spans="1:14">
      <c r="A107"/>
    </row>
    <row r="108" spans="1:14">
      <c r="A108"/>
    </row>
    <row r="109" spans="1:14">
      <c r="A109"/>
    </row>
    <row r="110" spans="1:14">
      <c r="A110"/>
    </row>
    <row r="111" spans="1:14">
      <c r="A111"/>
    </row>
    <row r="112" spans="1:14">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sheetData>
  <dataValidations xWindow="990" yWindow="333" count="7">
    <dataValidation type="decimal" operator="greaterThanOrEqual" allowBlank="1" showInputMessage="1" showErrorMessage="1" sqref="D85:L89 D97:L101">
      <formula1>0</formula1>
    </dataValidation>
    <dataValidation allowBlank="1" showInputMessage="1" showErrorMessage="1" promptTitle="Charitable funds for new FTs" prompt="Please allocate out your opening depreciation using subcode 175 below." sqref="O12"/>
    <dataValidation allowBlank="1" showInputMessage="1" showErrorMessage="1" promptTitle="Charitable funds for new FTs" prompt="Please allocate out your opening depreciation using subcode 375 below." sqref="O49"/>
    <dataValidation allowBlank="1" showInputMessage="1" showErrorMessage="1" promptTitle="Charitable funds opening balance" prompt="Please allocate out the opening accumulated depreciation balance on your charitable funds using subcode 360 below." sqref="O46"/>
    <dataValidation allowBlank="1" showInputMessage="1" showErrorMessage="1" promptTitle="Charities absorption transfers" prompt="The accumulated depreciation transferred can be recorded using subcode 177 below. This will gross up the recorded cost." sqref="O13"/>
    <dataValidation allowBlank="1" showInputMessage="1" showErrorMessage="1" promptTitle="Consolidated charity donations" prompt="Where a charitable fund has been consolidated and income recognised for a capital donation has been eliminated from the Trust income statement, the addition in PPE should also be reclassified from 'donated' to 'purchased' at the group level." sqref="O16:O17"/>
    <dataValidation allowBlank="1" showInputMessage="1" showErrorMessage="1" promptTitle="PPE revaluations" prompt="This line can also be used to write out depreciation following a revaluation if it has not been taken through impairments._x000a_" sqref="O23 O37 O60 O76"/>
  </dataValidations>
  <printOptions gridLinesSet="0"/>
  <pageMargins left="0.74803149606299213" right="0.35433070866141736" top="0.35433070866141736" bottom="0.39370078740157483" header="0.19685039370078741" footer="0.19685039370078741"/>
  <pageSetup paperSize="9" scale="44" fitToHeight="2" orientation="portrait" horizontalDpi="300" verticalDpi="300" r:id="rId1"/>
  <headerFooter alignWithMargins="0"/>
  <ignoredErrors>
    <ignoredError sqref="C10:L10 C84:L84 C96:L96 C45:L45 M85:M91 M97:M103 M36:M40 M22:M26 M75:M79 M58:M63 M50:M51 M14 M16:M17 M31 M11 M28 M12 M29 M46:M47 M65:M66 M53:M54 M56 M69:M70 M48:M49 M67:M6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L35"/>
  <sheetViews>
    <sheetView showGridLines="0" zoomScale="85" zoomScaleNormal="85" workbookViewId="0"/>
  </sheetViews>
  <sheetFormatPr defaultColWidth="10.7109375" defaultRowHeight="12.75"/>
  <cols>
    <col min="1" max="1" width="6.42578125" style="17" customWidth="1"/>
    <col min="2" max="2" width="48.140625" style="19" customWidth="1"/>
    <col min="3" max="3" width="12" style="17" bestFit="1" customWidth="1"/>
    <col min="4" max="7" width="13" style="17" customWidth="1"/>
    <col min="8" max="8" width="14.5703125" style="17" customWidth="1"/>
    <col min="9" max="9" width="12.85546875" style="17" customWidth="1"/>
    <col min="10" max="10" width="13.140625" style="17" bestFit="1" customWidth="1"/>
    <col min="11" max="11" width="12.5703125" style="17" bestFit="1" customWidth="1"/>
    <col min="12" max="12" width="13.42578125" style="17" customWidth="1"/>
    <col min="13" max="13" width="12.5703125" style="17" customWidth="1"/>
    <col min="14" max="14" width="13.140625" style="17" bestFit="1" customWidth="1"/>
    <col min="15" max="15" width="10.5703125" style="17" bestFit="1" customWidth="1"/>
    <col min="16" max="16" width="8.5703125" style="17" customWidth="1"/>
    <col min="17" max="17" width="2.85546875" style="17" customWidth="1"/>
    <col min="18" max="16384" width="10.7109375" style="17"/>
  </cols>
  <sheetData>
    <row r="1" spans="1:8" ht="15.75">
      <c r="A1" s="1159"/>
      <c r="B1" s="1178" t="s">
        <v>1366</v>
      </c>
      <c r="C1" s="33"/>
      <c r="D1" s="33"/>
      <c r="E1" s="33"/>
      <c r="F1" s="33"/>
      <c r="G1" s="33"/>
      <c r="H1" s="33"/>
    </row>
    <row r="2" spans="1:8">
      <c r="A2" s="1159"/>
      <c r="B2" s="42"/>
      <c r="C2" s="33"/>
      <c r="D2" s="33"/>
      <c r="E2" s="33"/>
      <c r="F2" s="33"/>
      <c r="G2" s="33"/>
      <c r="H2" s="33"/>
    </row>
    <row r="3" spans="1:8">
      <c r="A3" s="1159"/>
      <c r="B3" s="43" t="str">
        <f>iTitle</f>
        <v>FTC form for accounts for periods ending 31 March 2017</v>
      </c>
      <c r="C3" s="33"/>
      <c r="D3" s="33"/>
      <c r="E3" s="33"/>
      <c r="F3" s="33"/>
      <c r="G3" s="33"/>
      <c r="H3" s="33"/>
    </row>
    <row r="4" spans="1:8">
      <c r="A4" s="1159"/>
      <c r="B4" s="95" t="str">
        <f ca="1">MID(CELL("filename",F4),FIND("]",CELL("filename",F4))+1,99)</f>
        <v>15. NCA misc</v>
      </c>
      <c r="C4" s="33"/>
      <c r="D4" s="33"/>
      <c r="E4" s="33"/>
      <c r="F4" s="33"/>
      <c r="G4" s="33"/>
      <c r="H4" s="33"/>
    </row>
    <row r="5" spans="1:8">
      <c r="A5" s="1159"/>
      <c r="B5" s="34"/>
      <c r="C5" s="33"/>
      <c r="D5" s="33"/>
      <c r="E5" s="33"/>
      <c r="F5" s="33"/>
      <c r="G5" s="33"/>
      <c r="H5" s="33"/>
    </row>
    <row r="6" spans="1:8">
      <c r="A6" s="1159"/>
      <c r="B6" s="43" t="s">
        <v>39</v>
      </c>
      <c r="C6" s="33"/>
      <c r="D6" s="33"/>
      <c r="E6" s="33"/>
      <c r="F6" s="33"/>
      <c r="G6" s="33"/>
      <c r="H6" s="33"/>
    </row>
    <row r="7" spans="1:8">
      <c r="A7" s="1159"/>
      <c r="B7" s="37"/>
      <c r="C7" s="33"/>
      <c r="D7" s="33"/>
      <c r="E7" s="33"/>
      <c r="F7" s="33"/>
      <c r="G7" s="33"/>
      <c r="H7" s="33"/>
    </row>
    <row r="8" spans="1:8" s="932" customFormat="1">
      <c r="A8" s="1159"/>
      <c r="B8" s="1045"/>
      <c r="C8" s="937"/>
      <c r="D8" s="937"/>
      <c r="E8" s="937"/>
      <c r="F8" s="937"/>
      <c r="G8" s="937"/>
      <c r="H8" s="937"/>
    </row>
    <row r="9" spans="1:8" s="932" customFormat="1">
      <c r="A9" s="1159"/>
      <c r="B9" s="341"/>
      <c r="C9" s="937"/>
      <c r="D9" s="937"/>
      <c r="E9" s="1776" t="s">
        <v>1577</v>
      </c>
      <c r="F9" s="1776">
        <v>5</v>
      </c>
      <c r="G9" s="937"/>
      <c r="H9" s="937"/>
    </row>
    <row r="10" spans="1:8" ht="22.5">
      <c r="A10" s="1159">
        <v>5</v>
      </c>
      <c r="B10" s="376"/>
      <c r="C10" s="3" t="s">
        <v>335</v>
      </c>
      <c r="D10" s="3" t="s">
        <v>520</v>
      </c>
      <c r="E10" s="3" t="s">
        <v>65</v>
      </c>
      <c r="F10" s="367"/>
      <c r="G10" s="1406" t="s">
        <v>1113</v>
      </c>
      <c r="H10" s="935"/>
    </row>
    <row r="11" spans="1:8" ht="18.75" customHeight="1">
      <c r="A11" s="1159"/>
      <c r="B11" s="333" t="s">
        <v>469</v>
      </c>
      <c r="C11" s="346" t="s">
        <v>1242</v>
      </c>
      <c r="D11" s="303" t="s">
        <v>1243</v>
      </c>
      <c r="E11" s="357"/>
      <c r="F11" s="366" t="s">
        <v>102</v>
      </c>
      <c r="G11" s="933"/>
      <c r="H11" s="933"/>
    </row>
    <row r="12" spans="1:8" ht="18.75" customHeight="1">
      <c r="A12" s="1159"/>
      <c r="B12" s="393"/>
      <c r="C12" s="388" t="s">
        <v>253</v>
      </c>
      <c r="D12" s="368" t="s">
        <v>253</v>
      </c>
      <c r="E12" s="4" t="s">
        <v>66</v>
      </c>
      <c r="F12" s="366" t="s">
        <v>103</v>
      </c>
      <c r="G12" s="33"/>
      <c r="H12" s="33"/>
    </row>
    <row r="13" spans="1:8" s="18" customFormat="1" ht="18.75" customHeight="1">
      <c r="A13" s="1159"/>
      <c r="B13" s="359" t="s">
        <v>254</v>
      </c>
      <c r="C13" s="377"/>
      <c r="D13" s="377"/>
      <c r="E13" s="302"/>
      <c r="F13" s="361" t="s">
        <v>123</v>
      </c>
      <c r="G13" s="54"/>
      <c r="H13" s="54"/>
    </row>
    <row r="14" spans="1:8" s="18" customFormat="1" ht="18.75" customHeight="1">
      <c r="A14" s="1159"/>
      <c r="B14" s="369" t="s">
        <v>255</v>
      </c>
      <c r="C14" s="337"/>
      <c r="D14" s="337"/>
      <c r="E14" s="4">
        <v>110</v>
      </c>
      <c r="F14" s="361" t="s">
        <v>123</v>
      </c>
      <c r="G14" s="54"/>
      <c r="H14" s="54"/>
    </row>
    <row r="15" spans="1:8" s="18" customFormat="1" ht="18.75" customHeight="1">
      <c r="A15" s="1159"/>
      <c r="B15" s="369" t="s">
        <v>61</v>
      </c>
      <c r="C15" s="337"/>
      <c r="D15" s="337"/>
      <c r="E15" s="4">
        <v>120</v>
      </c>
      <c r="F15" s="361" t="s">
        <v>123</v>
      </c>
      <c r="G15" s="54"/>
      <c r="H15" s="54"/>
    </row>
    <row r="16" spans="1:8" s="18" customFormat="1" ht="18.75" customHeight="1">
      <c r="A16" s="1159"/>
      <c r="B16" s="369" t="s">
        <v>46</v>
      </c>
      <c r="C16" s="337"/>
      <c r="D16" s="337"/>
      <c r="E16" s="4">
        <v>130</v>
      </c>
      <c r="F16" s="361" t="s">
        <v>123</v>
      </c>
      <c r="G16" s="54"/>
      <c r="H16" s="54"/>
    </row>
    <row r="17" spans="1:12" s="18" customFormat="1" ht="18.75" customHeight="1">
      <c r="A17" s="1159"/>
      <c r="B17" s="298" t="s">
        <v>444</v>
      </c>
      <c r="C17" s="377"/>
      <c r="D17" s="377"/>
      <c r="E17" s="302"/>
      <c r="F17" s="361" t="s">
        <v>123</v>
      </c>
      <c r="G17" s="54"/>
      <c r="H17" s="54"/>
    </row>
    <row r="18" spans="1:12" s="18" customFormat="1" ht="18.75" customHeight="1">
      <c r="A18" s="1159"/>
      <c r="B18" s="369" t="s">
        <v>256</v>
      </c>
      <c r="C18" s="337"/>
      <c r="D18" s="337"/>
      <c r="E18" s="4">
        <v>160</v>
      </c>
      <c r="F18" s="361" t="s">
        <v>123</v>
      </c>
      <c r="G18" s="54"/>
      <c r="H18" s="54"/>
    </row>
    <row r="19" spans="1:12" s="18" customFormat="1" ht="18.75" customHeight="1">
      <c r="A19" s="1159"/>
      <c r="B19" s="369" t="s">
        <v>1241</v>
      </c>
      <c r="C19" s="337"/>
      <c r="D19" s="337"/>
      <c r="E19" s="4">
        <v>170</v>
      </c>
      <c r="F19" s="361" t="s">
        <v>123</v>
      </c>
      <c r="G19" s="54"/>
      <c r="H19" s="54"/>
    </row>
    <row r="20" spans="1:12" s="18" customFormat="1" ht="18.75" customHeight="1">
      <c r="A20" s="1159"/>
      <c r="B20" s="369" t="s">
        <v>257</v>
      </c>
      <c r="C20" s="337"/>
      <c r="D20" s="337"/>
      <c r="E20" s="4">
        <v>180</v>
      </c>
      <c r="F20" s="361" t="s">
        <v>123</v>
      </c>
      <c r="G20" s="54"/>
      <c r="H20" s="54"/>
    </row>
    <row r="21" spans="1:12" s="18" customFormat="1" ht="18.75" customHeight="1">
      <c r="A21" s="1159"/>
      <c r="B21" s="369" t="s">
        <v>46</v>
      </c>
      <c r="C21" s="337"/>
      <c r="D21" s="337"/>
      <c r="E21" s="4">
        <v>190</v>
      </c>
      <c r="F21" s="361" t="s">
        <v>123</v>
      </c>
      <c r="G21" s="54"/>
      <c r="H21" s="54"/>
    </row>
    <row r="22" spans="1:12" s="18" customFormat="1" ht="18.75" customHeight="1">
      <c r="A22" s="1159"/>
      <c r="B22" s="369" t="s">
        <v>49</v>
      </c>
      <c r="C22" s="337"/>
      <c r="D22" s="337"/>
      <c r="E22" s="4">
        <v>201</v>
      </c>
      <c r="F22" s="361" t="s">
        <v>123</v>
      </c>
      <c r="G22" s="54"/>
      <c r="H22" s="54"/>
    </row>
    <row r="23" spans="1:12">
      <c r="A23" s="1159"/>
      <c r="B23" s="37"/>
      <c r="C23" s="33"/>
      <c r="D23" s="33"/>
      <c r="E23" s="33"/>
      <c r="F23" s="33"/>
      <c r="G23" s="33"/>
      <c r="H23" s="33"/>
    </row>
    <row r="24" spans="1:12" s="338" customFormat="1">
      <c r="A24" s="1159"/>
      <c r="B24" s="341"/>
      <c r="C24" s="339"/>
      <c r="D24" s="339"/>
      <c r="E24" s="1776" t="s">
        <v>1577</v>
      </c>
      <c r="F24" s="1776">
        <v>6</v>
      </c>
      <c r="G24" s="339"/>
      <c r="H24" s="339"/>
    </row>
    <row r="25" spans="1:12" ht="22.5">
      <c r="A25" s="1159">
        <v>6</v>
      </c>
      <c r="B25" s="371"/>
      <c r="C25" s="3" t="s">
        <v>521</v>
      </c>
      <c r="D25" s="3" t="s">
        <v>522</v>
      </c>
      <c r="E25" s="3" t="s">
        <v>65</v>
      </c>
      <c r="F25" s="367"/>
      <c r="G25" s="1406" t="s">
        <v>1113</v>
      </c>
      <c r="H25" s="935"/>
      <c r="I25" s="33"/>
      <c r="J25" s="33"/>
      <c r="K25" s="33"/>
      <c r="L25" s="33"/>
    </row>
    <row r="26" spans="1:12" ht="25.5">
      <c r="A26" s="1159"/>
      <c r="B26" s="2" t="s">
        <v>470</v>
      </c>
      <c r="C26" s="896" t="s">
        <v>1242</v>
      </c>
      <c r="D26" s="303" t="s">
        <v>1243</v>
      </c>
      <c r="E26" s="357"/>
      <c r="F26" s="366" t="s">
        <v>102</v>
      </c>
      <c r="G26" s="933"/>
      <c r="H26" s="933"/>
      <c r="I26" s="33"/>
      <c r="J26" s="33"/>
      <c r="K26" s="33"/>
      <c r="L26" s="33"/>
    </row>
    <row r="27" spans="1:12">
      <c r="A27" s="1159"/>
      <c r="B27" s="393"/>
      <c r="C27" s="388" t="s">
        <v>253</v>
      </c>
      <c r="D27" s="141" t="s">
        <v>253</v>
      </c>
      <c r="E27" s="4" t="s">
        <v>66</v>
      </c>
      <c r="F27" s="380" t="s">
        <v>103</v>
      </c>
      <c r="G27" s="933"/>
      <c r="H27" s="933"/>
      <c r="I27" s="33"/>
      <c r="J27" s="33"/>
      <c r="K27" s="33"/>
      <c r="L27" s="33"/>
    </row>
    <row r="28" spans="1:12" ht="18.75" customHeight="1">
      <c r="A28" s="1159"/>
      <c r="B28" s="299" t="s">
        <v>455</v>
      </c>
      <c r="C28" s="335"/>
      <c r="D28" s="335"/>
      <c r="E28" s="254">
        <v>100</v>
      </c>
      <c r="F28" s="370" t="s">
        <v>123</v>
      </c>
      <c r="G28" s="33"/>
      <c r="H28" s="33"/>
      <c r="I28" s="33"/>
      <c r="J28" s="33"/>
      <c r="K28" s="33"/>
      <c r="L28" s="33"/>
    </row>
    <row r="29" spans="1:12" ht="18.75" customHeight="1">
      <c r="A29" s="1159"/>
      <c r="B29" s="373" t="s">
        <v>62</v>
      </c>
      <c r="C29" s="337"/>
      <c r="D29" s="337"/>
      <c r="E29" s="4">
        <v>110</v>
      </c>
      <c r="F29" s="361" t="s">
        <v>123</v>
      </c>
      <c r="G29" s="33"/>
      <c r="H29" s="33"/>
      <c r="I29" s="937"/>
      <c r="J29" s="937"/>
      <c r="K29" s="33"/>
    </row>
    <row r="30" spans="1:12" ht="18.75" customHeight="1">
      <c r="A30" s="1159"/>
      <c r="B30" s="373" t="s">
        <v>122</v>
      </c>
      <c r="C30" s="337"/>
      <c r="D30" s="337"/>
      <c r="E30" s="4">
        <v>120</v>
      </c>
      <c r="F30" s="361" t="s">
        <v>123</v>
      </c>
      <c r="G30" s="33"/>
      <c r="H30" s="33"/>
      <c r="I30" s="33"/>
      <c r="J30" s="33"/>
      <c r="K30" s="33"/>
      <c r="L30" s="33"/>
    </row>
    <row r="31" spans="1:12" ht="18.75" customHeight="1">
      <c r="A31" s="1159"/>
      <c r="B31" s="373" t="s">
        <v>450</v>
      </c>
      <c r="C31" s="337"/>
      <c r="D31" s="337"/>
      <c r="E31" s="4">
        <v>140</v>
      </c>
      <c r="F31" s="361" t="s">
        <v>123</v>
      </c>
      <c r="G31" s="33"/>
      <c r="H31" s="33"/>
      <c r="I31" s="33"/>
      <c r="J31" s="33"/>
      <c r="K31" s="33"/>
      <c r="L31" s="33"/>
    </row>
    <row r="32" spans="1:12" ht="18.75" customHeight="1">
      <c r="A32" s="1159"/>
      <c r="B32" s="373" t="s">
        <v>451</v>
      </c>
      <c r="C32" s="337"/>
      <c r="D32" s="337"/>
      <c r="E32" s="4">
        <v>150</v>
      </c>
      <c r="F32" s="361" t="s">
        <v>123</v>
      </c>
      <c r="G32" s="33"/>
      <c r="H32" s="33"/>
      <c r="I32" s="33"/>
      <c r="J32" s="33"/>
      <c r="K32" s="33"/>
      <c r="L32" s="33"/>
    </row>
    <row r="33" spans="1:12" ht="18.75" customHeight="1">
      <c r="A33" s="1159"/>
      <c r="B33" s="373" t="s">
        <v>255</v>
      </c>
      <c r="C33" s="337"/>
      <c r="D33" s="337"/>
      <c r="E33" s="4">
        <v>160</v>
      </c>
      <c r="F33" s="361" t="s">
        <v>123</v>
      </c>
      <c r="G33" s="33"/>
      <c r="H33" s="33"/>
      <c r="I33" s="33"/>
      <c r="J33" s="33"/>
      <c r="K33" s="33"/>
      <c r="L33" s="33"/>
    </row>
    <row r="34" spans="1:12" s="338" customFormat="1" ht="18.75" customHeight="1">
      <c r="A34" s="1159"/>
      <c r="B34" s="1581" t="s">
        <v>452</v>
      </c>
      <c r="C34" s="337"/>
      <c r="D34" s="337"/>
      <c r="E34" s="4">
        <v>170</v>
      </c>
      <c r="F34" s="361" t="s">
        <v>123</v>
      </c>
      <c r="G34" s="339"/>
      <c r="H34" s="339"/>
      <c r="I34" s="339"/>
      <c r="J34" s="339"/>
      <c r="K34" s="339"/>
      <c r="L34" s="339"/>
    </row>
    <row r="35" spans="1:12">
      <c r="A35" s="1159"/>
    </row>
  </sheetData>
  <dataValidations count="1">
    <dataValidation allowBlank="1" showInputMessage="1" showErrorMessage="1" promptTitle="Asset lives" prompt="The minimum/ maximum asset life recorded should be based on accounting policy rather than the shortest/longest remaining lives within the asset group." sqref="G10 G25"/>
  </dataValidations>
  <printOptions gridLinesSet="0"/>
  <pageMargins left="0.74803149606299213" right="0.35433070866141736" top="0.35433070866141736" bottom="0.39370078740157483" header="0.19685039370078741" footer="0.19685039370078741"/>
  <pageSetup paperSize="9" scale="4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P70"/>
  <sheetViews>
    <sheetView showGridLines="0" zoomScale="85" zoomScaleNormal="85" workbookViewId="0"/>
  </sheetViews>
  <sheetFormatPr defaultColWidth="10.7109375" defaultRowHeight="12.75"/>
  <cols>
    <col min="1" max="1" width="4.7109375" style="1161" customWidth="1"/>
    <col min="2" max="2" width="46" style="19" customWidth="1"/>
    <col min="3" max="5" width="14.28515625" style="17" customWidth="1"/>
    <col min="6" max="7" width="14.28515625" style="932" customWidth="1"/>
    <col min="8" max="8" width="14.28515625" style="17" customWidth="1"/>
    <col min="9" max="9" width="15.7109375" style="17" customWidth="1"/>
    <col min="10" max="14" width="15" style="17" customWidth="1"/>
    <col min="15" max="16384" width="10.7109375" style="17"/>
  </cols>
  <sheetData>
    <row r="1" spans="1:12" ht="15.75">
      <c r="A1" s="1158"/>
      <c r="B1" s="1178" t="s">
        <v>1366</v>
      </c>
      <c r="C1" s="33"/>
      <c r="D1" s="33"/>
      <c r="E1" s="33"/>
      <c r="F1" s="937"/>
      <c r="G1" s="937"/>
      <c r="H1" s="33"/>
      <c r="I1" s="33"/>
      <c r="J1" s="33"/>
      <c r="K1" s="33"/>
      <c r="L1" s="33"/>
    </row>
    <row r="2" spans="1:12">
      <c r="A2" s="1158"/>
      <c r="B2" s="42"/>
      <c r="C2" s="33"/>
      <c r="D2" s="33"/>
      <c r="E2" s="33"/>
      <c r="F2" s="937"/>
      <c r="G2" s="937"/>
      <c r="H2" s="33"/>
      <c r="I2" s="33"/>
      <c r="J2" s="33"/>
      <c r="K2" s="33"/>
      <c r="L2" s="33"/>
    </row>
    <row r="3" spans="1:12">
      <c r="A3" s="1157"/>
      <c r="B3" s="43" t="str">
        <f>iTitle</f>
        <v>FTC form for accounts for periods ending 31 March 2017</v>
      </c>
      <c r="C3" s="34"/>
      <c r="D3" s="33"/>
      <c r="E3" s="33"/>
      <c r="F3" s="937"/>
      <c r="G3" s="937"/>
      <c r="H3" s="33"/>
      <c r="I3" s="33"/>
      <c r="J3" s="34"/>
      <c r="K3" s="33"/>
      <c r="L3" s="33"/>
    </row>
    <row r="4" spans="1:12">
      <c r="A4" s="1157"/>
      <c r="B4" s="95" t="str">
        <f ca="1">MID(CELL("filename",H4),FIND("]",CELL("filename",H4))+1,99)</f>
        <v>16. Investments &amp; Groups</v>
      </c>
      <c r="C4" s="34"/>
      <c r="D4" s="33"/>
      <c r="E4" s="33"/>
      <c r="F4" s="937"/>
      <c r="G4" s="937"/>
      <c r="H4" s="33"/>
      <c r="I4" s="33"/>
      <c r="J4" s="34"/>
      <c r="K4" s="33"/>
      <c r="L4" s="33"/>
    </row>
    <row r="5" spans="1:12">
      <c r="A5" s="1157"/>
      <c r="B5" s="34"/>
      <c r="C5" s="34"/>
      <c r="D5" s="33"/>
      <c r="E5" s="33"/>
      <c r="F5" s="937"/>
      <c r="G5" s="937"/>
      <c r="H5" s="33"/>
      <c r="I5" s="33"/>
      <c r="J5" s="34"/>
      <c r="K5" s="33"/>
      <c r="L5" s="33"/>
    </row>
    <row r="6" spans="1:12">
      <c r="A6" s="1157"/>
      <c r="B6" s="43" t="s">
        <v>39</v>
      </c>
      <c r="C6" s="34"/>
      <c r="D6" s="33"/>
      <c r="E6" s="33"/>
      <c r="F6" s="937"/>
      <c r="G6" s="937"/>
      <c r="H6" s="33"/>
      <c r="I6" s="33"/>
      <c r="J6" s="33"/>
      <c r="K6" s="33"/>
      <c r="L6" s="33"/>
    </row>
    <row r="7" spans="1:12" ht="18.75" customHeight="1">
      <c r="A7" s="1157"/>
      <c r="B7" s="78"/>
      <c r="C7" s="51"/>
      <c r="D7" s="51"/>
      <c r="E7" s="1385" t="s">
        <v>1113</v>
      </c>
      <c r="F7" s="941"/>
      <c r="G7" s="51"/>
      <c r="H7" s="51"/>
      <c r="I7" s="1776" t="s">
        <v>1577</v>
      </c>
      <c r="J7" s="1776">
        <v>1</v>
      </c>
      <c r="K7" s="33"/>
    </row>
    <row r="8" spans="1:12">
      <c r="A8" s="1157">
        <v>1</v>
      </c>
      <c r="B8" s="334"/>
      <c r="C8" s="3" t="s">
        <v>336</v>
      </c>
      <c r="D8" s="3" t="s">
        <v>337</v>
      </c>
      <c r="E8" s="3" t="s">
        <v>1450</v>
      </c>
      <c r="F8" s="3" t="s">
        <v>338</v>
      </c>
      <c r="G8" s="954" t="s">
        <v>915</v>
      </c>
      <c r="H8" s="954" t="s">
        <v>916</v>
      </c>
      <c r="I8" s="3" t="s">
        <v>65</v>
      </c>
      <c r="J8" s="379"/>
    </row>
    <row r="9" spans="1:12" ht="96.75" customHeight="1">
      <c r="A9" s="1157"/>
      <c r="B9" s="333" t="s">
        <v>1509</v>
      </c>
      <c r="C9" s="347" t="s">
        <v>631</v>
      </c>
      <c r="D9" s="347" t="s">
        <v>1449</v>
      </c>
      <c r="E9" s="1730" t="s">
        <v>1451</v>
      </c>
      <c r="F9" s="347" t="s">
        <v>1080</v>
      </c>
      <c r="G9" s="956" t="s">
        <v>1244</v>
      </c>
      <c r="H9" s="956" t="s">
        <v>1245</v>
      </c>
      <c r="I9" s="347"/>
      <c r="J9" s="332"/>
    </row>
    <row r="10" spans="1:12">
      <c r="A10" s="1157"/>
      <c r="B10" s="333"/>
      <c r="C10" s="347" t="str">
        <f>'1. SoCI'!$D$9</f>
        <v>2016/17</v>
      </c>
      <c r="D10" s="1749" t="str">
        <f>'1. SoCI'!$D$9</f>
        <v>2016/17</v>
      </c>
      <c r="E10" s="1749" t="str">
        <f>'1. SoCI'!$D$9</f>
        <v>2016/17</v>
      </c>
      <c r="F10" s="1749" t="str">
        <f>'1. SoCI'!$D$9</f>
        <v>2016/17</v>
      </c>
      <c r="G10" s="1749" t="str">
        <f>'1. SoCI'!$D$9</f>
        <v>2016/17</v>
      </c>
      <c r="H10" s="1749" t="str">
        <f>'1. SoCI'!$D$9</f>
        <v>2016/17</v>
      </c>
      <c r="I10" s="347"/>
      <c r="J10" s="332" t="s">
        <v>102</v>
      </c>
    </row>
    <row r="11" spans="1:12" ht="13.5" thickBot="1">
      <c r="A11" s="1157"/>
      <c r="B11" s="317"/>
      <c r="C11" s="345" t="s">
        <v>67</v>
      </c>
      <c r="D11" s="345" t="s">
        <v>67</v>
      </c>
      <c r="E11" s="945" t="s">
        <v>67</v>
      </c>
      <c r="F11" s="345" t="s">
        <v>67</v>
      </c>
      <c r="G11" s="945" t="s">
        <v>27</v>
      </c>
      <c r="H11" s="945" t="s">
        <v>27</v>
      </c>
      <c r="I11" s="4" t="s">
        <v>66</v>
      </c>
      <c r="J11" s="343" t="s">
        <v>103</v>
      </c>
    </row>
    <row r="12" spans="1:12" ht="18.75" customHeight="1">
      <c r="A12" s="1157"/>
      <c r="B12" s="390" t="s">
        <v>1510</v>
      </c>
      <c r="C12" s="1255">
        <f t="shared" ref="C12:H12" si="0">C55</f>
        <v>0</v>
      </c>
      <c r="D12" s="1255">
        <f t="shared" si="0"/>
        <v>0</v>
      </c>
      <c r="E12" s="1255">
        <f t="shared" si="0"/>
        <v>0</v>
      </c>
      <c r="F12" s="1255">
        <f t="shared" si="0"/>
        <v>0</v>
      </c>
      <c r="G12" s="1255">
        <f t="shared" si="0"/>
        <v>0</v>
      </c>
      <c r="H12" s="1255">
        <f t="shared" si="0"/>
        <v>0</v>
      </c>
      <c r="I12" s="4" t="s">
        <v>196</v>
      </c>
      <c r="J12" s="361" t="s">
        <v>68</v>
      </c>
    </row>
    <row r="13" spans="1:12" ht="19.5" customHeight="1">
      <c r="A13" s="1159"/>
      <c r="B13" s="390" t="s">
        <v>387</v>
      </c>
      <c r="C13" s="683"/>
      <c r="D13" s="683"/>
      <c r="E13" s="683"/>
      <c r="F13" s="965"/>
      <c r="G13" s="965"/>
      <c r="H13" s="965"/>
      <c r="I13" s="4" t="s">
        <v>199</v>
      </c>
      <c r="J13" s="361" t="s">
        <v>123</v>
      </c>
    </row>
    <row r="14" spans="1:12" s="932" customFormat="1" ht="19.5" customHeight="1">
      <c r="A14" s="1159"/>
      <c r="B14" s="372" t="s">
        <v>1001</v>
      </c>
      <c r="C14" s="675"/>
      <c r="D14" s="675"/>
      <c r="E14" s="675"/>
      <c r="F14" s="675"/>
      <c r="G14" s="675"/>
      <c r="H14" s="675"/>
      <c r="I14" s="1019" t="s">
        <v>806</v>
      </c>
      <c r="J14" s="323" t="s">
        <v>131</v>
      </c>
    </row>
    <row r="15" spans="1:12" ht="19.5" customHeight="1">
      <c r="A15" s="1159"/>
      <c r="B15" s="372" t="s">
        <v>598</v>
      </c>
      <c r="C15" s="675"/>
      <c r="D15" s="167"/>
      <c r="E15" s="167"/>
      <c r="F15" s="1021"/>
      <c r="G15" s="922"/>
      <c r="H15" s="963"/>
      <c r="I15" s="4" t="s">
        <v>5</v>
      </c>
      <c r="J15" s="361" t="s">
        <v>68</v>
      </c>
      <c r="K15" s="113"/>
    </row>
    <row r="16" spans="1:12" ht="19.5" customHeight="1">
      <c r="A16" s="1159"/>
      <c r="B16" s="372" t="s">
        <v>599</v>
      </c>
      <c r="C16" s="675"/>
      <c r="D16" s="675"/>
      <c r="E16" s="675"/>
      <c r="F16" s="964"/>
      <c r="G16" s="961"/>
      <c r="H16" s="961"/>
      <c r="I16" s="4" t="s">
        <v>662</v>
      </c>
      <c r="J16" s="361" t="s">
        <v>123</v>
      </c>
    </row>
    <row r="17" spans="1:14" ht="19.5" customHeight="1">
      <c r="A17" s="1159"/>
      <c r="B17" s="372" t="s">
        <v>286</v>
      </c>
      <c r="C17" s="167"/>
      <c r="D17" s="675"/>
      <c r="E17" s="675"/>
      <c r="F17" s="958"/>
      <c r="G17" s="963"/>
      <c r="H17" s="963"/>
      <c r="I17" s="4" t="s">
        <v>200</v>
      </c>
      <c r="J17" s="323" t="s">
        <v>131</v>
      </c>
    </row>
    <row r="18" spans="1:14" s="932" customFormat="1" ht="19.5" customHeight="1">
      <c r="A18" s="1159"/>
      <c r="B18" s="1218" t="s">
        <v>1003</v>
      </c>
      <c r="C18" s="1021"/>
      <c r="D18" s="1727"/>
      <c r="E18" s="1727"/>
      <c r="F18" s="1021"/>
      <c r="G18" s="1021"/>
      <c r="H18" s="1021"/>
      <c r="I18" s="1019" t="s">
        <v>984</v>
      </c>
      <c r="J18" s="1096" t="s">
        <v>123</v>
      </c>
    </row>
    <row r="19" spans="1:14" s="338" customFormat="1" ht="19.5" customHeight="1">
      <c r="A19" s="1159"/>
      <c r="B19" s="373" t="s">
        <v>1004</v>
      </c>
      <c r="C19" s="675"/>
      <c r="D19" s="1727"/>
      <c r="E19" s="1727"/>
      <c r="F19" s="964"/>
      <c r="G19" s="961"/>
      <c r="H19" s="961"/>
      <c r="I19" s="4" t="s">
        <v>738</v>
      </c>
      <c r="J19" s="323" t="s">
        <v>34</v>
      </c>
      <c r="K19" s="1385" t="s">
        <v>1113</v>
      </c>
    </row>
    <row r="20" spans="1:14" s="932" customFormat="1" ht="41.25" customHeight="1">
      <c r="A20" s="1159"/>
      <c r="B20" s="1219" t="s">
        <v>1246</v>
      </c>
      <c r="C20" s="923"/>
      <c r="D20" s="923"/>
      <c r="E20" s="923"/>
      <c r="F20" s="984"/>
      <c r="G20" s="923"/>
      <c r="H20" s="961"/>
      <c r="I20" s="983" t="s">
        <v>924</v>
      </c>
      <c r="J20" s="323" t="s">
        <v>131</v>
      </c>
    </row>
    <row r="21" spans="1:14" ht="19.5" customHeight="1">
      <c r="A21" s="1159"/>
      <c r="B21" s="372" t="s">
        <v>225</v>
      </c>
      <c r="C21" s="395"/>
      <c r="D21" s="855"/>
      <c r="E21" s="855"/>
      <c r="F21" s="1597"/>
      <c r="G21" s="963"/>
      <c r="H21" s="963"/>
      <c r="I21" s="4" t="s">
        <v>201</v>
      </c>
      <c r="J21" s="361" t="s">
        <v>34</v>
      </c>
      <c r="N21" s="821"/>
    </row>
    <row r="22" spans="1:14" ht="19.5" customHeight="1">
      <c r="A22" s="1159"/>
      <c r="B22" s="372" t="s">
        <v>600</v>
      </c>
      <c r="C22" s="395"/>
      <c r="D22" s="855"/>
      <c r="E22" s="855"/>
      <c r="F22" s="958"/>
      <c r="G22" s="963"/>
      <c r="H22" s="963"/>
      <c r="I22" s="4" t="s">
        <v>663</v>
      </c>
      <c r="J22" s="361" t="s">
        <v>123</v>
      </c>
    </row>
    <row r="23" spans="1:14" s="805" customFormat="1" ht="19.5" customHeight="1">
      <c r="A23" s="1159"/>
      <c r="B23" s="838" t="s">
        <v>917</v>
      </c>
      <c r="C23" s="827"/>
      <c r="D23" s="860"/>
      <c r="E23" s="860"/>
      <c r="F23" s="958"/>
      <c r="G23" s="922"/>
      <c r="H23" s="963"/>
      <c r="I23" s="817" t="s">
        <v>893</v>
      </c>
      <c r="J23" s="323" t="s">
        <v>131</v>
      </c>
    </row>
    <row r="24" spans="1:14" ht="29.25" customHeight="1">
      <c r="A24" s="1159"/>
      <c r="B24" s="322" t="s">
        <v>818</v>
      </c>
      <c r="C24" s="1599"/>
      <c r="D24" s="675"/>
      <c r="E24" s="675"/>
      <c r="F24" s="958"/>
      <c r="G24" s="958"/>
      <c r="H24" s="963"/>
      <c r="I24" s="4" t="s">
        <v>202</v>
      </c>
      <c r="J24" s="323" t="s">
        <v>131</v>
      </c>
    </row>
    <row r="25" spans="1:14" s="1634" customFormat="1" ht="18.75" customHeight="1">
      <c r="A25" s="1211"/>
      <c r="B25" s="322" t="s">
        <v>1456</v>
      </c>
      <c r="C25" s="1727"/>
      <c r="D25" s="337"/>
      <c r="E25" s="337"/>
      <c r="F25" s="1649"/>
      <c r="G25" s="958"/>
      <c r="H25" s="1728"/>
      <c r="I25" s="1729" t="s">
        <v>1453</v>
      </c>
      <c r="J25" s="361" t="s">
        <v>34</v>
      </c>
    </row>
    <row r="26" spans="1:14" ht="19.5" customHeight="1">
      <c r="A26" s="1159"/>
      <c r="B26" s="363" t="s">
        <v>456</v>
      </c>
      <c r="C26" s="337"/>
      <c r="D26" s="337"/>
      <c r="E26" s="337"/>
      <c r="F26" s="337"/>
      <c r="G26" s="337"/>
      <c r="H26" s="337"/>
      <c r="I26" s="4" t="s">
        <v>664</v>
      </c>
      <c r="J26" s="361" t="s">
        <v>34</v>
      </c>
    </row>
    <row r="27" spans="1:14" s="1634" customFormat="1" ht="28.5" customHeight="1">
      <c r="A27" s="1211"/>
      <c r="B27" s="322" t="s">
        <v>1452</v>
      </c>
      <c r="C27" s="167"/>
      <c r="D27" s="675"/>
      <c r="E27" s="675"/>
      <c r="F27" s="958"/>
      <c r="G27" s="963"/>
      <c r="H27" s="963"/>
      <c r="I27" s="4" t="s">
        <v>1454</v>
      </c>
      <c r="J27" s="323" t="s">
        <v>131</v>
      </c>
    </row>
    <row r="28" spans="1:14" ht="19.5" customHeight="1" thickBot="1">
      <c r="A28" s="1159"/>
      <c r="B28" s="372" t="s">
        <v>1469</v>
      </c>
      <c r="C28" s="167"/>
      <c r="D28" s="1599"/>
      <c r="E28" s="1727"/>
      <c r="F28" s="958"/>
      <c r="G28" s="963"/>
      <c r="H28" s="963"/>
      <c r="I28" s="4" t="s">
        <v>203</v>
      </c>
      <c r="J28" s="323" t="s">
        <v>131</v>
      </c>
    </row>
    <row r="29" spans="1:14" ht="19.5" customHeight="1">
      <c r="A29" s="1159"/>
      <c r="B29" s="390" t="s">
        <v>1511</v>
      </c>
      <c r="C29" s="336">
        <f>SUM(C12:C28)</f>
        <v>0</v>
      </c>
      <c r="D29" s="336">
        <f t="shared" ref="D29:H29" si="1">SUM(D12:D28)</f>
        <v>0</v>
      </c>
      <c r="E29" s="336">
        <f t="shared" si="1"/>
        <v>0</v>
      </c>
      <c r="F29" s="336">
        <f t="shared" si="1"/>
        <v>0</v>
      </c>
      <c r="G29" s="336">
        <f t="shared" si="1"/>
        <v>0</v>
      </c>
      <c r="H29" s="336">
        <f t="shared" si="1"/>
        <v>0</v>
      </c>
      <c r="I29" s="4" t="s">
        <v>204</v>
      </c>
      <c r="J29" s="323" t="s">
        <v>131</v>
      </c>
      <c r="K29" s="1634"/>
    </row>
    <row r="30" spans="1:14">
      <c r="A30" s="1159"/>
      <c r="B30" s="56"/>
      <c r="C30" s="81"/>
      <c r="D30" s="33"/>
      <c r="E30" s="33"/>
      <c r="F30" s="937"/>
      <c r="G30" s="33"/>
      <c r="H30" s="33"/>
      <c r="I30" s="63"/>
      <c r="J30" s="33"/>
      <c r="K30" s="33"/>
    </row>
    <row r="31" spans="1:14" s="338" customFormat="1">
      <c r="A31" s="1159"/>
      <c r="B31" s="342"/>
      <c r="C31" s="348"/>
      <c r="D31" s="339"/>
      <c r="E31" s="339"/>
      <c r="F31" s="937"/>
      <c r="G31" s="339"/>
      <c r="H31" s="339"/>
      <c r="I31" s="1776" t="s">
        <v>1577</v>
      </c>
      <c r="J31" s="1776">
        <v>2</v>
      </c>
      <c r="K31" s="339"/>
    </row>
    <row r="32" spans="1:14">
      <c r="A32" s="1159">
        <v>2</v>
      </c>
      <c r="B32" s="334"/>
      <c r="C32" s="1118" t="s">
        <v>336</v>
      </c>
      <c r="D32" s="1118" t="s">
        <v>337</v>
      </c>
      <c r="E32" s="1118" t="s">
        <v>1450</v>
      </c>
      <c r="F32" s="1118" t="s">
        <v>338</v>
      </c>
      <c r="G32" s="1118" t="s">
        <v>915</v>
      </c>
      <c r="H32" s="1118" t="s">
        <v>916</v>
      </c>
      <c r="I32" s="1118" t="s">
        <v>65</v>
      </c>
      <c r="J32" s="379"/>
    </row>
    <row r="33" spans="1:11" ht="94.5" customHeight="1">
      <c r="A33" s="1159"/>
      <c r="B33" s="333" t="s">
        <v>1512</v>
      </c>
      <c r="C33" s="347" t="s">
        <v>631</v>
      </c>
      <c r="D33" s="1726" t="s">
        <v>1449</v>
      </c>
      <c r="E33" s="1730" t="s">
        <v>1451</v>
      </c>
      <c r="F33" s="347" t="s">
        <v>1080</v>
      </c>
      <c r="G33" s="956" t="s">
        <v>1244</v>
      </c>
      <c r="H33" s="956" t="s">
        <v>1245</v>
      </c>
      <c r="I33" s="347"/>
      <c r="J33" s="332"/>
    </row>
    <row r="34" spans="1:11">
      <c r="A34" s="1159"/>
      <c r="B34" s="333"/>
      <c r="C34" s="347" t="str">
        <f>'1. SoCI'!$E$9</f>
        <v>2015/16</v>
      </c>
      <c r="D34" s="1749" t="str">
        <f>'1. SoCI'!$E$9</f>
        <v>2015/16</v>
      </c>
      <c r="E34" s="1749" t="str">
        <f>'1. SoCI'!$E$9</f>
        <v>2015/16</v>
      </c>
      <c r="F34" s="1749" t="str">
        <f>'1. SoCI'!$E$9</f>
        <v>2015/16</v>
      </c>
      <c r="G34" s="1749" t="str">
        <f>'1. SoCI'!$E$9</f>
        <v>2015/16</v>
      </c>
      <c r="H34" s="1749" t="str">
        <f>'1. SoCI'!$E$9</f>
        <v>2015/16</v>
      </c>
      <c r="I34" s="347"/>
      <c r="J34" s="332" t="s">
        <v>102</v>
      </c>
    </row>
    <row r="35" spans="1:11">
      <c r="A35" s="1159"/>
      <c r="B35" s="393"/>
      <c r="C35" s="388" t="s">
        <v>67</v>
      </c>
      <c r="D35" s="388" t="s">
        <v>67</v>
      </c>
      <c r="E35" s="388" t="s">
        <v>67</v>
      </c>
      <c r="F35" s="388" t="s">
        <v>67</v>
      </c>
      <c r="G35" s="940" t="s">
        <v>67</v>
      </c>
      <c r="H35" s="940" t="s">
        <v>67</v>
      </c>
      <c r="I35" s="4" t="s">
        <v>66</v>
      </c>
      <c r="J35" s="343" t="s">
        <v>103</v>
      </c>
    </row>
    <row r="36" spans="1:11" ht="18.75" customHeight="1">
      <c r="A36" s="1159"/>
      <c r="B36" s="394" t="s">
        <v>1513</v>
      </c>
      <c r="C36" s="279"/>
      <c r="D36" s="279"/>
      <c r="E36" s="856"/>
      <c r="F36" s="279"/>
      <c r="G36" s="279"/>
      <c r="H36" s="279"/>
      <c r="I36" s="254" t="s">
        <v>215</v>
      </c>
      <c r="J36" s="370" t="s">
        <v>68</v>
      </c>
    </row>
    <row r="37" spans="1:11" s="338" customFormat="1" ht="18.75" customHeight="1" thickBot="1">
      <c r="A37" s="1159"/>
      <c r="B37" s="372" t="s">
        <v>220</v>
      </c>
      <c r="C37" s="306"/>
      <c r="D37" s="306"/>
      <c r="E37" s="856"/>
      <c r="F37" s="306"/>
      <c r="G37" s="1514"/>
      <c r="H37" s="1514"/>
      <c r="I37" s="4" t="s">
        <v>216</v>
      </c>
      <c r="J37" s="323" t="s">
        <v>131</v>
      </c>
    </row>
    <row r="38" spans="1:11" s="338" customFormat="1" ht="18.75" customHeight="1">
      <c r="A38" s="1159"/>
      <c r="B38" s="842" t="str">
        <f>"Carrying value at 1 April 2015 (restated)"</f>
        <v>Carrying value at 1 April 2015 (restated)</v>
      </c>
      <c r="C38" s="336">
        <f>SUM(C36:C37)</f>
        <v>0</v>
      </c>
      <c r="D38" s="336">
        <f t="shared" ref="D38:H38" si="2">SUM(D36:D37)</f>
        <v>0</v>
      </c>
      <c r="E38" s="336">
        <f t="shared" si="2"/>
        <v>0</v>
      </c>
      <c r="F38" s="336">
        <f t="shared" si="2"/>
        <v>0</v>
      </c>
      <c r="G38" s="336">
        <f t="shared" si="2"/>
        <v>0</v>
      </c>
      <c r="H38" s="336">
        <f t="shared" si="2"/>
        <v>0</v>
      </c>
      <c r="I38" s="4" t="s">
        <v>12</v>
      </c>
      <c r="J38" s="323" t="s">
        <v>131</v>
      </c>
    </row>
    <row r="39" spans="1:11" ht="18.75" customHeight="1">
      <c r="A39" s="1159"/>
      <c r="B39" s="390" t="s">
        <v>387</v>
      </c>
      <c r="C39" s="683"/>
      <c r="D39" s="683"/>
      <c r="E39" s="683"/>
      <c r="F39" s="966"/>
      <c r="G39" s="966"/>
      <c r="H39" s="966"/>
      <c r="I39" s="4" t="s">
        <v>217</v>
      </c>
      <c r="J39" s="361" t="s">
        <v>68</v>
      </c>
    </row>
    <row r="40" spans="1:11" s="338" customFormat="1" ht="18.75" customHeight="1">
      <c r="A40" s="1159"/>
      <c r="B40" s="373" t="s">
        <v>1001</v>
      </c>
      <c r="C40" s="856"/>
      <c r="D40" s="856"/>
      <c r="E40" s="856"/>
      <c r="F40" s="856"/>
      <c r="G40" s="911"/>
      <c r="H40" s="911"/>
      <c r="I40" s="670" t="s">
        <v>805</v>
      </c>
      <c r="J40" s="323" t="s">
        <v>131</v>
      </c>
    </row>
    <row r="41" spans="1:11" ht="18.75" customHeight="1">
      <c r="A41" s="1159"/>
      <c r="B41" s="369" t="s">
        <v>598</v>
      </c>
      <c r="C41" s="306"/>
      <c r="D41" s="860"/>
      <c r="E41" s="860"/>
      <c r="F41" s="1013"/>
      <c r="G41" s="911"/>
      <c r="H41" s="862"/>
      <c r="I41" s="4" t="s">
        <v>218</v>
      </c>
      <c r="J41" s="361" t="s">
        <v>68</v>
      </c>
    </row>
    <row r="42" spans="1:11" ht="18.75" customHeight="1">
      <c r="A42" s="1159"/>
      <c r="B42" s="369" t="s">
        <v>599</v>
      </c>
      <c r="C42" s="306"/>
      <c r="D42" s="306"/>
      <c r="E42" s="856"/>
      <c r="F42" s="306"/>
      <c r="G42" s="960"/>
      <c r="H42" s="960"/>
      <c r="I42" s="4" t="s">
        <v>637</v>
      </c>
      <c r="J42" s="361" t="s">
        <v>123</v>
      </c>
    </row>
    <row r="43" spans="1:11" ht="18.75" customHeight="1">
      <c r="A43" s="1159"/>
      <c r="B43" s="369" t="s">
        <v>286</v>
      </c>
      <c r="C43" s="167"/>
      <c r="D43" s="306"/>
      <c r="E43" s="856"/>
      <c r="F43" s="167"/>
      <c r="G43" s="963"/>
      <c r="H43" s="862"/>
      <c r="I43" s="4" t="s">
        <v>363</v>
      </c>
      <c r="J43" s="323" t="s">
        <v>131</v>
      </c>
    </row>
    <row r="44" spans="1:11" s="1246" customFormat="1" ht="18.75" customHeight="1">
      <c r="A44" s="1211"/>
      <c r="B44" s="1104" t="s">
        <v>1003</v>
      </c>
      <c r="C44" s="1254"/>
      <c r="D44" s="1727"/>
      <c r="E44" s="1727"/>
      <c r="F44" s="1254"/>
      <c r="G44" s="1254"/>
      <c r="H44" s="1254"/>
      <c r="I44" s="1201" t="s">
        <v>447</v>
      </c>
      <c r="J44" s="1096" t="s">
        <v>123</v>
      </c>
    </row>
    <row r="45" spans="1:11" s="338" customFormat="1" ht="18.75" customHeight="1">
      <c r="A45" s="1159"/>
      <c r="B45" s="373" t="s">
        <v>1004</v>
      </c>
      <c r="C45" s="306"/>
      <c r="D45" s="1727"/>
      <c r="E45" s="1727"/>
      <c r="F45" s="825"/>
      <c r="G45" s="960"/>
      <c r="H45" s="960"/>
      <c r="I45" s="4" t="s">
        <v>655</v>
      </c>
      <c r="J45" s="323" t="s">
        <v>34</v>
      </c>
      <c r="K45" s="1385" t="s">
        <v>1113</v>
      </c>
    </row>
    <row r="46" spans="1:11" s="932" customFormat="1" ht="43.5" customHeight="1">
      <c r="A46" s="1159"/>
      <c r="B46" s="1220" t="s">
        <v>1246</v>
      </c>
      <c r="C46" s="923"/>
      <c r="D46" s="923"/>
      <c r="E46" s="923"/>
      <c r="F46" s="986"/>
      <c r="G46" s="923"/>
      <c r="H46" s="960"/>
      <c r="I46" s="983" t="s">
        <v>656</v>
      </c>
      <c r="J46" s="985" t="s">
        <v>131</v>
      </c>
    </row>
    <row r="47" spans="1:11" ht="18.75" customHeight="1">
      <c r="A47" s="1159"/>
      <c r="B47" s="372" t="s">
        <v>225</v>
      </c>
      <c r="C47" s="395"/>
      <c r="D47" s="856"/>
      <c r="E47" s="856"/>
      <c r="F47" s="958"/>
      <c r="G47" s="963"/>
      <c r="H47" s="963"/>
      <c r="I47" s="4" t="s">
        <v>364</v>
      </c>
      <c r="J47" s="361" t="s">
        <v>34</v>
      </c>
    </row>
    <row r="48" spans="1:11" ht="18.75" customHeight="1">
      <c r="A48" s="1157"/>
      <c r="B48" s="372" t="s">
        <v>600</v>
      </c>
      <c r="C48" s="395"/>
      <c r="D48" s="856"/>
      <c r="E48" s="856"/>
      <c r="F48" s="958"/>
      <c r="G48" s="963"/>
      <c r="H48" s="963"/>
      <c r="I48" s="4" t="s">
        <v>638</v>
      </c>
      <c r="J48" s="361" t="s">
        <v>123</v>
      </c>
    </row>
    <row r="49" spans="1:16" s="805" customFormat="1" ht="18.75" customHeight="1">
      <c r="A49" s="1157"/>
      <c r="B49" s="838" t="s">
        <v>917</v>
      </c>
      <c r="C49" s="825"/>
      <c r="D49" s="860"/>
      <c r="E49" s="860"/>
      <c r="F49" s="958"/>
      <c r="G49" s="911"/>
      <c r="H49" s="963"/>
      <c r="I49" s="817" t="s">
        <v>892</v>
      </c>
      <c r="J49" s="323" t="s">
        <v>131</v>
      </c>
    </row>
    <row r="50" spans="1:16" ht="30.75" customHeight="1">
      <c r="A50" s="1157"/>
      <c r="B50" s="322" t="s">
        <v>818</v>
      </c>
      <c r="C50" s="1600"/>
      <c r="D50" s="856"/>
      <c r="E50" s="856"/>
      <c r="F50" s="958"/>
      <c r="G50" s="923"/>
      <c r="H50" s="963"/>
      <c r="I50" s="4" t="s">
        <v>410</v>
      </c>
      <c r="J50" s="361" t="s">
        <v>34</v>
      </c>
    </row>
    <row r="51" spans="1:16" s="1634" customFormat="1" ht="18.75" customHeight="1">
      <c r="A51" s="1211"/>
      <c r="B51" s="322" t="s">
        <v>1456</v>
      </c>
      <c r="C51" s="1727"/>
      <c r="D51" s="856"/>
      <c r="E51" s="856"/>
      <c r="F51" s="1649"/>
      <c r="G51" s="958"/>
      <c r="H51" s="1728"/>
      <c r="I51" s="1729" t="s">
        <v>639</v>
      </c>
      <c r="J51" s="361" t="s">
        <v>34</v>
      </c>
    </row>
    <row r="52" spans="1:16" ht="18.75" customHeight="1">
      <c r="A52" s="1157"/>
      <c r="B52" s="363" t="s">
        <v>456</v>
      </c>
      <c r="C52" s="306"/>
      <c r="D52" s="856"/>
      <c r="E52" s="856"/>
      <c r="F52" s="306"/>
      <c r="G52" s="960"/>
      <c r="H52" s="960"/>
      <c r="I52" s="4" t="s">
        <v>854</v>
      </c>
      <c r="J52" s="361" t="s">
        <v>34</v>
      </c>
    </row>
    <row r="53" spans="1:16" s="1634" customFormat="1" ht="28.5" customHeight="1">
      <c r="A53" s="1211"/>
      <c r="B53" s="322" t="s">
        <v>1452</v>
      </c>
      <c r="C53" s="167"/>
      <c r="D53" s="856"/>
      <c r="E53" s="856"/>
      <c r="F53" s="958"/>
      <c r="G53" s="963"/>
      <c r="H53" s="963"/>
      <c r="I53" s="4" t="s">
        <v>1455</v>
      </c>
      <c r="J53" s="323" t="s">
        <v>131</v>
      </c>
    </row>
    <row r="54" spans="1:16" ht="18.75" customHeight="1" thickBot="1">
      <c r="A54" s="1157"/>
      <c r="B54" s="372" t="s">
        <v>1469</v>
      </c>
      <c r="C54" s="167"/>
      <c r="D54" s="1600"/>
      <c r="E54" s="1727"/>
      <c r="F54" s="167"/>
      <c r="G54" s="963"/>
      <c r="H54" s="862"/>
      <c r="I54" s="4" t="s">
        <v>385</v>
      </c>
      <c r="J54" s="323" t="s">
        <v>131</v>
      </c>
      <c r="K54" s="1385" t="s">
        <v>1113</v>
      </c>
    </row>
    <row r="55" spans="1:16" ht="18.75" customHeight="1">
      <c r="A55" s="1157"/>
      <c r="B55" s="390" t="str">
        <f>"Carrying value at 31 March 2016"</f>
        <v>Carrying value at 31 March 2016</v>
      </c>
      <c r="C55" s="336">
        <f t="shared" ref="C55:H55" si="3">SUM(C38:C54)</f>
        <v>0</v>
      </c>
      <c r="D55" s="336">
        <f t="shared" si="3"/>
        <v>0</v>
      </c>
      <c r="E55" s="336">
        <f t="shared" si="3"/>
        <v>0</v>
      </c>
      <c r="F55" s="336">
        <f t="shared" si="3"/>
        <v>0</v>
      </c>
      <c r="G55" s="336">
        <f t="shared" si="3"/>
        <v>0</v>
      </c>
      <c r="H55" s="336">
        <f t="shared" si="3"/>
        <v>0</v>
      </c>
      <c r="I55" s="4" t="s">
        <v>411</v>
      </c>
      <c r="J55" s="361" t="s">
        <v>123</v>
      </c>
    </row>
    <row r="56" spans="1:16">
      <c r="A56" s="1157"/>
      <c r="B56" s="56"/>
      <c r="C56" s="81"/>
      <c r="D56" s="33"/>
      <c r="E56" s="33"/>
      <c r="F56" s="937"/>
      <c r="G56" s="937"/>
      <c r="H56" s="33"/>
      <c r="I56" s="33"/>
      <c r="J56" s="63"/>
      <c r="K56" s="33"/>
      <c r="L56" s="33"/>
    </row>
    <row r="57" spans="1:16">
      <c r="A57" s="1157"/>
      <c r="B57" s="56"/>
      <c r="C57" s="81"/>
      <c r="D57" s="33"/>
      <c r="E57" s="1776" t="s">
        <v>1577</v>
      </c>
      <c r="F57" s="1776">
        <v>3</v>
      </c>
      <c r="G57" s="937"/>
      <c r="H57" s="33"/>
      <c r="I57" s="33"/>
      <c r="J57" s="63"/>
      <c r="K57" s="33"/>
      <c r="L57" s="33"/>
    </row>
    <row r="58" spans="1:16">
      <c r="A58" s="1157">
        <v>3</v>
      </c>
      <c r="B58" s="371"/>
      <c r="C58" s="304" t="s">
        <v>339</v>
      </c>
      <c r="D58" s="1118" t="s">
        <v>340</v>
      </c>
      <c r="E58" s="304" t="s">
        <v>65</v>
      </c>
      <c r="F58" s="367"/>
      <c r="I58" s="33"/>
      <c r="J58" s="63"/>
      <c r="K58" s="33"/>
      <c r="L58" s="33"/>
    </row>
    <row r="59" spans="1:16">
      <c r="A59" s="1157"/>
      <c r="B59" s="333" t="s">
        <v>1438</v>
      </c>
      <c r="C59" s="347" t="str">
        <f>'1. SoCI'!D9</f>
        <v>2016/17</v>
      </c>
      <c r="D59" s="347" t="str">
        <f>'1. SoCI'!E9</f>
        <v>2015/16</v>
      </c>
      <c r="E59" s="347"/>
      <c r="F59" s="366" t="s">
        <v>102</v>
      </c>
      <c r="I59" s="33"/>
      <c r="J59" s="63"/>
      <c r="K59" s="33"/>
      <c r="L59" s="33"/>
    </row>
    <row r="60" spans="1:16">
      <c r="A60" s="1157"/>
      <c r="B60" s="317"/>
      <c r="C60" s="344" t="s">
        <v>67</v>
      </c>
      <c r="D60" s="352" t="s">
        <v>67</v>
      </c>
      <c r="E60" s="4" t="s">
        <v>66</v>
      </c>
      <c r="F60" s="366" t="s">
        <v>103</v>
      </c>
      <c r="I60" s="33"/>
      <c r="J60" s="63"/>
      <c r="K60" s="33"/>
      <c r="L60" s="33"/>
    </row>
    <row r="61" spans="1:16" ht="42" customHeight="1">
      <c r="A61" s="1157"/>
      <c r="B61" s="312" t="s">
        <v>1137</v>
      </c>
      <c r="C61" s="675"/>
      <c r="D61" s="306"/>
      <c r="E61" s="4">
        <v>100</v>
      </c>
      <c r="F61" s="328" t="s">
        <v>68</v>
      </c>
      <c r="I61" s="33"/>
      <c r="J61" s="63"/>
      <c r="K61" s="33"/>
      <c r="L61" s="33"/>
    </row>
    <row r="62" spans="1:16" ht="40.5" customHeight="1" thickBot="1">
      <c r="A62" s="1157"/>
      <c r="B62" s="322" t="s">
        <v>1138</v>
      </c>
      <c r="C62" s="675"/>
      <c r="D62" s="306"/>
      <c r="E62" s="4" t="s">
        <v>185</v>
      </c>
      <c r="F62" s="384" t="s">
        <v>68</v>
      </c>
      <c r="I62" s="33"/>
      <c r="J62" s="63"/>
      <c r="K62" s="33"/>
      <c r="L62" s="33"/>
      <c r="P62" s="1271"/>
    </row>
    <row r="63" spans="1:16" ht="25.5" customHeight="1">
      <c r="A63" s="1157"/>
      <c r="B63" s="311" t="s">
        <v>29</v>
      </c>
      <c r="C63" s="336">
        <f>SUM(C61:C62)</f>
        <v>0</v>
      </c>
      <c r="D63" s="336">
        <f>SUM(D61:D62)</f>
        <v>0</v>
      </c>
      <c r="E63" s="4" t="s">
        <v>23</v>
      </c>
      <c r="F63" s="378" t="s">
        <v>68</v>
      </c>
      <c r="I63" s="33"/>
      <c r="J63" s="33"/>
      <c r="K63" s="33"/>
      <c r="L63" s="33"/>
    </row>
    <row r="64" spans="1:16">
      <c r="A64" s="1157"/>
      <c r="B64" s="33"/>
      <c r="C64" s="33"/>
      <c r="D64" s="33"/>
      <c r="E64" s="33"/>
      <c r="F64" s="33"/>
      <c r="I64" s="33"/>
      <c r="J64" s="33"/>
      <c r="K64" s="33"/>
      <c r="L64" s="33"/>
    </row>
    <row r="65" spans="1:12">
      <c r="A65" s="1157"/>
      <c r="B65" s="33"/>
      <c r="C65" s="33"/>
      <c r="D65" s="33"/>
      <c r="E65" s="1776" t="s">
        <v>1577</v>
      </c>
      <c r="F65" s="1776">
        <v>4</v>
      </c>
      <c r="I65" s="33"/>
      <c r="J65" s="33"/>
      <c r="K65" s="33"/>
      <c r="L65" s="33"/>
    </row>
    <row r="66" spans="1:12">
      <c r="A66" s="1157">
        <v>4</v>
      </c>
      <c r="B66" s="371"/>
      <c r="C66" s="304" t="s">
        <v>341</v>
      </c>
      <c r="D66" s="1118" t="s">
        <v>361</v>
      </c>
      <c r="E66" s="304" t="s">
        <v>65</v>
      </c>
      <c r="F66" s="367"/>
      <c r="I66" s="33"/>
      <c r="J66" s="33"/>
      <c r="K66" s="33"/>
      <c r="L66" s="33"/>
    </row>
    <row r="67" spans="1:12">
      <c r="A67" s="1157"/>
      <c r="B67" s="333" t="s">
        <v>1439</v>
      </c>
      <c r="C67" s="1749" t="str">
        <f>'1. SoCI'!D9</f>
        <v>2016/17</v>
      </c>
      <c r="D67" s="1749" t="str">
        <f>'1. SoCI'!E9</f>
        <v>2015/16</v>
      </c>
      <c r="E67" s="347"/>
      <c r="F67" s="366" t="s">
        <v>102</v>
      </c>
      <c r="I67" s="33"/>
      <c r="J67" s="33"/>
      <c r="K67" s="33"/>
      <c r="L67" s="33"/>
    </row>
    <row r="68" spans="1:12">
      <c r="A68" s="1157"/>
      <c r="B68" s="317"/>
      <c r="C68" s="344" t="s">
        <v>67</v>
      </c>
      <c r="D68" s="352" t="s">
        <v>67</v>
      </c>
      <c r="E68" s="309" t="s">
        <v>66</v>
      </c>
      <c r="F68" s="366" t="s">
        <v>103</v>
      </c>
      <c r="I68" s="33"/>
      <c r="J68" s="33"/>
      <c r="K68" s="33"/>
      <c r="L68" s="33"/>
    </row>
    <row r="69" spans="1:12" ht="25.5" customHeight="1">
      <c r="A69" s="1157"/>
      <c r="B69" s="331" t="s">
        <v>1247</v>
      </c>
      <c r="C69" s="337"/>
      <c r="D69" s="306"/>
      <c r="E69" s="4" t="s">
        <v>9</v>
      </c>
      <c r="F69" s="375" t="s">
        <v>68</v>
      </c>
      <c r="I69" s="33"/>
      <c r="J69" s="33"/>
      <c r="K69" s="33"/>
      <c r="L69" s="33"/>
    </row>
    <row r="70" spans="1:12">
      <c r="A70" s="1157"/>
      <c r="B70" s="33"/>
      <c r="C70" s="33"/>
      <c r="D70" s="33"/>
      <c r="E70" s="33"/>
      <c r="F70" s="937"/>
      <c r="G70" s="937"/>
      <c r="H70" s="33"/>
      <c r="I70" s="33"/>
      <c r="J70" s="33"/>
      <c r="K70" s="33"/>
      <c r="L70" s="33"/>
    </row>
  </sheetData>
  <customSheetViews>
    <customSheetView guid="{E4F26FFA-5313-49C9-9365-CBA576C57791}" scale="85" showGridLines="0" fitToPage="1" showRuler="0">
      <selection activeCell="B31" sqref="B31"/>
      <pageMargins left="0.74803149606299213" right="0.31" top="0.98425196850393704" bottom="0.98425196850393704" header="0.51181102362204722" footer="0.51181102362204722"/>
      <pageSetup paperSize="9" scale="80" orientation="portrait" horizontalDpi="300" verticalDpi="300" r:id="rId1"/>
      <headerFooter alignWithMargins="0"/>
    </customSheetView>
  </customSheetViews>
  <phoneticPr fontId="0" type="noConversion"/>
  <dataValidations count="4">
    <dataValidation allowBlank="1" showInputMessage="1" showErrorMessage="1" promptTitle="Charities: fair value movements" prompt="Please allocate the populated net fair value gain/loss figure between investment properties and other and between gains and losses." sqref="K19 K45"/>
    <dataValidation allowBlank="1" showInputMessage="1" showErrorMessage="1" promptTitle="Associates/JVs: DH group bodies" prompt="This column currently relates to investments in Wiltshire Health and Care LLP only._x000a_" sqref="E7"/>
    <dataValidation allowBlank="1" showInputMessage="1" showErrorMessage="1" promptTitle="Other equity movements: JV/assoc" prompt="If you had previously recorded any other equity movements in this row, they have been reallocated to the appropriate row as discussed via email." sqref="K54"/>
    <dataValidation type="custom" allowBlank="1" showInputMessage="1" showErrorMessage="1" sqref="C25:E25 C51">
      <formula1>C25&lt;=0</formula1>
    </dataValidation>
  </dataValidations>
  <printOptions gridLinesSet="0"/>
  <pageMargins left="0.74803149606299213" right="0.35433070866141736" top="0.35433070866141736" bottom="0.39370078740157483" header="0.19685039370078741" footer="0.19685039370078741"/>
  <pageSetup paperSize="9" scale="44" fitToHeight="2" orientation="landscape" horizontalDpi="300" verticalDpi="300" r:id="rId2"/>
  <headerFooter alignWithMargins="0"/>
  <ignoredErrors>
    <ignoredError sqref="E62:E63 E69 C68:D68 C35:D35 C60:D60 C11:D1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96"/>
  <sheetViews>
    <sheetView showGridLines="0" zoomScale="85" zoomScaleNormal="85" workbookViewId="0"/>
  </sheetViews>
  <sheetFormatPr defaultColWidth="10.7109375" defaultRowHeight="12.75"/>
  <cols>
    <col min="1" max="1" width="5.28515625" style="1161" customWidth="1"/>
    <col min="2" max="2" width="51.85546875" style="19" customWidth="1"/>
    <col min="3" max="3" width="12" style="17" bestFit="1" customWidth="1"/>
    <col min="4" max="4" width="12.85546875" style="17" bestFit="1" customWidth="1"/>
    <col min="5" max="5" width="13.140625" style="17" bestFit="1" customWidth="1"/>
    <col min="6" max="6" width="14.28515625" style="17" customWidth="1"/>
    <col min="7" max="14" width="13.140625" style="17" customWidth="1"/>
    <col min="15" max="15" width="13.140625" style="932" customWidth="1"/>
    <col min="16" max="16384" width="10.7109375" style="17"/>
  </cols>
  <sheetData>
    <row r="1" spans="1:15" ht="15.75">
      <c r="A1" s="1158"/>
      <c r="B1" s="1178" t="s">
        <v>1366</v>
      </c>
      <c r="C1" s="33"/>
      <c r="D1" s="33"/>
      <c r="E1" s="33"/>
      <c r="F1" s="33"/>
      <c r="G1" s="33"/>
      <c r="H1" s="33"/>
      <c r="I1" s="33"/>
      <c r="J1" s="33"/>
    </row>
    <row r="2" spans="1:15">
      <c r="A2" s="1158"/>
      <c r="B2" s="42"/>
      <c r="C2" s="33"/>
      <c r="D2" s="33"/>
      <c r="E2" s="33"/>
      <c r="F2" s="33"/>
      <c r="G2" s="33"/>
      <c r="H2" s="33"/>
      <c r="I2" s="33"/>
      <c r="J2" s="33"/>
    </row>
    <row r="3" spans="1:15">
      <c r="A3" s="1163"/>
      <c r="B3" s="43" t="str">
        <f>'2. SoFP'!B3</f>
        <v>FTC form for accounts for periods ending 31 March 2017</v>
      </c>
      <c r="C3" s="34"/>
      <c r="D3" s="34"/>
      <c r="E3" s="34"/>
      <c r="F3" s="34"/>
      <c r="G3" s="34"/>
      <c r="H3" s="79"/>
      <c r="I3" s="34"/>
      <c r="J3" s="33"/>
    </row>
    <row r="4" spans="1:15">
      <c r="A4" s="1157"/>
      <c r="B4" s="95" t="str">
        <f ca="1">MID(CELL("filename",F4),FIND("]",CELL("filename",F4))+1,99)</f>
        <v>17. AHFS</v>
      </c>
      <c r="C4" s="34"/>
      <c r="D4" s="34"/>
      <c r="E4" s="34"/>
      <c r="F4" s="34"/>
      <c r="G4" s="34"/>
      <c r="H4" s="79"/>
      <c r="I4" s="34"/>
      <c r="J4" s="33"/>
      <c r="L4" s="932"/>
      <c r="O4" s="17"/>
    </row>
    <row r="5" spans="1:15">
      <c r="A5" s="1159"/>
      <c r="B5"/>
      <c r="C5" s="34"/>
      <c r="D5" s="34"/>
      <c r="E5" s="34"/>
      <c r="F5" s="34"/>
      <c r="G5" s="34"/>
      <c r="H5" s="79"/>
      <c r="I5" s="34"/>
      <c r="J5" s="33"/>
      <c r="L5" s="915"/>
      <c r="M5"/>
      <c r="N5"/>
      <c r="O5" s="17"/>
    </row>
    <row r="6" spans="1:15">
      <c r="A6" s="1159"/>
      <c r="B6" s="43" t="s">
        <v>39</v>
      </c>
      <c r="C6" s="33"/>
      <c r="D6" s="33"/>
      <c r="E6" s="33"/>
      <c r="F6" s="33"/>
      <c r="G6" s="33"/>
      <c r="H6" s="33"/>
      <c r="I6" s="33"/>
      <c r="J6" s="33"/>
      <c r="L6" s="932"/>
      <c r="O6" s="17"/>
    </row>
    <row r="7" spans="1:15" s="143" customFormat="1">
      <c r="A7" s="1159"/>
      <c r="B7" s="134"/>
      <c r="C7" s="132"/>
      <c r="D7" s="1776" t="s">
        <v>1577</v>
      </c>
      <c r="E7" s="1776">
        <v>1</v>
      </c>
      <c r="F7" s="132"/>
      <c r="G7" s="132"/>
      <c r="H7" s="132"/>
      <c r="I7" s="132"/>
      <c r="J7" s="132"/>
      <c r="L7" s="932"/>
    </row>
    <row r="8" spans="1:15" ht="14.25" customHeight="1">
      <c r="A8" s="1159">
        <v>1</v>
      </c>
      <c r="B8" s="552"/>
      <c r="C8" s="1132" t="s">
        <v>343</v>
      </c>
      <c r="D8" s="1132" t="s">
        <v>65</v>
      </c>
      <c r="E8" s="538"/>
      <c r="O8" s="17"/>
    </row>
    <row r="9" spans="1:15" ht="46.5" customHeight="1">
      <c r="A9" s="1159"/>
      <c r="B9" s="333" t="s">
        <v>1514</v>
      </c>
      <c r="C9" s="347" t="s">
        <v>25</v>
      </c>
      <c r="D9" s="549"/>
      <c r="E9" s="366" t="s">
        <v>102</v>
      </c>
      <c r="O9" s="17"/>
    </row>
    <row r="10" spans="1:15">
      <c r="A10" s="1159"/>
      <c r="B10" s="317"/>
      <c r="C10" s="344" t="s">
        <v>67</v>
      </c>
      <c r="D10" s="907" t="s">
        <v>66</v>
      </c>
      <c r="E10" s="366" t="s">
        <v>103</v>
      </c>
      <c r="O10" s="17"/>
    </row>
    <row r="11" spans="1:15" ht="35.25" customHeight="1">
      <c r="A11" s="1159"/>
      <c r="B11" s="558" t="s">
        <v>1515</v>
      </c>
      <c r="C11" s="1213"/>
      <c r="D11" s="907">
        <v>100</v>
      </c>
      <c r="E11" s="467" t="s">
        <v>68</v>
      </c>
      <c r="O11" s="17"/>
    </row>
    <row r="12" spans="1:15" s="100" customFormat="1" ht="18.75" customHeight="1">
      <c r="A12" s="1159"/>
      <c r="B12" s="1594" t="s">
        <v>387</v>
      </c>
      <c r="C12" s="1213"/>
      <c r="D12" s="907" t="s">
        <v>186</v>
      </c>
      <c r="E12" s="258" t="s">
        <v>123</v>
      </c>
    </row>
    <row r="13" spans="1:15" s="100" customFormat="1" ht="18.75" customHeight="1">
      <c r="A13" s="1159"/>
      <c r="B13" s="421" t="s">
        <v>1001</v>
      </c>
      <c r="C13" s="1213"/>
      <c r="D13" s="907" t="s">
        <v>650</v>
      </c>
      <c r="E13" s="810" t="s">
        <v>131</v>
      </c>
    </row>
    <row r="14" spans="1:15" ht="18.75" customHeight="1">
      <c r="A14" s="1159"/>
      <c r="B14" s="421" t="s">
        <v>259</v>
      </c>
      <c r="C14" s="1213"/>
      <c r="D14" s="907" t="s">
        <v>24</v>
      </c>
      <c r="E14" s="258" t="s">
        <v>68</v>
      </c>
      <c r="O14" s="17"/>
    </row>
    <row r="15" spans="1:15" ht="18.75" customHeight="1">
      <c r="A15" s="1159"/>
      <c r="B15" s="421" t="s">
        <v>260</v>
      </c>
      <c r="C15" s="1213"/>
      <c r="D15" s="907" t="s">
        <v>187</v>
      </c>
      <c r="E15" s="258" t="s">
        <v>34</v>
      </c>
      <c r="O15" s="17"/>
    </row>
    <row r="16" spans="1:15" ht="18.75" customHeight="1">
      <c r="A16" s="1159"/>
      <c r="B16" s="421" t="s">
        <v>1249</v>
      </c>
      <c r="C16" s="1213"/>
      <c r="D16" s="907" t="s">
        <v>0</v>
      </c>
      <c r="E16" s="258" t="s">
        <v>34</v>
      </c>
      <c r="O16" s="17"/>
    </row>
    <row r="17" spans="1:15" ht="18.75" customHeight="1">
      <c r="A17" s="1159"/>
      <c r="B17" s="421" t="s">
        <v>1248</v>
      </c>
      <c r="C17" s="1213"/>
      <c r="D17" s="907" t="s">
        <v>188</v>
      </c>
      <c r="E17" s="258" t="s">
        <v>68</v>
      </c>
      <c r="O17" s="17"/>
    </row>
    <row r="18" spans="1:15" ht="32.25" customHeight="1" thickBot="1">
      <c r="A18" s="1159"/>
      <c r="B18" s="553" t="s">
        <v>261</v>
      </c>
      <c r="C18" s="1213"/>
      <c r="D18" s="907" t="s">
        <v>1</v>
      </c>
      <c r="E18" s="258" t="s">
        <v>34</v>
      </c>
      <c r="O18" s="17"/>
    </row>
    <row r="19" spans="1:15" ht="37.5" customHeight="1">
      <c r="A19" s="1159"/>
      <c r="B19" s="754" t="s">
        <v>1516</v>
      </c>
      <c r="C19" s="336">
        <f>SUM(C11:C18)</f>
        <v>0</v>
      </c>
      <c r="D19" s="907" t="s">
        <v>189</v>
      </c>
      <c r="E19" s="378" t="s">
        <v>68</v>
      </c>
      <c r="O19" s="17"/>
    </row>
    <row r="20" spans="1:15">
      <c r="A20" s="1159"/>
      <c r="B20" s="55"/>
      <c r="C20" s="34"/>
      <c r="D20" s="33"/>
      <c r="E20" s="34"/>
      <c r="O20" s="17"/>
    </row>
    <row r="21" spans="1:15" s="338" customFormat="1">
      <c r="A21" s="1159"/>
      <c r="B21" s="55"/>
      <c r="C21" s="340"/>
      <c r="D21" s="1776" t="s">
        <v>1577</v>
      </c>
      <c r="E21" s="1776">
        <v>2</v>
      </c>
    </row>
    <row r="22" spans="1:15" ht="14.25" customHeight="1">
      <c r="A22" s="1159">
        <v>2</v>
      </c>
      <c r="B22" s="552"/>
      <c r="C22" s="1138" t="s">
        <v>343</v>
      </c>
      <c r="D22" s="1138" t="s">
        <v>65</v>
      </c>
      <c r="E22" s="538"/>
      <c r="O22" s="17"/>
    </row>
    <row r="23" spans="1:15" ht="48.75" customHeight="1">
      <c r="A23" s="1159"/>
      <c r="B23" s="333" t="s">
        <v>1517</v>
      </c>
      <c r="C23" s="347" t="s">
        <v>25</v>
      </c>
      <c r="D23" s="549"/>
      <c r="E23" s="366" t="s">
        <v>102</v>
      </c>
      <c r="O23" s="17"/>
    </row>
    <row r="24" spans="1:15">
      <c r="A24" s="1159"/>
      <c r="B24" s="317"/>
      <c r="C24" s="344" t="s">
        <v>67</v>
      </c>
      <c r="D24" s="907" t="s">
        <v>66</v>
      </c>
      <c r="E24" s="366" t="s">
        <v>103</v>
      </c>
      <c r="O24" s="17"/>
    </row>
    <row r="25" spans="1:15" ht="35.25" customHeight="1">
      <c r="A25" s="1159"/>
      <c r="B25" s="559" t="s">
        <v>1518</v>
      </c>
      <c r="C25" s="1254"/>
      <c r="D25" s="907" t="s">
        <v>196</v>
      </c>
      <c r="E25" s="467" t="s">
        <v>68</v>
      </c>
      <c r="O25" s="17"/>
    </row>
    <row r="26" spans="1:15" s="338" customFormat="1" ht="18.75" customHeight="1" thickBot="1">
      <c r="A26" s="1159"/>
      <c r="B26" s="557" t="s">
        <v>220</v>
      </c>
      <c r="C26" s="1254"/>
      <c r="D26" s="907" t="s">
        <v>827</v>
      </c>
      <c r="E26" s="555" t="s">
        <v>131</v>
      </c>
    </row>
    <row r="27" spans="1:15" s="338" customFormat="1" ht="35.25" customHeight="1">
      <c r="A27" s="1159"/>
      <c r="B27" s="556" t="s">
        <v>1518</v>
      </c>
      <c r="C27" s="336">
        <f>SUM(C25:C26)</f>
        <v>0</v>
      </c>
      <c r="D27" s="907" t="s">
        <v>672</v>
      </c>
      <c r="E27" s="555" t="s">
        <v>131</v>
      </c>
    </row>
    <row r="28" spans="1:15" s="100" customFormat="1" ht="18.75" customHeight="1">
      <c r="A28" s="1159"/>
      <c r="B28" s="1594" t="s">
        <v>387</v>
      </c>
      <c r="C28" s="1254"/>
      <c r="D28" s="907" t="s">
        <v>197</v>
      </c>
      <c r="E28" s="258" t="s">
        <v>123</v>
      </c>
    </row>
    <row r="29" spans="1:15" ht="18.75" customHeight="1">
      <c r="A29" s="1159"/>
      <c r="B29" s="421" t="s">
        <v>259</v>
      </c>
      <c r="C29" s="1254"/>
      <c r="D29" s="907" t="s">
        <v>198</v>
      </c>
      <c r="E29" s="258" t="s">
        <v>68</v>
      </c>
      <c r="G29" s="1634"/>
      <c r="J29" s="100"/>
      <c r="K29" s="100"/>
      <c r="O29" s="17"/>
    </row>
    <row r="30" spans="1:15" s="338" customFormat="1" ht="18.75" customHeight="1">
      <c r="A30" s="1159"/>
      <c r="B30" s="373" t="s">
        <v>1001</v>
      </c>
      <c r="C30" s="1254"/>
      <c r="D30" s="907" t="s">
        <v>806</v>
      </c>
      <c r="E30" s="555" t="s">
        <v>131</v>
      </c>
    </row>
    <row r="31" spans="1:15" ht="18.75" customHeight="1">
      <c r="A31" s="1159"/>
      <c r="B31" s="421" t="s">
        <v>260</v>
      </c>
      <c r="C31" s="1254"/>
      <c r="D31" s="907" t="s">
        <v>199</v>
      </c>
      <c r="E31" s="258" t="s">
        <v>34</v>
      </c>
      <c r="O31" s="17"/>
    </row>
    <row r="32" spans="1:15" ht="18.75" customHeight="1">
      <c r="A32" s="1159"/>
      <c r="B32" s="421" t="s">
        <v>1249</v>
      </c>
      <c r="C32" s="1254"/>
      <c r="D32" s="907" t="s">
        <v>5</v>
      </c>
      <c r="E32" s="258" t="s">
        <v>34</v>
      </c>
      <c r="O32" s="17"/>
    </row>
    <row r="33" spans="1:15" ht="18.75" customHeight="1">
      <c r="A33" s="1159"/>
      <c r="B33" s="421" t="s">
        <v>1248</v>
      </c>
      <c r="C33" s="1254"/>
      <c r="D33" s="907" t="s">
        <v>200</v>
      </c>
      <c r="E33" s="258" t="s">
        <v>68</v>
      </c>
      <c r="O33" s="17"/>
    </row>
    <row r="34" spans="1:15" ht="33" customHeight="1" thickBot="1">
      <c r="A34" s="1159"/>
      <c r="B34" s="553" t="s">
        <v>261</v>
      </c>
      <c r="C34" s="1254"/>
      <c r="D34" s="907" t="s">
        <v>201</v>
      </c>
      <c r="E34" s="258" t="s">
        <v>34</v>
      </c>
      <c r="O34" s="17"/>
    </row>
    <row r="35" spans="1:15" ht="31.5" customHeight="1">
      <c r="A35" s="1159"/>
      <c r="B35" s="554" t="s">
        <v>1519</v>
      </c>
      <c r="C35" s="336">
        <f>SUM(C27:C34)</f>
        <v>0</v>
      </c>
      <c r="D35" s="907" t="s">
        <v>202</v>
      </c>
      <c r="E35" s="378" t="s">
        <v>68</v>
      </c>
      <c r="O35" s="17"/>
    </row>
    <row r="36" spans="1:15">
      <c r="A36" s="1159"/>
      <c r="B36" s="55"/>
      <c r="C36" s="34"/>
      <c r="D36" s="34"/>
      <c r="E36" s="33"/>
      <c r="F36" s="33"/>
      <c r="G36" s="33"/>
      <c r="H36" s="33"/>
      <c r="I36" s="34"/>
      <c r="J36" s="33"/>
    </row>
    <row r="37" spans="1:15">
      <c r="A37" s="1159"/>
      <c r="B37" s="808"/>
      <c r="C37"/>
      <c r="D37" s="1776" t="s">
        <v>1577</v>
      </c>
      <c r="E37" s="1776">
        <v>3</v>
      </c>
    </row>
    <row r="38" spans="1:15">
      <c r="A38" s="1159">
        <v>3</v>
      </c>
      <c r="B38" s="552"/>
      <c r="C38" s="1132" t="s">
        <v>343</v>
      </c>
      <c r="D38" s="1132" t="s">
        <v>65</v>
      </c>
      <c r="E38" s="538"/>
    </row>
    <row r="39" spans="1:15" ht="45.75" customHeight="1">
      <c r="A39" s="1159"/>
      <c r="B39" s="333" t="s">
        <v>1520</v>
      </c>
      <c r="C39" s="347" t="s">
        <v>25</v>
      </c>
      <c r="D39" s="549"/>
      <c r="E39" s="366" t="s">
        <v>102</v>
      </c>
    </row>
    <row r="40" spans="1:15" ht="13.5" thickBot="1">
      <c r="A40" s="1159"/>
      <c r="B40" s="263"/>
      <c r="C40" s="345" t="s">
        <v>67</v>
      </c>
      <c r="D40" s="907" t="s">
        <v>66</v>
      </c>
      <c r="E40" s="381" t="s">
        <v>103</v>
      </c>
    </row>
    <row r="41" spans="1:15" ht="19.5" customHeight="1">
      <c r="A41" s="1159"/>
      <c r="B41" s="845" t="s">
        <v>790</v>
      </c>
      <c r="C41" s="969"/>
      <c r="D41" s="970"/>
      <c r="E41" s="258"/>
    </row>
    <row r="42" spans="1:15" ht="19.5" customHeight="1">
      <c r="A42" s="1159"/>
      <c r="B42" s="372" t="s">
        <v>163</v>
      </c>
      <c r="C42" s="1213"/>
      <c r="D42" s="907" t="s">
        <v>215</v>
      </c>
      <c r="E42" s="258" t="s">
        <v>123</v>
      </c>
    </row>
    <row r="43" spans="1:15" ht="19.5" customHeight="1">
      <c r="A43" s="1159"/>
      <c r="B43" s="372" t="s">
        <v>161</v>
      </c>
      <c r="C43" s="1213"/>
      <c r="D43" s="907" t="s">
        <v>216</v>
      </c>
      <c r="E43" s="258" t="s">
        <v>123</v>
      </c>
    </row>
    <row r="44" spans="1:15" s="143" customFormat="1" ht="19.5" customHeight="1" thickBot="1">
      <c r="A44" s="1159"/>
      <c r="B44" s="372" t="s">
        <v>46</v>
      </c>
      <c r="C44" s="1213"/>
      <c r="D44" s="907" t="s">
        <v>12</v>
      </c>
      <c r="E44" s="378" t="s">
        <v>123</v>
      </c>
    </row>
    <row r="45" spans="1:15" ht="19.5" customHeight="1">
      <c r="A45" s="1159"/>
      <c r="B45" s="394" t="s">
        <v>85</v>
      </c>
      <c r="C45" s="336">
        <f>SUM(C42:C44)</f>
        <v>0</v>
      </c>
      <c r="D45" s="907" t="s">
        <v>218</v>
      </c>
      <c r="E45" s="378" t="s">
        <v>123</v>
      </c>
    </row>
    <row r="46" spans="1:15">
      <c r="A46" s="1159"/>
      <c r="B46" s="841"/>
      <c r="D46" s="932"/>
    </row>
    <row r="47" spans="1:15" s="338" customFormat="1">
      <c r="A47" s="1159"/>
      <c r="B47" s="841"/>
      <c r="D47" s="1776" t="s">
        <v>1577</v>
      </c>
      <c r="E47" s="1776">
        <v>4</v>
      </c>
    </row>
    <row r="48" spans="1:15">
      <c r="A48" s="1159">
        <v>4</v>
      </c>
      <c r="B48" s="552"/>
      <c r="C48" s="1138" t="s">
        <v>343</v>
      </c>
      <c r="D48" s="1138" t="s">
        <v>65</v>
      </c>
      <c r="E48" s="538"/>
    </row>
    <row r="49" spans="1:5" ht="47.25" customHeight="1">
      <c r="A49" s="1159"/>
      <c r="B49" s="333" t="s">
        <v>1521</v>
      </c>
      <c r="C49" s="347" t="s">
        <v>25</v>
      </c>
      <c r="D49" s="549"/>
      <c r="E49" s="366" t="s">
        <v>102</v>
      </c>
    </row>
    <row r="50" spans="1:5" ht="13.5" thickBot="1">
      <c r="A50" s="1159"/>
      <c r="B50" s="263"/>
      <c r="C50" s="345" t="s">
        <v>67</v>
      </c>
      <c r="D50" s="907" t="s">
        <v>66</v>
      </c>
      <c r="E50" s="381" t="s">
        <v>103</v>
      </c>
    </row>
    <row r="51" spans="1:5" ht="18.75" customHeight="1">
      <c r="A51" s="1159"/>
      <c r="B51" s="845" t="s">
        <v>790</v>
      </c>
      <c r="C51" s="550"/>
      <c r="D51" s="551"/>
      <c r="E51" s="258"/>
    </row>
    <row r="52" spans="1:5" ht="19.5" customHeight="1">
      <c r="A52" s="1159"/>
      <c r="B52" s="372" t="s">
        <v>163</v>
      </c>
      <c r="C52" s="1254"/>
      <c r="D52" s="907" t="s">
        <v>569</v>
      </c>
      <c r="E52" s="258" t="s">
        <v>123</v>
      </c>
    </row>
    <row r="53" spans="1:5" ht="19.5" customHeight="1">
      <c r="A53" s="1159"/>
      <c r="B53" s="372" t="s">
        <v>161</v>
      </c>
      <c r="C53" s="1254"/>
      <c r="D53" s="907" t="s">
        <v>570</v>
      </c>
      <c r="E53" s="258" t="s">
        <v>123</v>
      </c>
    </row>
    <row r="54" spans="1:5" ht="19.5" customHeight="1" thickBot="1">
      <c r="A54" s="1159"/>
      <c r="B54" s="372" t="s">
        <v>46</v>
      </c>
      <c r="C54" s="1254"/>
      <c r="D54" s="907" t="s">
        <v>577</v>
      </c>
      <c r="E54" s="378" t="s">
        <v>123</v>
      </c>
    </row>
    <row r="55" spans="1:5" ht="19.5" customHeight="1">
      <c r="A55" s="1159"/>
      <c r="B55" s="394" t="s">
        <v>85</v>
      </c>
      <c r="C55" s="336">
        <f>SUM(C52:C54)</f>
        <v>0</v>
      </c>
      <c r="D55" s="907" t="s">
        <v>722</v>
      </c>
      <c r="E55" s="378" t="s">
        <v>123</v>
      </c>
    </row>
    <row r="56" spans="1:5">
      <c r="A56" s="1159"/>
    </row>
    <row r="57" spans="1:5">
      <c r="A57" s="1159"/>
    </row>
    <row r="58" spans="1:5">
      <c r="A58" s="1159"/>
    </row>
    <row r="59" spans="1:5">
      <c r="A59" s="1159"/>
    </row>
    <row r="60" spans="1:5">
      <c r="A60" s="1159"/>
    </row>
    <row r="61" spans="1:5">
      <c r="A61" s="1159"/>
    </row>
    <row r="62" spans="1:5">
      <c r="A62" s="1159"/>
    </row>
    <row r="63" spans="1:5">
      <c r="A63" s="1159"/>
    </row>
    <row r="64" spans="1:5">
      <c r="A64" s="1159"/>
    </row>
    <row r="65" spans="1:1">
      <c r="A65" s="1159"/>
    </row>
    <row r="66" spans="1:1">
      <c r="A66" s="1159"/>
    </row>
    <row r="67" spans="1:1">
      <c r="A67" s="1159"/>
    </row>
    <row r="68" spans="1:1">
      <c r="A68" s="1159"/>
    </row>
    <row r="69" spans="1:1">
      <c r="A69" s="1159"/>
    </row>
    <row r="70" spans="1:1">
      <c r="A70" s="1159"/>
    </row>
    <row r="71" spans="1:1">
      <c r="A71" s="1159"/>
    </row>
    <row r="72" spans="1:1">
      <c r="A72" s="1159"/>
    </row>
    <row r="73" spans="1:1">
      <c r="A73" s="1159"/>
    </row>
    <row r="74" spans="1:1">
      <c r="A74" s="1159"/>
    </row>
    <row r="75" spans="1:1">
      <c r="A75" s="1159"/>
    </row>
    <row r="76" spans="1:1">
      <c r="A76" s="1159"/>
    </row>
    <row r="77" spans="1:1">
      <c r="A77" s="1159"/>
    </row>
    <row r="78" spans="1:1">
      <c r="A78" s="1159"/>
    </row>
    <row r="79" spans="1:1">
      <c r="A79" s="1159"/>
    </row>
    <row r="80" spans="1:1">
      <c r="A80" s="1159"/>
    </row>
    <row r="81" spans="1:1">
      <c r="A81" s="1159"/>
    </row>
    <row r="82" spans="1:1">
      <c r="A82" s="1159"/>
    </row>
    <row r="83" spans="1:1">
      <c r="A83" s="1159"/>
    </row>
    <row r="84" spans="1:1">
      <c r="A84" s="1159"/>
    </row>
    <row r="85" spans="1:1">
      <c r="A85" s="1159"/>
    </row>
    <row r="86" spans="1:1">
      <c r="A86" s="1159"/>
    </row>
    <row r="87" spans="1:1">
      <c r="A87" s="1159"/>
    </row>
    <row r="88" spans="1:1">
      <c r="A88" s="1159"/>
    </row>
    <row r="89" spans="1:1">
      <c r="A89" s="1159"/>
    </row>
    <row r="90" spans="1:1">
      <c r="A90" s="1159"/>
    </row>
    <row r="91" spans="1:1">
      <c r="A91" s="1159"/>
    </row>
    <row r="92" spans="1:1">
      <c r="A92" s="1159"/>
    </row>
    <row r="93" spans="1:1">
      <c r="A93" s="1159"/>
    </row>
    <row r="94" spans="1:1">
      <c r="A94" s="1159"/>
    </row>
    <row r="95" spans="1:1">
      <c r="A95" s="1159"/>
    </row>
    <row r="96" spans="1:1">
      <c r="A96" s="1159"/>
    </row>
  </sheetData>
  <printOptions gridLinesSet="0"/>
  <pageMargins left="0.35433070866141736" right="0.35433070866141736" top="0.35433070866141736" bottom="0.39370078740157483" header="0.19685039370078741" footer="0.19685039370078741"/>
  <pageSetup paperSize="9" scale="46" orientation="landscape" horizontalDpi="300" verticalDpi="300" r:id="rId1"/>
  <headerFooter alignWithMargins="0"/>
  <ignoredErrors>
    <ignoredError sqref="C24 D14:D19 D30:D35 C50 C40 D12 D28:D29 D25 D27 D26" numberStoredAsText="1"/>
    <ignoredError sqref="C10" numberStoredAsText="1" formulaRange="1"/>
    <ignoredError sqref="C9"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K35"/>
  <sheetViews>
    <sheetView showGridLines="0" zoomScale="85" zoomScaleNormal="85" workbookViewId="0"/>
  </sheetViews>
  <sheetFormatPr defaultColWidth="10.7109375" defaultRowHeight="12.75"/>
  <cols>
    <col min="1" max="1" width="6.85546875" style="1161" customWidth="1"/>
    <col min="2" max="2" width="50.5703125" style="19" customWidth="1"/>
    <col min="3" max="6" width="13" style="17" customWidth="1"/>
    <col min="7" max="7" width="6.28515625" style="1246" customWidth="1"/>
    <col min="8" max="16384" width="10.7109375" style="17"/>
  </cols>
  <sheetData>
    <row r="1" spans="1:7" ht="15.75">
      <c r="A1" s="1158"/>
      <c r="B1" s="1178" t="s">
        <v>1366</v>
      </c>
      <c r="C1" s="33"/>
      <c r="D1" s="33"/>
      <c r="E1" s="33"/>
      <c r="F1" s="33"/>
      <c r="G1" s="937"/>
    </row>
    <row r="2" spans="1:7">
      <c r="A2" s="1158"/>
      <c r="B2" s="42"/>
      <c r="C2" s="33"/>
      <c r="D2" s="33"/>
      <c r="E2" s="33"/>
      <c r="F2" s="33"/>
      <c r="G2" s="937"/>
    </row>
    <row r="3" spans="1:7">
      <c r="A3" s="1158"/>
      <c r="B3" s="43" t="str">
        <f>'2. SoFP'!B3</f>
        <v>FTC form for accounts for periods ending 31 March 2017</v>
      </c>
      <c r="C3" s="33"/>
      <c r="D3" s="33"/>
      <c r="E3" s="33"/>
      <c r="F3" s="33"/>
      <c r="G3" s="937"/>
    </row>
    <row r="4" spans="1:7">
      <c r="A4" s="1158"/>
      <c r="B4" s="95" t="str">
        <f ca="1">MID(CELL("filename",F4),FIND("]",CELL("filename",F4))+1,99)</f>
        <v>18. Other Assets</v>
      </c>
      <c r="C4" s="33"/>
      <c r="D4" s="33"/>
      <c r="E4" s="33"/>
      <c r="F4" s="33"/>
      <c r="G4" s="937"/>
    </row>
    <row r="5" spans="1:7">
      <c r="A5" s="1158"/>
      <c r="B5" s="33"/>
      <c r="C5" s="33"/>
      <c r="D5" s="33"/>
      <c r="E5" s="33"/>
      <c r="F5" s="33"/>
      <c r="G5" s="937"/>
    </row>
    <row r="6" spans="1:7">
      <c r="A6" s="1158"/>
      <c r="B6" s="43" t="s">
        <v>39</v>
      </c>
      <c r="C6" s="33"/>
      <c r="D6" s="33"/>
      <c r="E6" s="33"/>
      <c r="F6" s="33"/>
      <c r="G6" s="937"/>
    </row>
    <row r="7" spans="1:7">
      <c r="A7" s="1158"/>
      <c r="B7" s="37"/>
      <c r="C7" s="33"/>
      <c r="D7" s="33"/>
      <c r="E7" s="1776" t="s">
        <v>1577</v>
      </c>
      <c r="F7" s="1776">
        <v>1</v>
      </c>
      <c r="G7" s="937"/>
    </row>
    <row r="8" spans="1:7">
      <c r="A8" s="1158">
        <v>1</v>
      </c>
      <c r="B8" s="385"/>
      <c r="C8" s="1132" t="s">
        <v>344</v>
      </c>
      <c r="D8" s="1138" t="s">
        <v>345</v>
      </c>
      <c r="E8" s="1132" t="s">
        <v>65</v>
      </c>
      <c r="F8" s="367"/>
      <c r="G8" s="1306"/>
    </row>
    <row r="9" spans="1:7" ht="14.25" customHeight="1">
      <c r="A9" s="1158"/>
      <c r="B9" s="327" t="s">
        <v>1095</v>
      </c>
      <c r="C9" s="353" t="str">
        <f>'2. SoFP'!D9</f>
        <v>31 Mar 2017</v>
      </c>
      <c r="D9" s="353" t="str">
        <f>'2. SoFP'!E9</f>
        <v>31 Mar 2016</v>
      </c>
      <c r="E9" s="357"/>
      <c r="F9" s="366" t="s">
        <v>102</v>
      </c>
      <c r="G9" s="1306"/>
    </row>
    <row r="10" spans="1:7">
      <c r="A10" s="1158"/>
      <c r="B10" s="317"/>
      <c r="C10" s="388" t="s">
        <v>67</v>
      </c>
      <c r="D10" s="388" t="s">
        <v>67</v>
      </c>
      <c r="E10" s="907" t="s">
        <v>66</v>
      </c>
      <c r="F10" s="366" t="s">
        <v>103</v>
      </c>
      <c r="G10" s="1306"/>
    </row>
    <row r="11" spans="1:7" ht="19.5" customHeight="1">
      <c r="A11" s="1158"/>
      <c r="B11" s="307" t="s">
        <v>829</v>
      </c>
      <c r="C11" s="675"/>
      <c r="D11" s="684"/>
      <c r="E11" s="907" t="s">
        <v>23</v>
      </c>
      <c r="F11" s="361" t="s">
        <v>68</v>
      </c>
      <c r="G11" s="1407" t="s">
        <v>1113</v>
      </c>
    </row>
    <row r="12" spans="1:7" ht="19.5" customHeight="1" thickBot="1">
      <c r="A12" s="1158"/>
      <c r="B12" s="308" t="s">
        <v>157</v>
      </c>
      <c r="C12" s="675"/>
      <c r="D12" s="684"/>
      <c r="E12" s="907" t="s">
        <v>24</v>
      </c>
      <c r="F12" s="361" t="s">
        <v>68</v>
      </c>
      <c r="G12" s="139"/>
    </row>
    <row r="13" spans="1:7" ht="19.5" customHeight="1">
      <c r="A13" s="1158"/>
      <c r="B13" s="311" t="s">
        <v>25</v>
      </c>
      <c r="C13" s="336">
        <f>SUM(C11:C12)</f>
        <v>0</v>
      </c>
      <c r="D13" s="336">
        <f>SUM(D11:D12)</f>
        <v>0</v>
      </c>
      <c r="E13" s="907" t="s">
        <v>0</v>
      </c>
      <c r="F13" s="361" t="s">
        <v>68</v>
      </c>
      <c r="G13" s="139"/>
    </row>
    <row r="14" spans="1:7" s="1634" customFormat="1" ht="19.5" customHeight="1">
      <c r="A14" s="1158"/>
      <c r="B14" s="44"/>
      <c r="C14" s="1141"/>
      <c r="D14" s="1141"/>
      <c r="E14" s="1289"/>
      <c r="F14" s="139"/>
      <c r="G14" s="139"/>
    </row>
    <row r="15" spans="1:7">
      <c r="A15" s="1158"/>
      <c r="B15" s="37"/>
      <c r="C15" s="33"/>
      <c r="D15" s="33"/>
      <c r="E15" s="1776" t="s">
        <v>1577</v>
      </c>
      <c r="F15" s="1776">
        <v>2</v>
      </c>
      <c r="G15" s="937"/>
    </row>
    <row r="16" spans="1:7">
      <c r="A16" s="1158">
        <v>2</v>
      </c>
      <c r="B16" s="364"/>
      <c r="C16" s="1132" t="s">
        <v>523</v>
      </c>
      <c r="D16" s="1138" t="s">
        <v>524</v>
      </c>
      <c r="E16" s="1132" t="s">
        <v>65</v>
      </c>
      <c r="F16" s="365" t="s">
        <v>102</v>
      </c>
      <c r="G16" s="1408"/>
    </row>
    <row r="17" spans="1:11">
      <c r="A17" s="1158"/>
      <c r="B17" s="330" t="s">
        <v>1250</v>
      </c>
      <c r="C17" s="353" t="str">
        <f>'2. SoFP'!D9</f>
        <v>31 Mar 2017</v>
      </c>
      <c r="D17" s="353" t="str">
        <f>'2. SoFP'!E9</f>
        <v>31 Mar 2016</v>
      </c>
      <c r="E17" s="349"/>
      <c r="F17" s="326"/>
      <c r="G17" s="791"/>
    </row>
    <row r="18" spans="1:11">
      <c r="A18" s="1158"/>
      <c r="B18" s="383"/>
      <c r="C18" s="382" t="s">
        <v>420</v>
      </c>
      <c r="D18" s="382" t="s">
        <v>420</v>
      </c>
      <c r="E18" s="907" t="s">
        <v>66</v>
      </c>
      <c r="F18" s="321" t="s">
        <v>103</v>
      </c>
      <c r="G18" s="876"/>
    </row>
    <row r="19" spans="1:11" ht="18.75" customHeight="1">
      <c r="A19" s="1158"/>
      <c r="B19" s="315" t="s">
        <v>266</v>
      </c>
      <c r="C19" s="354"/>
      <c r="D19" s="354"/>
      <c r="E19" s="354"/>
      <c r="F19" s="356"/>
      <c r="G19" s="876"/>
    </row>
    <row r="20" spans="1:11" ht="18.75" customHeight="1">
      <c r="A20" s="1158"/>
      <c r="B20" s="360" t="s">
        <v>1251</v>
      </c>
      <c r="C20" s="675"/>
      <c r="D20" s="684"/>
      <c r="E20" s="907" t="s">
        <v>185</v>
      </c>
      <c r="F20" s="323" t="s">
        <v>123</v>
      </c>
      <c r="G20" s="1099"/>
    </row>
    <row r="21" spans="1:11" ht="18.75" customHeight="1">
      <c r="A21" s="1158"/>
      <c r="B21" s="360" t="s">
        <v>810</v>
      </c>
      <c r="C21" s="675"/>
      <c r="D21" s="684"/>
      <c r="E21" s="907" t="s">
        <v>647</v>
      </c>
      <c r="F21" s="323" t="s">
        <v>123</v>
      </c>
      <c r="G21" s="1099"/>
    </row>
    <row r="22" spans="1:11" ht="18.75" customHeight="1">
      <c r="A22" s="1158"/>
      <c r="B22" s="373" t="s">
        <v>172</v>
      </c>
      <c r="C22" s="675"/>
      <c r="D22" s="684"/>
      <c r="E22" s="907" t="s">
        <v>23</v>
      </c>
      <c r="F22" s="323" t="s">
        <v>123</v>
      </c>
      <c r="G22" s="1099"/>
    </row>
    <row r="23" spans="1:11" ht="18.75" customHeight="1">
      <c r="B23" s="373" t="s">
        <v>173</v>
      </c>
      <c r="C23" s="675"/>
      <c r="D23" s="684"/>
      <c r="E23" s="907" t="s">
        <v>186</v>
      </c>
      <c r="F23" s="323" t="s">
        <v>123</v>
      </c>
      <c r="G23" s="1099"/>
    </row>
    <row r="24" spans="1:11" ht="18.75" customHeight="1">
      <c r="B24" s="373" t="s">
        <v>174</v>
      </c>
      <c r="C24" s="675"/>
      <c r="D24" s="684"/>
      <c r="E24" s="907" t="s">
        <v>24</v>
      </c>
      <c r="F24" s="323" t="s">
        <v>123</v>
      </c>
      <c r="G24" s="1099"/>
    </row>
    <row r="25" spans="1:11" s="932" customFormat="1" ht="18.75" customHeight="1" thickBot="1">
      <c r="A25" s="1161"/>
      <c r="B25" s="1713" t="s">
        <v>1252</v>
      </c>
      <c r="C25" s="675"/>
      <c r="D25" s="684"/>
      <c r="E25" s="907" t="s">
        <v>795</v>
      </c>
      <c r="F25" s="323" t="s">
        <v>123</v>
      </c>
      <c r="G25" s="1099"/>
    </row>
    <row r="26" spans="1:11" ht="18.75" customHeight="1">
      <c r="B26" s="362" t="s">
        <v>85</v>
      </c>
      <c r="C26" s="336">
        <f>SUM(C20:C25)</f>
        <v>0</v>
      </c>
      <c r="D26" s="336">
        <f t="shared" ref="D26" si="0">SUM(D20:D25)</f>
        <v>0</v>
      </c>
      <c r="E26" s="907" t="s">
        <v>187</v>
      </c>
      <c r="F26" s="323" t="s">
        <v>123</v>
      </c>
      <c r="G26" s="1099"/>
    </row>
    <row r="27" spans="1:11" ht="18.75" customHeight="1">
      <c r="B27" s="315" t="s">
        <v>263</v>
      </c>
      <c r="C27" s="350"/>
      <c r="D27" s="350"/>
      <c r="E27" s="351"/>
      <c r="F27" s="320"/>
      <c r="G27" s="791"/>
    </row>
    <row r="28" spans="1:11" ht="18.75" customHeight="1">
      <c r="B28" s="360" t="s">
        <v>1251</v>
      </c>
      <c r="C28" s="675"/>
      <c r="D28" s="684"/>
      <c r="E28" s="907" t="s">
        <v>188</v>
      </c>
      <c r="F28" s="323" t="s">
        <v>123</v>
      </c>
      <c r="G28" s="1099"/>
    </row>
    <row r="29" spans="1:11" ht="18.75" customHeight="1">
      <c r="B29" s="360" t="s">
        <v>810</v>
      </c>
      <c r="C29" s="675"/>
      <c r="D29" s="684"/>
      <c r="E29" s="907" t="s">
        <v>642</v>
      </c>
      <c r="F29" s="323" t="s">
        <v>123</v>
      </c>
      <c r="G29" s="1099"/>
    </row>
    <row r="30" spans="1:11" ht="18.75" customHeight="1">
      <c r="B30" s="373" t="s">
        <v>172</v>
      </c>
      <c r="C30" s="675"/>
      <c r="D30" s="684"/>
      <c r="E30" s="907" t="s">
        <v>1</v>
      </c>
      <c r="F30" s="323" t="s">
        <v>123</v>
      </c>
      <c r="G30" s="323" t="s">
        <v>123</v>
      </c>
      <c r="J30" s="1634"/>
      <c r="K30" s="1634"/>
    </row>
    <row r="31" spans="1:11" ht="18.75" customHeight="1">
      <c r="B31" s="373" t="s">
        <v>173</v>
      </c>
      <c r="C31" s="675"/>
      <c r="D31" s="684"/>
      <c r="E31" s="907" t="s">
        <v>189</v>
      </c>
      <c r="F31" s="323" t="s">
        <v>123</v>
      </c>
      <c r="G31" s="1099"/>
    </row>
    <row r="32" spans="1:11" ht="18.75" customHeight="1">
      <c r="B32" s="373" t="s">
        <v>174</v>
      </c>
      <c r="C32" s="675"/>
      <c r="D32" s="684"/>
      <c r="E32" s="907" t="s">
        <v>2</v>
      </c>
      <c r="F32" s="323" t="s">
        <v>123</v>
      </c>
      <c r="G32" s="1099"/>
    </row>
    <row r="33" spans="1:7" s="1246" customFormat="1" ht="29.25" customHeight="1">
      <c r="A33" s="1161"/>
      <c r="B33" s="1270" t="s">
        <v>1078</v>
      </c>
      <c r="C33" s="1261"/>
      <c r="D33" s="911"/>
      <c r="E33" s="907" t="s">
        <v>1077</v>
      </c>
      <c r="F33" s="323" t="s">
        <v>123</v>
      </c>
      <c r="G33" s="1409" t="s">
        <v>1113</v>
      </c>
    </row>
    <row r="34" spans="1:7" s="932" customFormat="1" ht="18.75" customHeight="1" thickBot="1">
      <c r="A34" s="1161"/>
      <c r="B34" s="1713" t="s">
        <v>1252</v>
      </c>
      <c r="C34" s="675"/>
      <c r="D34" s="684"/>
      <c r="E34" s="907" t="s">
        <v>911</v>
      </c>
      <c r="F34" s="323" t="s">
        <v>123</v>
      </c>
      <c r="G34" s="1099"/>
    </row>
    <row r="35" spans="1:7" ht="18.75" customHeight="1">
      <c r="B35" s="386" t="s">
        <v>85</v>
      </c>
      <c r="C35" s="336">
        <f>SUM(C28:C34)</f>
        <v>0</v>
      </c>
      <c r="D35" s="336">
        <f t="shared" ref="D35" si="1">SUM(D28:D34)</f>
        <v>0</v>
      </c>
      <c r="E35" s="907" t="s">
        <v>190</v>
      </c>
      <c r="F35" s="361" t="s">
        <v>123</v>
      </c>
      <c r="G35" s="139"/>
    </row>
  </sheetData>
  <dataValidations count="2">
    <dataValidation allowBlank="1" showInputMessage="1" showErrorMessage="1" promptTitle="Loans &amp; receivables - NLF" prompt="This balance will be automatically populated against the National Loans Fund on your WGA balances sheet." sqref="G33"/>
    <dataValidation allowBlank="1" showInputMessage="1" showErrorMessage="1" promptTitle="Net pension scheme asset" prompt="The net closing position of on-SoFP pension schemes should be recorded in the SoFP as a single figure. Where an on-SoFP pension scheme has a net liability, this should be recorded on sheet '24. Other liabilities' and this row left blank." sqref="G11"/>
  </dataValidations>
  <printOptions gridLinesSet="0"/>
  <pageMargins left="0.74803149606299213" right="0.34" top="0.36" bottom="0.38" header="0.21" footer="0.2"/>
  <pageSetup paperSize="9" scale="91" orientation="portrait" horizontalDpi="300" verticalDpi="300" r:id="rId1"/>
  <headerFooter alignWithMargins="0"/>
  <ignoredErrors>
    <ignoredError sqref="E11:E13 E35 C10:D10 E26:E32 E20:E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7"/>
  <sheetViews>
    <sheetView showGridLines="0" zoomScale="85" zoomScaleNormal="85" workbookViewId="0"/>
  </sheetViews>
  <sheetFormatPr defaultColWidth="10.7109375" defaultRowHeight="12.75"/>
  <cols>
    <col min="1" max="1" width="4.85546875" style="22" customWidth="1"/>
    <col min="2" max="2" width="65.7109375" style="24" customWidth="1"/>
    <col min="3" max="3" width="10.85546875" style="24" customWidth="1"/>
    <col min="4" max="4" width="15.140625" style="22" customWidth="1"/>
    <col min="5" max="5" width="14.85546875" style="22" customWidth="1"/>
    <col min="6" max="6" width="11.42578125" style="22" customWidth="1"/>
    <col min="7" max="7" width="9.7109375" style="22" customWidth="1"/>
    <col min="8" max="8" width="2.85546875" style="22" customWidth="1"/>
    <col min="9" max="16384" width="10.7109375" style="22"/>
  </cols>
  <sheetData>
    <row r="1" spans="1:11" ht="15.75">
      <c r="A1" s="33"/>
      <c r="B1" s="1178" t="s">
        <v>1366</v>
      </c>
      <c r="C1" s="41"/>
      <c r="D1" s="33"/>
      <c r="E1" s="33"/>
      <c r="F1" s="33"/>
      <c r="G1" s="33"/>
      <c r="H1" s="33"/>
      <c r="I1" s="33"/>
      <c r="J1" s="33"/>
      <c r="K1" s="33"/>
    </row>
    <row r="2" spans="1:11">
      <c r="A2" s="33"/>
      <c r="B2" s="42"/>
      <c r="C2" s="37"/>
      <c r="D2" s="33"/>
      <c r="E2" s="33"/>
      <c r="F2" s="33"/>
      <c r="G2" s="33"/>
      <c r="H2" s="33"/>
      <c r="I2" s="33"/>
      <c r="J2" s="33"/>
      <c r="K2" s="33"/>
    </row>
    <row r="3" spans="1:11">
      <c r="A3" s="34"/>
      <c r="B3" s="38" t="s">
        <v>1473</v>
      </c>
      <c r="C3" s="38"/>
      <c r="D3" s="34"/>
      <c r="E3" s="34"/>
      <c r="F3" s="34"/>
      <c r="G3" s="34"/>
      <c r="H3" s="34"/>
      <c r="I3" s="33"/>
      <c r="J3" s="33"/>
      <c r="K3" s="33"/>
    </row>
    <row r="4" spans="1:11">
      <c r="A4" s="34"/>
      <c r="B4" s="95" t="str">
        <f ca="1">MID(CELL("filename",F4),FIND("]",CELL("filename",F4))+1,99)</f>
        <v>1. SoCI</v>
      </c>
      <c r="C4" s="39"/>
      <c r="D4" s="34"/>
      <c r="E4" s="34"/>
      <c r="F4" s="34"/>
      <c r="G4" s="34"/>
      <c r="H4" s="34"/>
      <c r="I4" s="33"/>
      <c r="J4" s="33"/>
      <c r="K4" s="33"/>
    </row>
    <row r="5" spans="1:11">
      <c r="A5" s="34"/>
      <c r="B5" s="34"/>
      <c r="C5" s="34"/>
      <c r="D5" s="34"/>
      <c r="E5" s="34"/>
      <c r="F5" s="34"/>
      <c r="G5" s="34"/>
      <c r="H5" s="34"/>
      <c r="I5" s="33"/>
      <c r="J5" s="33"/>
      <c r="K5" s="33"/>
    </row>
    <row r="6" spans="1:11">
      <c r="A6" s="34"/>
      <c r="B6" s="43" t="s">
        <v>117</v>
      </c>
      <c r="C6" s="43"/>
      <c r="D6" s="34"/>
      <c r="E6" s="34"/>
      <c r="F6" s="34"/>
      <c r="G6" s="34"/>
      <c r="H6" s="34"/>
      <c r="I6" s="33"/>
      <c r="J6" s="33"/>
      <c r="K6" s="33"/>
    </row>
    <row r="7" spans="1:11">
      <c r="A7" s="34"/>
      <c r="B7" s="40"/>
      <c r="C7" s="40"/>
      <c r="D7" s="34"/>
      <c r="E7" s="34"/>
      <c r="F7" s="1776" t="s">
        <v>1577</v>
      </c>
      <c r="G7" s="1776">
        <v>1</v>
      </c>
      <c r="H7" s="34"/>
      <c r="I7" s="33"/>
      <c r="J7" s="33"/>
      <c r="K7" s="33"/>
    </row>
    <row r="8" spans="1:11">
      <c r="A8" s="1157">
        <v>1</v>
      </c>
      <c r="B8" s="583"/>
      <c r="C8" s="584"/>
      <c r="D8" s="592" t="s">
        <v>297</v>
      </c>
      <c r="E8" s="1117" t="s">
        <v>298</v>
      </c>
      <c r="F8" s="1774" t="s">
        <v>65</v>
      </c>
      <c r="G8" s="1775"/>
      <c r="H8" s="34"/>
      <c r="I8" s="33"/>
      <c r="J8" s="33"/>
      <c r="K8" s="33"/>
    </row>
    <row r="9" spans="1:11">
      <c r="A9" s="34"/>
      <c r="B9" s="324" t="s">
        <v>182</v>
      </c>
      <c r="C9" s="44"/>
      <c r="D9" s="1743" t="s">
        <v>1320</v>
      </c>
      <c r="E9" s="1743" t="s">
        <v>1044</v>
      </c>
      <c r="F9" s="498"/>
      <c r="G9" s="366" t="s">
        <v>102</v>
      </c>
      <c r="H9" s="34"/>
      <c r="I9" s="33"/>
      <c r="J9" s="33"/>
      <c r="K9" s="33"/>
    </row>
    <row r="10" spans="1:11">
      <c r="A10" s="34"/>
      <c r="B10" s="436"/>
      <c r="C10" s="576" t="s">
        <v>559</v>
      </c>
      <c r="D10" s="280" t="s">
        <v>67</v>
      </c>
      <c r="E10" s="414" t="s">
        <v>67</v>
      </c>
      <c r="F10" s="1019" t="s">
        <v>66</v>
      </c>
      <c r="G10" s="366" t="s">
        <v>103</v>
      </c>
      <c r="H10" s="34"/>
      <c r="I10" s="33"/>
      <c r="J10" s="33"/>
      <c r="K10" s="33"/>
    </row>
    <row r="11" spans="1:11" ht="18.75" customHeight="1">
      <c r="A11" s="34"/>
      <c r="B11" s="901" t="s">
        <v>1083</v>
      </c>
      <c r="C11" s="154"/>
      <c r="D11" s="1286">
        <f>'6. Op Inc (source)'!D26</f>
        <v>0</v>
      </c>
      <c r="E11" s="1286">
        <f>'6. Op Inc (source)'!E26</f>
        <v>0</v>
      </c>
      <c r="F11" s="1019" t="s">
        <v>582</v>
      </c>
      <c r="G11" s="361" t="s">
        <v>68</v>
      </c>
      <c r="H11" s="34"/>
      <c r="I11" s="33"/>
      <c r="J11" s="33"/>
      <c r="K11" s="33"/>
    </row>
    <row r="12" spans="1:11" s="935" customFormat="1" ht="18.75" customHeight="1" thickBot="1">
      <c r="A12" s="938"/>
      <c r="B12" s="1210" t="s">
        <v>28</v>
      </c>
      <c r="C12" s="1206"/>
      <c r="D12" s="1286">
        <f>'6. Op Inc (source)'!D58</f>
        <v>0</v>
      </c>
      <c r="E12" s="1286">
        <f>'6. Op Inc (source)'!E58</f>
        <v>0</v>
      </c>
      <c r="F12" s="817" t="s">
        <v>386</v>
      </c>
      <c r="G12" s="361" t="s">
        <v>68</v>
      </c>
      <c r="H12" s="938"/>
      <c r="I12" s="937"/>
      <c r="J12" s="937"/>
      <c r="K12" s="937"/>
    </row>
    <row r="13" spans="1:11" s="935" customFormat="1" ht="18.75" customHeight="1">
      <c r="A13" s="938"/>
      <c r="B13" s="1148" t="s">
        <v>1089</v>
      </c>
      <c r="C13" s="1206">
        <v>2</v>
      </c>
      <c r="D13" s="336">
        <f>SUM(D11:D12)</f>
        <v>0</v>
      </c>
      <c r="E13" s="336">
        <f>SUM(E11:E12)</f>
        <v>0</v>
      </c>
      <c r="F13" s="817" t="s">
        <v>9</v>
      </c>
      <c r="G13" s="361" t="s">
        <v>68</v>
      </c>
      <c r="H13" s="938"/>
      <c r="I13" s="937"/>
      <c r="J13" s="937"/>
      <c r="K13" s="937"/>
    </row>
    <row r="14" spans="1:11" ht="18.75" customHeight="1" thickBot="1">
      <c r="A14" s="34"/>
      <c r="B14" s="441" t="s">
        <v>1168</v>
      </c>
      <c r="C14" s="45">
        <v>3</v>
      </c>
      <c r="D14" s="820">
        <f>-'7. Op Exp'!D78</f>
        <v>0</v>
      </c>
      <c r="E14" s="820">
        <f>-'7. Op Exp'!E78</f>
        <v>0</v>
      </c>
      <c r="F14" s="1019" t="s">
        <v>185</v>
      </c>
      <c r="G14" s="361" t="s">
        <v>34</v>
      </c>
      <c r="H14" s="34"/>
      <c r="I14" s="33"/>
      <c r="J14" s="33"/>
      <c r="K14" s="33"/>
    </row>
    <row r="15" spans="1:11" ht="25.5" customHeight="1">
      <c r="A15" s="34"/>
      <c r="B15" s="586" t="s">
        <v>426</v>
      </c>
      <c r="C15" s="45"/>
      <c r="D15" s="336">
        <f>SUM(D13:D14)</f>
        <v>0</v>
      </c>
      <c r="E15" s="336">
        <f>SUM(E13:E14)</f>
        <v>0</v>
      </c>
      <c r="F15" s="1019" t="s">
        <v>23</v>
      </c>
      <c r="G15" s="361" t="s">
        <v>70</v>
      </c>
      <c r="H15" s="34"/>
      <c r="I15" s="33"/>
      <c r="J15" s="33"/>
      <c r="K15" s="33"/>
    </row>
    <row r="16" spans="1:11">
      <c r="A16" s="34"/>
      <c r="B16" s="587" t="s">
        <v>427</v>
      </c>
      <c r="C16" s="45"/>
      <c r="D16" s="50"/>
      <c r="E16" s="50"/>
      <c r="F16" s="588"/>
      <c r="G16" s="361"/>
      <c r="H16" s="34"/>
      <c r="I16" s="33"/>
      <c r="J16" s="33"/>
      <c r="K16" s="33"/>
    </row>
    <row r="17" spans="1:11" s="23" customFormat="1" ht="18.75" customHeight="1">
      <c r="A17" s="40"/>
      <c r="B17" s="441" t="s">
        <v>428</v>
      </c>
      <c r="C17" s="45">
        <v>8</v>
      </c>
      <c r="D17" s="820">
        <f>'11. Finance &amp; other'!C23</f>
        <v>0</v>
      </c>
      <c r="E17" s="820">
        <f>'11. Finance &amp; other'!D23</f>
        <v>0</v>
      </c>
      <c r="F17" s="1019" t="s">
        <v>186</v>
      </c>
      <c r="G17" s="361" t="s">
        <v>68</v>
      </c>
      <c r="H17" s="40"/>
      <c r="I17" s="54"/>
      <c r="J17" s="54"/>
      <c r="K17" s="54"/>
    </row>
    <row r="18" spans="1:11" s="23" customFormat="1" ht="18.75" customHeight="1">
      <c r="A18" s="40"/>
      <c r="B18" s="441" t="s">
        <v>429</v>
      </c>
      <c r="C18" s="45">
        <v>9</v>
      </c>
      <c r="D18" s="820">
        <f>-'11. Finance &amp; other'!C46</f>
        <v>0</v>
      </c>
      <c r="E18" s="820">
        <f>-'11. Finance &amp; other'!D46</f>
        <v>0</v>
      </c>
      <c r="F18" s="1019">
        <v>120</v>
      </c>
      <c r="G18" s="361" t="s">
        <v>34</v>
      </c>
      <c r="H18" s="40"/>
      <c r="I18" s="54"/>
      <c r="J18" s="54"/>
      <c r="K18" s="54"/>
    </row>
    <row r="19" spans="1:11" s="23" customFormat="1" ht="18.75" customHeight="1">
      <c r="A19" s="40"/>
      <c r="B19" s="441" t="s">
        <v>430</v>
      </c>
      <c r="C19" s="45">
        <v>28</v>
      </c>
      <c r="D19" s="820">
        <f>-'25. Provisions and CL'!C34</f>
        <v>0</v>
      </c>
      <c r="E19" s="801"/>
      <c r="F19" s="1019">
        <v>125</v>
      </c>
      <c r="G19" s="361" t="s">
        <v>34</v>
      </c>
      <c r="H19" s="40"/>
      <c r="I19" s="54"/>
      <c r="J19" s="54"/>
      <c r="K19" s="54"/>
    </row>
    <row r="20" spans="1:11" s="23" customFormat="1" ht="18.75" customHeight="1" thickBot="1">
      <c r="A20" s="40"/>
      <c r="B20" s="441" t="s">
        <v>1169</v>
      </c>
      <c r="C20" s="45"/>
      <c r="D20" s="804"/>
      <c r="E20" s="801"/>
      <c r="F20" s="1019">
        <v>130</v>
      </c>
      <c r="G20" s="361" t="s">
        <v>34</v>
      </c>
      <c r="H20" s="40"/>
      <c r="I20" s="54"/>
      <c r="J20" s="54"/>
      <c r="K20" s="54"/>
    </row>
    <row r="21" spans="1:11" ht="25.5" customHeight="1">
      <c r="A21" s="34"/>
      <c r="B21" s="587" t="s">
        <v>431</v>
      </c>
      <c r="C21" s="45"/>
      <c r="D21" s="336">
        <f>SUM(D17:D20)</f>
        <v>0</v>
      </c>
      <c r="E21" s="336">
        <f>SUM(E17:E20)</f>
        <v>0</v>
      </c>
      <c r="F21" s="1019">
        <v>135</v>
      </c>
      <c r="G21" s="361" t="s">
        <v>70</v>
      </c>
      <c r="H21" s="34"/>
      <c r="I21" s="33"/>
      <c r="J21" s="33"/>
      <c r="K21" s="33"/>
    </row>
    <row r="22" spans="1:11" s="936" customFormat="1" ht="18.75" customHeight="1">
      <c r="A22" s="939"/>
      <c r="B22" s="441" t="s">
        <v>1402</v>
      </c>
      <c r="C22" s="918">
        <v>10</v>
      </c>
      <c r="D22" s="888">
        <f>'11. Finance &amp; other'!C66</f>
        <v>0</v>
      </c>
      <c r="E22" s="888">
        <f>'11. Finance &amp; other'!D66</f>
        <v>0</v>
      </c>
      <c r="F22" s="1019" t="s">
        <v>634</v>
      </c>
      <c r="G22" s="361" t="s">
        <v>70</v>
      </c>
      <c r="H22" s="939"/>
      <c r="I22" s="54"/>
      <c r="J22" s="54"/>
      <c r="K22" s="54"/>
    </row>
    <row r="23" spans="1:11" s="23" customFormat="1" ht="18.75" customHeight="1">
      <c r="A23" s="40"/>
      <c r="B23" s="441" t="s">
        <v>1344</v>
      </c>
      <c r="C23" s="45">
        <v>15</v>
      </c>
      <c r="D23" s="804"/>
      <c r="E23" s="801"/>
      <c r="F23" s="1019">
        <v>140</v>
      </c>
      <c r="G23" s="361" t="s">
        <v>70</v>
      </c>
      <c r="H23" s="40"/>
      <c r="I23" s="54"/>
      <c r="J23" s="54"/>
      <c r="K23" s="54"/>
    </row>
    <row r="24" spans="1:11" s="23" customFormat="1" ht="18.75" customHeight="1">
      <c r="A24" s="40"/>
      <c r="B24" s="441" t="s">
        <v>1170</v>
      </c>
      <c r="C24" s="45"/>
      <c r="D24" s="804"/>
      <c r="E24" s="801"/>
      <c r="F24" s="1019" t="s">
        <v>823</v>
      </c>
      <c r="G24" s="361" t="s">
        <v>70</v>
      </c>
      <c r="H24" s="1546"/>
      <c r="I24" s="54"/>
      <c r="J24" s="54"/>
      <c r="K24" s="54"/>
    </row>
    <row r="25" spans="1:11" s="23" customFormat="1" ht="18.75" customHeight="1">
      <c r="A25" s="40"/>
      <c r="B25" s="521" t="s">
        <v>858</v>
      </c>
      <c r="C25" s="45">
        <v>15</v>
      </c>
      <c r="D25" s="820">
        <f>SUM('16. Investments &amp; Groups'!C19:H19)+SUM('16. Investments &amp; Groups'!C18:H18)</f>
        <v>0</v>
      </c>
      <c r="E25" s="820">
        <f>SUM('16. Investments &amp; Groups'!C45:H45)+SUM('16. Investments &amp; Groups'!C44:H44)</f>
        <v>0</v>
      </c>
      <c r="F25" s="1019" t="s">
        <v>667</v>
      </c>
      <c r="G25" s="361" t="s">
        <v>70</v>
      </c>
      <c r="H25" s="171"/>
      <c r="I25" s="54"/>
      <c r="J25" s="54"/>
      <c r="K25" s="54"/>
    </row>
    <row r="26" spans="1:11" s="23" customFormat="1" ht="18.75" customHeight="1" thickBot="1">
      <c r="A26" s="40"/>
      <c r="B26" s="441" t="s">
        <v>137</v>
      </c>
      <c r="C26" s="45">
        <v>7</v>
      </c>
      <c r="D26" s="820">
        <f>-'10. Corp Tax'!C18</f>
        <v>0</v>
      </c>
      <c r="E26" s="820">
        <f>-'10. Corp Tax'!D18</f>
        <v>0</v>
      </c>
      <c r="F26" s="1019">
        <v>145</v>
      </c>
      <c r="G26" s="361" t="s">
        <v>34</v>
      </c>
      <c r="H26" s="40"/>
      <c r="I26" s="54"/>
      <c r="J26" s="54"/>
      <c r="K26" s="54"/>
    </row>
    <row r="27" spans="1:11" ht="22.5" customHeight="1">
      <c r="A27" s="40"/>
      <c r="B27" s="587" t="s">
        <v>1171</v>
      </c>
      <c r="C27" s="45"/>
      <c r="D27" s="336">
        <f>D15+D21+SUM(D22:D26)</f>
        <v>0</v>
      </c>
      <c r="E27" s="336">
        <f>E15+E21+SUM(E22:E26)</f>
        <v>0</v>
      </c>
      <c r="F27" s="1019">
        <v>150</v>
      </c>
      <c r="G27" s="361" t="s">
        <v>70</v>
      </c>
      <c r="H27" s="34"/>
      <c r="I27" s="33"/>
      <c r="J27" s="33"/>
      <c r="K27" s="33"/>
    </row>
    <row r="28" spans="1:11" s="23" customFormat="1" ht="33" customHeight="1" thickBot="1">
      <c r="A28" s="40"/>
      <c r="B28" s="441" t="s">
        <v>138</v>
      </c>
      <c r="C28" s="45">
        <v>6</v>
      </c>
      <c r="D28" s="820">
        <f>'9. Op Misc'!C92</f>
        <v>0</v>
      </c>
      <c r="E28" s="820">
        <f>'9. Op Misc'!D92</f>
        <v>0</v>
      </c>
      <c r="F28" s="1019">
        <v>155</v>
      </c>
      <c r="G28" s="361" t="s">
        <v>70</v>
      </c>
      <c r="H28" s="40"/>
      <c r="I28" s="54"/>
      <c r="J28" s="54"/>
      <c r="K28" s="54"/>
    </row>
    <row r="29" spans="1:11" ht="25.5" customHeight="1">
      <c r="A29" s="34"/>
      <c r="B29" s="586" t="s">
        <v>139</v>
      </c>
      <c r="C29" s="45"/>
      <c r="D29" s="336">
        <f>D27+D28</f>
        <v>0</v>
      </c>
      <c r="E29" s="336">
        <f>E27+E28</f>
        <v>0</v>
      </c>
      <c r="F29" s="1019">
        <v>160</v>
      </c>
      <c r="G29" s="1019">
        <v>160</v>
      </c>
      <c r="H29" s="34"/>
      <c r="I29" s="33"/>
      <c r="J29" s="54"/>
      <c r="K29" s="54"/>
    </row>
    <row r="30" spans="1:11" ht="26.25" customHeight="1">
      <c r="A30" s="34"/>
      <c r="B30" s="1093" t="s">
        <v>442</v>
      </c>
      <c r="C30" s="45"/>
      <c r="D30" s="50"/>
      <c r="E30" s="50"/>
      <c r="F30" s="1090"/>
      <c r="G30" s="1092"/>
      <c r="H30" s="34"/>
      <c r="I30" s="33"/>
      <c r="J30" s="33"/>
      <c r="K30" s="33"/>
    </row>
    <row r="31" spans="1:11" s="935" customFormat="1" ht="26.25" customHeight="1">
      <c r="A31" s="938"/>
      <c r="B31" s="997" t="s">
        <v>978</v>
      </c>
      <c r="C31" s="918"/>
      <c r="D31" s="50"/>
      <c r="E31" s="50"/>
      <c r="F31" s="1091"/>
      <c r="G31" s="1086"/>
      <c r="H31" s="938"/>
      <c r="I31" s="937"/>
      <c r="J31" s="937"/>
      <c r="K31" s="937"/>
    </row>
    <row r="32" spans="1:11" s="23" customFormat="1" ht="19.5" customHeight="1">
      <c r="A32" s="40"/>
      <c r="B32" s="441" t="s">
        <v>816</v>
      </c>
      <c r="C32" s="45">
        <v>11</v>
      </c>
      <c r="D32" s="820">
        <f>'3. SOCIE'!D19</f>
        <v>0</v>
      </c>
      <c r="E32" s="820">
        <f>'3. SOCIE'!D50</f>
        <v>0</v>
      </c>
      <c r="F32" s="1019" t="s">
        <v>191</v>
      </c>
      <c r="G32" s="323" t="s">
        <v>34</v>
      </c>
      <c r="H32" s="340"/>
      <c r="I32" s="54"/>
      <c r="J32" s="54"/>
      <c r="K32" s="54"/>
    </row>
    <row r="33" spans="1:11" s="23" customFormat="1" ht="19.5" customHeight="1">
      <c r="A33" s="40"/>
      <c r="B33" s="441" t="s">
        <v>817</v>
      </c>
      <c r="C33" s="45">
        <v>30</v>
      </c>
      <c r="D33" s="820">
        <f>SUM('3. SOCIE'!D20:D22)</f>
        <v>0</v>
      </c>
      <c r="E33" s="820">
        <f>SUM('3. SOCIE'!D51:D53)</f>
        <v>0</v>
      </c>
      <c r="F33" s="1019">
        <v>170</v>
      </c>
      <c r="G33" s="361" t="s">
        <v>70</v>
      </c>
      <c r="H33" s="340"/>
      <c r="I33" s="54"/>
      <c r="J33" s="54"/>
      <c r="K33" s="54"/>
    </row>
    <row r="34" spans="1:11" s="23" customFormat="1" ht="19.5" customHeight="1">
      <c r="A34" s="40"/>
      <c r="B34" s="521" t="s">
        <v>403</v>
      </c>
      <c r="C34" s="45"/>
      <c r="D34" s="820">
        <f>'3. SOCIE'!D24</f>
        <v>0</v>
      </c>
      <c r="E34" s="820">
        <f>'3. SOCIE'!D55</f>
        <v>0</v>
      </c>
      <c r="F34" s="1019">
        <v>190</v>
      </c>
      <c r="G34" s="361" t="s">
        <v>70</v>
      </c>
      <c r="H34" s="40"/>
      <c r="I34" s="54"/>
      <c r="J34" s="54"/>
      <c r="K34" s="54"/>
    </row>
    <row r="35" spans="1:11" s="23" customFormat="1" ht="19.5" customHeight="1">
      <c r="A35" s="40"/>
      <c r="B35" s="521" t="s">
        <v>404</v>
      </c>
      <c r="C35" s="45"/>
      <c r="D35" s="820">
        <f>'3. SOCIE'!D27</f>
        <v>0</v>
      </c>
      <c r="E35" s="820">
        <f>'3. SOCIE'!D58</f>
        <v>0</v>
      </c>
      <c r="F35" s="1019">
        <v>210</v>
      </c>
      <c r="G35" s="361" t="s">
        <v>70</v>
      </c>
      <c r="H35" s="40"/>
      <c r="I35" s="54"/>
      <c r="J35" s="54"/>
      <c r="K35" s="54"/>
    </row>
    <row r="36" spans="1:11" s="23" customFormat="1" ht="19.5" customHeight="1">
      <c r="A36" s="40"/>
      <c r="B36" s="901" t="s">
        <v>938</v>
      </c>
      <c r="C36" s="45">
        <v>38</v>
      </c>
      <c r="D36" s="820">
        <f>'3. SOCIE'!D28</f>
        <v>0</v>
      </c>
      <c r="E36" s="820">
        <f>'3. SOCIE'!D59</f>
        <v>0</v>
      </c>
      <c r="F36" s="1019">
        <v>220</v>
      </c>
      <c r="G36" s="361" t="s">
        <v>70</v>
      </c>
      <c r="H36" s="40"/>
      <c r="I36" s="54"/>
      <c r="J36" s="54"/>
      <c r="K36" s="54"/>
    </row>
    <row r="37" spans="1:11" s="23" customFormat="1" ht="19.5" customHeight="1">
      <c r="A37" s="40"/>
      <c r="B37" s="521" t="s">
        <v>457</v>
      </c>
      <c r="C37" s="45"/>
      <c r="D37" s="1094">
        <f>SUM('3. SOCIE'!D33:D34)-'3. SOCIE'!G33</f>
        <v>0</v>
      </c>
      <c r="E37" s="1094">
        <f>SUM('3. SOCIE'!D64:D65)-'3. SOCIE'!G64</f>
        <v>0</v>
      </c>
      <c r="F37" s="1019" t="s">
        <v>201</v>
      </c>
      <c r="G37" s="361" t="s">
        <v>70</v>
      </c>
      <c r="H37" s="40"/>
      <c r="I37" s="1565"/>
      <c r="J37" s="54"/>
      <c r="K37" s="54"/>
    </row>
    <row r="38" spans="1:11" s="936" customFormat="1" ht="27.75" customHeight="1">
      <c r="A38" s="939"/>
      <c r="B38" s="1095" t="s">
        <v>979</v>
      </c>
      <c r="C38" s="918"/>
      <c r="D38" s="1005"/>
      <c r="E38" s="1005"/>
      <c r="F38" s="1049"/>
      <c r="G38" s="1031"/>
      <c r="H38" s="939"/>
      <c r="I38" s="54"/>
      <c r="J38" s="54"/>
      <c r="K38" s="54"/>
    </row>
    <row r="39" spans="1:11" s="23" customFormat="1" ht="19.5" customHeight="1">
      <c r="A39" s="40"/>
      <c r="B39" s="521" t="s">
        <v>1172</v>
      </c>
      <c r="C39" s="45"/>
      <c r="D39" s="820">
        <f>'3. SOCIE'!D25</f>
        <v>0</v>
      </c>
      <c r="E39" s="820">
        <f>'3. SOCIE'!D56</f>
        <v>0</v>
      </c>
      <c r="F39" s="1019">
        <v>200</v>
      </c>
      <c r="G39" s="361" t="s">
        <v>70</v>
      </c>
      <c r="H39" s="40"/>
      <c r="I39" s="54"/>
      <c r="J39" s="54"/>
      <c r="K39" s="54"/>
    </row>
    <row r="40" spans="1:11" s="23" customFormat="1" ht="30" customHeight="1" thickBot="1">
      <c r="A40" s="40"/>
      <c r="B40" s="441" t="s">
        <v>1173</v>
      </c>
      <c r="C40" s="45"/>
      <c r="D40" s="820">
        <f>'3. SOCIE'!D26</f>
        <v>0</v>
      </c>
      <c r="E40" s="820">
        <f>'3. SOCIE'!D57</f>
        <v>0</v>
      </c>
      <c r="F40" s="1019">
        <v>205</v>
      </c>
      <c r="G40" s="361" t="s">
        <v>70</v>
      </c>
      <c r="H40" s="40"/>
      <c r="I40" s="54"/>
      <c r="J40" s="54"/>
      <c r="K40" s="54"/>
    </row>
    <row r="41" spans="1:11" ht="25.5" customHeight="1">
      <c r="A41" s="34"/>
      <c r="B41" s="1815" t="s">
        <v>354</v>
      </c>
      <c r="C41" s="1816"/>
      <c r="D41" s="336">
        <f>SUM(D32:D40)+D29</f>
        <v>0</v>
      </c>
      <c r="E41" s="336">
        <f>SUM(E32:E40)+E29</f>
        <v>0</v>
      </c>
      <c r="F41" s="1019" t="s">
        <v>202</v>
      </c>
      <c r="G41" s="361" t="s">
        <v>70</v>
      </c>
      <c r="H41" s="34"/>
      <c r="I41" s="33"/>
      <c r="J41" s="33"/>
      <c r="K41" s="33"/>
    </row>
    <row r="42" spans="1:11">
      <c r="A42" s="33"/>
      <c r="B42" s="593"/>
      <c r="C42" s="593"/>
      <c r="D42" s="594"/>
      <c r="E42" s="594"/>
      <c r="F42" s="595"/>
      <c r="G42" s="124"/>
      <c r="H42" s="33"/>
      <c r="I42" s="33"/>
      <c r="J42" s="33"/>
      <c r="K42" s="33"/>
    </row>
    <row r="43" spans="1:11">
      <c r="A43" s="339"/>
      <c r="B43" s="593"/>
      <c r="C43" s="593"/>
      <c r="D43" s="594"/>
      <c r="E43" s="594"/>
      <c r="F43" s="1776" t="s">
        <v>1577</v>
      </c>
      <c r="G43" s="1776">
        <v>2</v>
      </c>
      <c r="H43" s="339"/>
      <c r="I43" s="339"/>
      <c r="J43" s="339"/>
      <c r="K43" s="339"/>
    </row>
    <row r="44" spans="1:11">
      <c r="A44" s="1158">
        <v>2</v>
      </c>
      <c r="B44" s="596"/>
      <c r="C44" s="597"/>
      <c r="D44" s="598" t="s">
        <v>432</v>
      </c>
      <c r="E44" s="1117" t="s">
        <v>433</v>
      </c>
      <c r="F44" s="463" t="s">
        <v>65</v>
      </c>
      <c r="G44" s="585"/>
      <c r="H44" s="33"/>
      <c r="I44" s="33"/>
      <c r="J44" s="33"/>
      <c r="K44" s="33"/>
    </row>
    <row r="45" spans="1:11">
      <c r="A45" s="33"/>
      <c r="B45" s="586" t="s">
        <v>1175</v>
      </c>
      <c r="C45" s="578"/>
      <c r="D45" s="574" t="str">
        <f>D9</f>
        <v>2016/17</v>
      </c>
      <c r="E45" s="574" t="str">
        <f>E9</f>
        <v>2015/16</v>
      </c>
      <c r="F45" s="599"/>
      <c r="G45" s="366" t="s">
        <v>102</v>
      </c>
      <c r="H45" s="33"/>
      <c r="I45" s="33"/>
      <c r="J45" s="33"/>
      <c r="K45" s="33"/>
    </row>
    <row r="46" spans="1:11">
      <c r="A46" s="34"/>
      <c r="B46" s="600"/>
      <c r="C46" s="601"/>
      <c r="D46" s="280" t="s">
        <v>67</v>
      </c>
      <c r="E46" s="414" t="s">
        <v>67</v>
      </c>
      <c r="F46" s="1019" t="s">
        <v>66</v>
      </c>
      <c r="G46" s="366" t="s">
        <v>103</v>
      </c>
      <c r="H46" s="34"/>
      <c r="I46" s="33"/>
      <c r="J46" s="33"/>
      <c r="K46" s="33"/>
    </row>
    <row r="47" spans="1:11" ht="18.75" customHeight="1">
      <c r="A47" s="34"/>
      <c r="B47" s="587" t="s">
        <v>1174</v>
      </c>
      <c r="C47" s="46"/>
      <c r="D47" s="50"/>
      <c r="E47" s="50"/>
      <c r="F47" s="588"/>
      <c r="G47" s="427"/>
      <c r="H47" s="34"/>
      <c r="I47" s="33"/>
      <c r="J47" s="33"/>
      <c r="K47" s="33"/>
    </row>
    <row r="48" spans="1:11" ht="18.75" customHeight="1">
      <c r="A48" s="34"/>
      <c r="B48" s="441" t="s">
        <v>1153</v>
      </c>
      <c r="C48" s="47"/>
      <c r="D48" s="804"/>
      <c r="E48" s="801"/>
      <c r="F48" s="1019" t="s">
        <v>9</v>
      </c>
      <c r="G48" s="361" t="s">
        <v>70</v>
      </c>
      <c r="H48" s="34"/>
      <c r="I48" s="33"/>
      <c r="J48" s="33"/>
      <c r="K48" s="33"/>
    </row>
    <row r="49" spans="1:11" ht="18.75" customHeight="1" thickBot="1">
      <c r="A49" s="34"/>
      <c r="B49" s="441" t="s">
        <v>140</v>
      </c>
      <c r="C49" s="48"/>
      <c r="D49" s="820">
        <f>D50-D48</f>
        <v>0</v>
      </c>
      <c r="E49" s="820">
        <f>E50-E48</f>
        <v>0</v>
      </c>
      <c r="F49" s="1019" t="s">
        <v>185</v>
      </c>
      <c r="G49" s="361" t="s">
        <v>70</v>
      </c>
      <c r="H49" s="34"/>
      <c r="I49" s="33"/>
      <c r="J49" s="33"/>
      <c r="K49" s="33"/>
    </row>
    <row r="50" spans="1:11" ht="18.75" customHeight="1">
      <c r="A50" s="34"/>
      <c r="B50" s="586" t="s">
        <v>29</v>
      </c>
      <c r="C50" s="46"/>
      <c r="D50" s="336">
        <f>D29</f>
        <v>0</v>
      </c>
      <c r="E50" s="336">
        <f>E29</f>
        <v>0</v>
      </c>
      <c r="F50" s="1019" t="s">
        <v>23</v>
      </c>
      <c r="G50" s="361" t="s">
        <v>70</v>
      </c>
      <c r="H50" s="34"/>
      <c r="I50" s="33"/>
      <c r="J50" s="33"/>
      <c r="K50" s="33"/>
    </row>
    <row r="51" spans="1:11" ht="25.5">
      <c r="A51" s="34"/>
      <c r="B51" s="586" t="s">
        <v>434</v>
      </c>
      <c r="C51" s="46"/>
      <c r="D51" s="50"/>
      <c r="E51" s="50"/>
      <c r="F51" s="588"/>
      <c r="G51" s="361"/>
      <c r="H51" s="34"/>
      <c r="I51" s="33"/>
      <c r="J51" s="33"/>
      <c r="K51" s="33"/>
    </row>
    <row r="52" spans="1:11" ht="18.75" customHeight="1">
      <c r="A52" s="33"/>
      <c r="B52" s="441" t="s">
        <v>1153</v>
      </c>
      <c r="C52" s="47"/>
      <c r="D52" s="804"/>
      <c r="E52" s="801"/>
      <c r="F52" s="1019" t="s">
        <v>186</v>
      </c>
      <c r="G52" s="361" t="s">
        <v>70</v>
      </c>
      <c r="H52" s="53"/>
      <c r="I52" s="33"/>
      <c r="J52" s="33"/>
      <c r="K52" s="33"/>
    </row>
    <row r="53" spans="1:11" ht="18.75" customHeight="1" thickBot="1">
      <c r="A53" s="33"/>
      <c r="B53" s="441" t="s">
        <v>140</v>
      </c>
      <c r="C53" s="48"/>
      <c r="D53" s="820">
        <f>D54-D52</f>
        <v>0</v>
      </c>
      <c r="E53" s="820">
        <f>E54-E52</f>
        <v>0</v>
      </c>
      <c r="F53" s="1019" t="s">
        <v>24</v>
      </c>
      <c r="G53" s="361" t="s">
        <v>70</v>
      </c>
      <c r="H53" s="33"/>
      <c r="I53" s="33"/>
      <c r="J53" s="33"/>
      <c r="K53" s="33"/>
    </row>
    <row r="54" spans="1:11" ht="18.75" customHeight="1">
      <c r="A54" s="33"/>
      <c r="B54" s="600" t="s">
        <v>29</v>
      </c>
      <c r="C54" s="602"/>
      <c r="D54" s="336">
        <f>D41</f>
        <v>0</v>
      </c>
      <c r="E54" s="336">
        <f>E41</f>
        <v>0</v>
      </c>
      <c r="F54" s="1019" t="s">
        <v>187</v>
      </c>
      <c r="G54" s="361" t="s">
        <v>70</v>
      </c>
      <c r="H54" s="33"/>
      <c r="I54" s="33"/>
      <c r="J54" s="33"/>
      <c r="K54" s="33"/>
    </row>
    <row r="55" spans="1:11">
      <c r="A55" s="33"/>
      <c r="B55" s="37"/>
      <c r="C55" s="37"/>
      <c r="D55" s="33"/>
      <c r="E55" s="33"/>
      <c r="F55" s="33"/>
      <c r="G55" s="33"/>
      <c r="H55" s="33"/>
      <c r="I55" s="33"/>
      <c r="J55" s="33"/>
      <c r="K55" s="33"/>
    </row>
    <row r="56" spans="1:11">
      <c r="A56" s="33"/>
      <c r="B56" s="32"/>
      <c r="C56" s="49"/>
      <c r="D56" s="33"/>
      <c r="E56" s="33"/>
      <c r="F56" s="33"/>
      <c r="G56" s="33"/>
      <c r="H56" s="33"/>
      <c r="I56" s="33"/>
      <c r="J56" s="33"/>
      <c r="K56" s="33"/>
    </row>
    <row r="57" spans="1:11">
      <c r="A57" s="33"/>
      <c r="B57" s="32"/>
      <c r="C57" s="37"/>
      <c r="D57" s="33"/>
      <c r="E57" s="33"/>
      <c r="F57" s="33"/>
      <c r="G57" s="33"/>
      <c r="H57" s="33"/>
      <c r="I57" s="33"/>
      <c r="J57" s="33"/>
      <c r="K57" s="33"/>
    </row>
  </sheetData>
  <sortState ref="B43:B44">
    <sortCondition ref="B43:B44"/>
  </sortState>
  <dataConsolidate/>
  <customSheetViews>
    <customSheetView guid="{E4F26FFA-5313-49C9-9365-CBA576C57791}" showGridLines="0" fitToPage="1" showRuler="0">
      <selection activeCell="B8" sqref="B8"/>
      <pageMargins left="0.74803149606299213" right="0.74803149606299213" top="0.98425196850393704" bottom="0.98425196850393704" header="0.51181102362204722" footer="0.51181102362204722"/>
      <pageSetup paperSize="9" scale="78" orientation="portrait" r:id="rId1"/>
      <headerFooter alignWithMargins="0"/>
    </customSheetView>
  </customSheetViews>
  <mergeCells count="1">
    <mergeCell ref="B41:C41"/>
  </mergeCells>
  <phoneticPr fontId="0" type="noConversion"/>
  <printOptions gridLinesSet="0"/>
  <pageMargins left="0.74803149606299213" right="0.34" top="0.36" bottom="0.38" header="0.21" footer="0.2"/>
  <pageSetup paperSize="9" scale="53" orientation="portrait" r:id="rId2"/>
  <headerFooter alignWithMargins="0"/>
  <ignoredErrors>
    <ignoredError sqref="F14:F17 F41 F48:F54 F32 D10:E10 D46:E46 F24:F25 F3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54"/>
  <sheetViews>
    <sheetView showGridLines="0" zoomScale="85" zoomScaleNormal="85" workbookViewId="0"/>
  </sheetViews>
  <sheetFormatPr defaultColWidth="10.7109375" defaultRowHeight="12.75"/>
  <cols>
    <col min="1" max="1" width="4.7109375" style="1161" customWidth="1"/>
    <col min="2" max="2" width="46" style="19" customWidth="1"/>
    <col min="3" max="3" width="4" style="822" customWidth="1"/>
    <col min="4" max="6" width="12.85546875" style="17" customWidth="1"/>
    <col min="7" max="7" width="14.140625" style="17" customWidth="1"/>
    <col min="8" max="8" width="12.85546875" style="17" customWidth="1"/>
    <col min="9" max="9" width="13.42578125" style="143" customWidth="1"/>
    <col min="10" max="10" width="12.85546875" style="17" customWidth="1"/>
    <col min="11" max="11" width="12.85546875" style="932" customWidth="1"/>
    <col min="12" max="13" width="14.28515625" style="143" customWidth="1"/>
    <col min="14" max="14" width="5.5703125" style="17" customWidth="1"/>
    <col min="15" max="16" width="14.140625" style="17" customWidth="1"/>
    <col min="17" max="16384" width="10.7109375" style="17"/>
  </cols>
  <sheetData>
    <row r="1" spans="1:15" ht="15.75">
      <c r="A1" s="1158"/>
      <c r="B1" s="1178" t="s">
        <v>1366</v>
      </c>
      <c r="C1" s="1178"/>
      <c r="D1" s="33"/>
      <c r="E1" s="33"/>
      <c r="F1" s="33"/>
      <c r="G1" s="33"/>
      <c r="H1" s="33"/>
      <c r="I1" s="132"/>
      <c r="J1" s="33"/>
      <c r="K1" s="937"/>
      <c r="L1" s="132"/>
      <c r="M1" s="132"/>
      <c r="N1" s="33"/>
      <c r="O1" s="33"/>
    </row>
    <row r="2" spans="1:15">
      <c r="A2" s="1158"/>
      <c r="B2" s="42"/>
      <c r="C2" s="877"/>
      <c r="D2" s="33"/>
      <c r="E2" s="33"/>
      <c r="F2" s="33"/>
      <c r="G2" s="33"/>
      <c r="H2" s="33"/>
      <c r="I2" s="132"/>
      <c r="J2" s="33"/>
      <c r="K2" s="937"/>
      <c r="L2" s="132"/>
      <c r="M2" s="132"/>
      <c r="N2" s="33"/>
      <c r="O2" s="33"/>
    </row>
    <row r="3" spans="1:15">
      <c r="A3" s="1157"/>
      <c r="B3" s="43" t="str">
        <f>iTitle</f>
        <v>FTC form for accounts for periods ending 31 March 2017</v>
      </c>
      <c r="C3" s="878"/>
      <c r="D3" s="34"/>
      <c r="E3" s="33"/>
      <c r="F3" s="33"/>
      <c r="G3" s="33"/>
      <c r="H3" s="33"/>
      <c r="I3" s="132"/>
      <c r="J3" s="34"/>
      <c r="K3" s="938"/>
      <c r="L3" s="144"/>
      <c r="M3" s="144"/>
      <c r="N3" s="33"/>
      <c r="O3" s="33"/>
    </row>
    <row r="4" spans="1:15">
      <c r="A4" s="1157"/>
      <c r="B4" s="95" t="str">
        <f ca="1">MID(CELL("filename",G4),FIND("]",CELL("filename",G4))+1,99)</f>
        <v>19. Inventory</v>
      </c>
      <c r="C4" s="879"/>
      <c r="D4" s="34"/>
      <c r="E4" s="33"/>
      <c r="F4" s="33"/>
      <c r="G4" s="33"/>
      <c r="H4" s="33"/>
      <c r="I4" s="132"/>
      <c r="J4" s="34"/>
      <c r="K4" s="938"/>
      <c r="L4" s="144"/>
      <c r="M4" s="144"/>
      <c r="N4" s="33"/>
      <c r="O4" s="33"/>
    </row>
    <row r="5" spans="1:15">
      <c r="A5" s="1157"/>
      <c r="B5" s="34"/>
      <c r="C5" s="938"/>
      <c r="D5" s="34"/>
      <c r="E5" s="33"/>
      <c r="F5" s="33"/>
      <c r="G5" s="33"/>
      <c r="H5" s="33"/>
      <c r="I5" s="132"/>
      <c r="J5" s="34"/>
      <c r="K5" s="938"/>
      <c r="L5" s="144"/>
      <c r="M5" s="144"/>
      <c r="N5" s="33"/>
      <c r="O5" s="33"/>
    </row>
    <row r="6" spans="1:15">
      <c r="A6" s="1157"/>
      <c r="B6" s="43" t="s">
        <v>39</v>
      </c>
      <c r="C6" s="878"/>
      <c r="D6" s="34"/>
      <c r="E6" s="33"/>
      <c r="F6" s="33"/>
      <c r="G6" s="33"/>
      <c r="H6" s="33"/>
      <c r="I6" s="132"/>
      <c r="J6" s="33"/>
      <c r="K6" s="937"/>
      <c r="L6" s="132"/>
      <c r="M6" s="132"/>
      <c r="N6" s="33"/>
      <c r="O6" s="33"/>
    </row>
    <row r="7" spans="1:15" s="932" customFormat="1">
      <c r="A7" s="1157"/>
      <c r="B7" s="878"/>
      <c r="C7" s="878"/>
      <c r="D7" s="938"/>
      <c r="E7" s="937"/>
      <c r="F7" s="937"/>
      <c r="G7" s="937"/>
      <c r="H7" s="937"/>
      <c r="I7" s="937"/>
      <c r="J7" s="937"/>
      <c r="K7" s="937"/>
      <c r="L7" s="937"/>
      <c r="M7" s="937"/>
      <c r="N7" s="937"/>
      <c r="O7" s="937"/>
    </row>
    <row r="8" spans="1:15">
      <c r="A8" s="1159"/>
      <c r="B8"/>
      <c r="C8" s="1271"/>
      <c r="D8"/>
      <c r="E8"/>
      <c r="F8"/>
      <c r="G8"/>
      <c r="H8"/>
      <c r="I8"/>
      <c r="J8"/>
      <c r="K8" s="904"/>
      <c r="L8" s="1776" t="s">
        <v>1577</v>
      </c>
      <c r="M8" s="1776">
        <v>1</v>
      </c>
    </row>
    <row r="9" spans="1:15">
      <c r="A9" s="1161">
        <v>1</v>
      </c>
      <c r="B9" s="839"/>
      <c r="C9" s="1415"/>
      <c r="D9" s="1132" t="s">
        <v>836</v>
      </c>
      <c r="E9" s="1132" t="s">
        <v>837</v>
      </c>
      <c r="F9" s="1132" t="s">
        <v>838</v>
      </c>
      <c r="G9" s="1132" t="s">
        <v>839</v>
      </c>
      <c r="H9" s="1132" t="s">
        <v>705</v>
      </c>
      <c r="I9" s="1132" t="s">
        <v>706</v>
      </c>
      <c r="J9" s="1132" t="s">
        <v>840</v>
      </c>
      <c r="K9" s="1132" t="s">
        <v>914</v>
      </c>
      <c r="L9" s="1132" t="s">
        <v>65</v>
      </c>
      <c r="M9" s="524"/>
    </row>
    <row r="10" spans="1:15" ht="49.5" customHeight="1">
      <c r="B10" s="333" t="s">
        <v>1503</v>
      </c>
      <c r="C10" s="1128"/>
      <c r="D10" s="347" t="s">
        <v>85</v>
      </c>
      <c r="E10" s="347" t="s">
        <v>830</v>
      </c>
      <c r="F10" s="347" t="s">
        <v>1253</v>
      </c>
      <c r="G10" s="347" t="s">
        <v>831</v>
      </c>
      <c r="H10" s="347" t="s">
        <v>832</v>
      </c>
      <c r="I10" s="347" t="s">
        <v>833</v>
      </c>
      <c r="J10" s="347" t="s">
        <v>46</v>
      </c>
      <c r="K10" s="955" t="s">
        <v>1254</v>
      </c>
      <c r="L10" s="347"/>
      <c r="M10" s="225"/>
    </row>
    <row r="11" spans="1:15">
      <c r="B11" s="840"/>
      <c r="C11" s="1411"/>
      <c r="D11" s="347" t="str">
        <f>'1. SoCI'!$D$9</f>
        <v>2016/17</v>
      </c>
      <c r="E11" s="1749" t="str">
        <f>'1. SoCI'!$D$9</f>
        <v>2016/17</v>
      </c>
      <c r="F11" s="1749" t="str">
        <f>'1. SoCI'!$D$9</f>
        <v>2016/17</v>
      </c>
      <c r="G11" s="1749" t="str">
        <f>'1. SoCI'!$D$9</f>
        <v>2016/17</v>
      </c>
      <c r="H11" s="1749" t="str">
        <f>'1. SoCI'!$D$9</f>
        <v>2016/17</v>
      </c>
      <c r="I11" s="1749" t="str">
        <f>'1. SoCI'!$D$9</f>
        <v>2016/17</v>
      </c>
      <c r="J11" s="1749" t="str">
        <f>'1. SoCI'!$D$9</f>
        <v>2016/17</v>
      </c>
      <c r="K11" s="1749" t="str">
        <f>'1. SoCI'!$D$9</f>
        <v>2016/17</v>
      </c>
      <c r="L11" s="347"/>
      <c r="M11" s="225" t="s">
        <v>102</v>
      </c>
    </row>
    <row r="12" spans="1:15">
      <c r="B12" s="317"/>
      <c r="C12" s="342"/>
      <c r="D12" s="560" t="str">
        <f>"£000"</f>
        <v>£000</v>
      </c>
      <c r="E12" s="795" t="str">
        <f t="shared" ref="E12:J12" si="0">"£000"</f>
        <v>£000</v>
      </c>
      <c r="F12" s="795" t="str">
        <f t="shared" si="0"/>
        <v>£000</v>
      </c>
      <c r="G12" s="795" t="str">
        <f t="shared" si="0"/>
        <v>£000</v>
      </c>
      <c r="H12" s="795" t="str">
        <f t="shared" si="0"/>
        <v>£000</v>
      </c>
      <c r="I12" s="795" t="str">
        <f t="shared" si="0"/>
        <v>£000</v>
      </c>
      <c r="J12" s="795" t="str">
        <f t="shared" si="0"/>
        <v>£000</v>
      </c>
      <c r="K12" s="950" t="s">
        <v>27</v>
      </c>
      <c r="L12" s="907" t="s">
        <v>66</v>
      </c>
      <c r="M12" s="225" t="s">
        <v>103</v>
      </c>
    </row>
    <row r="13" spans="1:15" ht="18.75" customHeight="1">
      <c r="B13" s="1404" t="s">
        <v>1504</v>
      </c>
      <c r="C13" s="1414"/>
      <c r="D13" s="680">
        <f>SUM(E13:K13)</f>
        <v>0</v>
      </c>
      <c r="E13" s="1255">
        <f t="shared" ref="E13:K13" si="1">E40</f>
        <v>0</v>
      </c>
      <c r="F13" s="1255">
        <f t="shared" si="1"/>
        <v>0</v>
      </c>
      <c r="G13" s="1255">
        <f t="shared" si="1"/>
        <v>0</v>
      </c>
      <c r="H13" s="1255">
        <f t="shared" si="1"/>
        <v>0</v>
      </c>
      <c r="I13" s="1255">
        <f t="shared" si="1"/>
        <v>0</v>
      </c>
      <c r="J13" s="1255">
        <f t="shared" si="1"/>
        <v>0</v>
      </c>
      <c r="K13" s="1255">
        <f t="shared" si="1"/>
        <v>0</v>
      </c>
      <c r="L13" s="907" t="s">
        <v>196</v>
      </c>
      <c r="M13" s="361" t="s">
        <v>68</v>
      </c>
    </row>
    <row r="14" spans="1:15" ht="18.75" customHeight="1">
      <c r="B14" s="1404" t="s">
        <v>387</v>
      </c>
      <c r="C14" s="1414"/>
      <c r="D14" s="820">
        <f t="shared" ref="D14:D21" si="2">SUM(E14:K14)</f>
        <v>0</v>
      </c>
      <c r="E14" s="959"/>
      <c r="F14" s="959"/>
      <c r="G14" s="959"/>
      <c r="H14" s="959"/>
      <c r="I14" s="959"/>
      <c r="J14" s="959"/>
      <c r="K14" s="959"/>
      <c r="L14" s="907" t="s">
        <v>199</v>
      </c>
      <c r="M14" s="361" t="s">
        <v>123</v>
      </c>
    </row>
    <row r="15" spans="1:15" s="932" customFormat="1" ht="18.75" customHeight="1">
      <c r="A15" s="1161"/>
      <c r="B15" s="1316" t="s">
        <v>1001</v>
      </c>
      <c r="C15" s="1334"/>
      <c r="D15" s="680">
        <f t="shared" si="2"/>
        <v>0</v>
      </c>
      <c r="E15" s="675"/>
      <c r="F15" s="675"/>
      <c r="G15" s="675"/>
      <c r="H15" s="675"/>
      <c r="I15" s="675"/>
      <c r="J15" s="675"/>
      <c r="K15" s="675"/>
      <c r="L15" s="907" t="s">
        <v>806</v>
      </c>
      <c r="M15" s="323" t="s">
        <v>131</v>
      </c>
    </row>
    <row r="16" spans="1:15" ht="18.75" customHeight="1">
      <c r="B16" s="1316" t="s">
        <v>707</v>
      </c>
      <c r="C16" s="1323"/>
      <c r="D16" s="680">
        <f t="shared" si="2"/>
        <v>0</v>
      </c>
      <c r="E16" s="675"/>
      <c r="F16" s="675"/>
      <c r="G16" s="675"/>
      <c r="H16" s="675"/>
      <c r="I16" s="675"/>
      <c r="J16" s="675"/>
      <c r="K16" s="930"/>
      <c r="L16" s="907" t="s">
        <v>5</v>
      </c>
      <c r="M16" s="361" t="s">
        <v>68</v>
      </c>
    </row>
    <row r="17" spans="1:17" ht="18.75" customHeight="1">
      <c r="B17" s="1412" t="s">
        <v>930</v>
      </c>
      <c r="C17" s="1418" t="s">
        <v>1113</v>
      </c>
      <c r="D17" s="680">
        <f t="shared" si="2"/>
        <v>0</v>
      </c>
      <c r="E17" s="675"/>
      <c r="F17" s="675"/>
      <c r="G17" s="675"/>
      <c r="H17" s="675"/>
      <c r="I17" s="675"/>
      <c r="J17" s="675"/>
      <c r="K17" s="930"/>
      <c r="L17" s="907" t="s">
        <v>201</v>
      </c>
      <c r="M17" s="361" t="s">
        <v>34</v>
      </c>
      <c r="N17" s="1205"/>
    </row>
    <row r="18" spans="1:17" ht="28.5" customHeight="1">
      <c r="B18" s="1413" t="s">
        <v>1587</v>
      </c>
      <c r="C18" s="1324"/>
      <c r="D18" s="680">
        <f t="shared" si="2"/>
        <v>0</v>
      </c>
      <c r="E18" s="675"/>
      <c r="F18" s="675"/>
      <c r="G18" s="675"/>
      <c r="H18" s="675"/>
      <c r="I18" s="675"/>
      <c r="J18" s="675"/>
      <c r="K18" s="930"/>
      <c r="L18" s="907" t="s">
        <v>202</v>
      </c>
      <c r="M18" s="323" t="s">
        <v>34</v>
      </c>
      <c r="N18" s="137"/>
    </row>
    <row r="19" spans="1:17" s="143" customFormat="1" ht="31.5" customHeight="1">
      <c r="A19" s="1161"/>
      <c r="B19" s="1413" t="s">
        <v>262</v>
      </c>
      <c r="C19" s="1324"/>
      <c r="D19" s="680">
        <f t="shared" si="2"/>
        <v>0</v>
      </c>
      <c r="E19" s="675"/>
      <c r="F19" s="675"/>
      <c r="G19" s="675"/>
      <c r="H19" s="675"/>
      <c r="I19" s="675"/>
      <c r="J19" s="675"/>
      <c r="K19" s="930"/>
      <c r="L19" s="907" t="s">
        <v>765</v>
      </c>
      <c r="M19" s="323" t="s">
        <v>123</v>
      </c>
    </row>
    <row r="20" spans="1:17" s="789" customFormat="1" ht="18.75" customHeight="1">
      <c r="A20" s="1161"/>
      <c r="B20" s="1316" t="s">
        <v>834</v>
      </c>
      <c r="C20" s="1323"/>
      <c r="D20" s="680">
        <f t="shared" si="2"/>
        <v>0</v>
      </c>
      <c r="E20" s="785"/>
      <c r="F20" s="788">
        <f>-SUM(E20,G20:J20)</f>
        <v>0</v>
      </c>
      <c r="G20" s="785"/>
      <c r="H20" s="785"/>
      <c r="I20" s="785"/>
      <c r="J20" s="785"/>
      <c r="K20" s="930"/>
      <c r="L20" s="907" t="s">
        <v>206</v>
      </c>
      <c r="M20" s="794" t="s">
        <v>835</v>
      </c>
    </row>
    <row r="21" spans="1:17" s="932" customFormat="1" ht="18.75" customHeight="1" thickBot="1">
      <c r="A21" s="1161"/>
      <c r="B21" s="1652" t="s">
        <v>913</v>
      </c>
      <c r="C21" s="1325"/>
      <c r="D21" s="1018">
        <f t="shared" si="2"/>
        <v>0</v>
      </c>
      <c r="E21" s="930"/>
      <c r="F21" s="930"/>
      <c r="G21" s="930"/>
      <c r="H21" s="930"/>
      <c r="I21" s="930"/>
      <c r="J21" s="930"/>
      <c r="K21" s="785"/>
      <c r="L21" s="907" t="s">
        <v>208</v>
      </c>
      <c r="M21" s="948" t="s">
        <v>131</v>
      </c>
    </row>
    <row r="22" spans="1:17" ht="18.75" customHeight="1">
      <c r="B22" s="1404" t="str">
        <f>"Carrying value at 31 March 2017"</f>
        <v>Carrying value at 31 March 2017</v>
      </c>
      <c r="C22" s="1414"/>
      <c r="D22" s="336">
        <f>SUM(D14:D21)</f>
        <v>0</v>
      </c>
      <c r="E22" s="336">
        <f>SUM(E13:E21)</f>
        <v>0</v>
      </c>
      <c r="F22" s="336">
        <f t="shared" ref="F22:K22" si="3">SUM(F13:F21)</f>
        <v>0</v>
      </c>
      <c r="G22" s="336">
        <f t="shared" si="3"/>
        <v>0</v>
      </c>
      <c r="H22" s="336">
        <f t="shared" si="3"/>
        <v>0</v>
      </c>
      <c r="I22" s="336">
        <f t="shared" si="3"/>
        <v>0</v>
      </c>
      <c r="J22" s="336">
        <f t="shared" si="3"/>
        <v>0</v>
      </c>
      <c r="K22" s="336">
        <f t="shared" si="3"/>
        <v>0</v>
      </c>
      <c r="L22" s="907" t="s">
        <v>215</v>
      </c>
      <c r="M22" s="361" t="s">
        <v>123</v>
      </c>
    </row>
    <row r="23" spans="1:17" s="143" customFormat="1">
      <c r="A23" s="1161"/>
      <c r="B23" s="1419"/>
      <c r="C23" s="1205"/>
      <c r="K23" s="932"/>
    </row>
    <row r="24" spans="1:17">
      <c r="A24" s="1159"/>
      <c r="B24"/>
      <c r="C24" s="1271"/>
      <c r="D24"/>
      <c r="E24"/>
      <c r="F24"/>
      <c r="G24"/>
      <c r="H24"/>
      <c r="I24"/>
      <c r="J24"/>
      <c r="K24" s="904"/>
      <c r="L24" s="1776" t="s">
        <v>1577</v>
      </c>
      <c r="M24" s="1776">
        <v>3</v>
      </c>
      <c r="N24"/>
      <c r="O24"/>
      <c r="P24"/>
      <c r="Q24"/>
    </row>
    <row r="25" spans="1:17" customFormat="1">
      <c r="A25" s="1159">
        <v>3</v>
      </c>
      <c r="B25" s="839"/>
      <c r="C25" s="1415"/>
      <c r="D25" s="1138" t="s">
        <v>841</v>
      </c>
      <c r="E25" s="1138" t="s">
        <v>842</v>
      </c>
      <c r="F25" s="1138" t="s">
        <v>843</v>
      </c>
      <c r="G25" s="1138" t="s">
        <v>843</v>
      </c>
      <c r="H25" s="1138" t="s">
        <v>844</v>
      </c>
      <c r="I25" s="1138" t="s">
        <v>1339</v>
      </c>
      <c r="J25" s="1741"/>
      <c r="K25" s="1741"/>
      <c r="L25" s="1138" t="s">
        <v>65</v>
      </c>
      <c r="M25" s="524"/>
    </row>
    <row r="26" spans="1:17" customFormat="1" ht="45">
      <c r="A26" s="1159"/>
      <c r="B26" s="333" t="s">
        <v>1505</v>
      </c>
      <c r="C26" s="1128"/>
      <c r="D26" s="347" t="s">
        <v>85</v>
      </c>
      <c r="E26" s="792" t="s">
        <v>830</v>
      </c>
      <c r="F26" s="792" t="s">
        <v>1253</v>
      </c>
      <c r="G26" s="792" t="s">
        <v>831</v>
      </c>
      <c r="H26" s="792" t="s">
        <v>832</v>
      </c>
      <c r="I26" s="792" t="s">
        <v>833</v>
      </c>
      <c r="J26" s="792" t="s">
        <v>46</v>
      </c>
      <c r="K26" s="956" t="s">
        <v>1254</v>
      </c>
      <c r="L26" s="792"/>
      <c r="M26" s="225"/>
    </row>
    <row r="27" spans="1:17" customFormat="1">
      <c r="A27" s="1159"/>
      <c r="B27" s="840"/>
      <c r="C27" s="1411"/>
      <c r="D27" s="347" t="str">
        <f>'1. SoCI'!$E$9</f>
        <v>2015/16</v>
      </c>
      <c r="E27" s="1749" t="str">
        <f>'1. SoCI'!$E$9</f>
        <v>2015/16</v>
      </c>
      <c r="F27" s="1749" t="str">
        <f>'1. SoCI'!$E$9</f>
        <v>2015/16</v>
      </c>
      <c r="G27" s="1749" t="str">
        <f>'1. SoCI'!$E$9</f>
        <v>2015/16</v>
      </c>
      <c r="H27" s="1749" t="str">
        <f>'1. SoCI'!$E$9</f>
        <v>2015/16</v>
      </c>
      <c r="I27" s="1749" t="str">
        <f>'1. SoCI'!$E$9</f>
        <v>2015/16</v>
      </c>
      <c r="J27" s="1749" t="str">
        <f>'1. SoCI'!$E$9</f>
        <v>2015/16</v>
      </c>
      <c r="K27" s="1749" t="str">
        <f>'1. SoCI'!$E$9</f>
        <v>2015/16</v>
      </c>
      <c r="L27" s="792"/>
      <c r="M27" s="225" t="s">
        <v>102</v>
      </c>
    </row>
    <row r="28" spans="1:17" customFormat="1">
      <c r="A28" s="1159"/>
      <c r="B28" s="317"/>
      <c r="C28" s="342"/>
      <c r="D28" s="795" t="str">
        <f>"£000"</f>
        <v>£000</v>
      </c>
      <c r="E28" s="795" t="str">
        <f t="shared" ref="E28:J28" si="4">"£000"</f>
        <v>£000</v>
      </c>
      <c r="F28" s="795" t="str">
        <f t="shared" si="4"/>
        <v>£000</v>
      </c>
      <c r="G28" s="795" t="str">
        <f t="shared" si="4"/>
        <v>£000</v>
      </c>
      <c r="H28" s="795" t="str">
        <f t="shared" si="4"/>
        <v>£000</v>
      </c>
      <c r="I28" s="795" t="str">
        <f t="shared" si="4"/>
        <v>£000</v>
      </c>
      <c r="J28" s="795" t="str">
        <f t="shared" si="4"/>
        <v>£000</v>
      </c>
      <c r="K28" s="950" t="s">
        <v>27</v>
      </c>
      <c r="L28" s="907" t="s">
        <v>66</v>
      </c>
      <c r="M28" s="225" t="s">
        <v>103</v>
      </c>
    </row>
    <row r="29" spans="1:17" customFormat="1" ht="19.5" customHeight="1">
      <c r="A29" s="1159"/>
      <c r="B29" s="1404" t="s">
        <v>1504</v>
      </c>
      <c r="C29" s="1414"/>
      <c r="D29" s="680">
        <f>SUM(E29:K29)</f>
        <v>0</v>
      </c>
      <c r="E29" s="684"/>
      <c r="F29" s="684"/>
      <c r="G29" s="684"/>
      <c r="H29" s="684"/>
      <c r="I29" s="684"/>
      <c r="J29" s="684"/>
      <c r="K29" s="856"/>
      <c r="L29" s="907" t="s">
        <v>196</v>
      </c>
      <c r="M29" s="361" t="s">
        <v>68</v>
      </c>
    </row>
    <row r="30" spans="1:17" customFormat="1" ht="19.5" customHeight="1" thickBot="1">
      <c r="A30" s="1159"/>
      <c r="B30" s="1412" t="s">
        <v>416</v>
      </c>
      <c r="C30" s="1314"/>
      <c r="D30" s="680">
        <f t="shared" ref="D30:D39" si="5">SUM(E30:K30)</f>
        <v>0</v>
      </c>
      <c r="E30" s="684"/>
      <c r="F30" s="684"/>
      <c r="G30" s="684"/>
      <c r="H30" s="684"/>
      <c r="I30" s="684"/>
      <c r="J30" s="684"/>
      <c r="K30" s="1514"/>
      <c r="L30" s="907" t="s">
        <v>197</v>
      </c>
      <c r="M30" s="323" t="s">
        <v>131</v>
      </c>
    </row>
    <row r="31" spans="1:17" customFormat="1" ht="19.5" customHeight="1">
      <c r="A31" s="1159"/>
      <c r="B31" s="1404" t="s">
        <v>1507</v>
      </c>
      <c r="C31" s="1414"/>
      <c r="D31" s="336">
        <f t="shared" si="5"/>
        <v>0</v>
      </c>
      <c r="E31" s="336">
        <f t="shared" ref="E31:K31" si="6">SUM(E29:E30)</f>
        <v>0</v>
      </c>
      <c r="F31" s="336">
        <f t="shared" si="6"/>
        <v>0</v>
      </c>
      <c r="G31" s="336">
        <f t="shared" si="6"/>
        <v>0</v>
      </c>
      <c r="H31" s="336">
        <f t="shared" si="6"/>
        <v>0</v>
      </c>
      <c r="I31" s="336">
        <f t="shared" si="6"/>
        <v>0</v>
      </c>
      <c r="J31" s="336">
        <f t="shared" si="6"/>
        <v>0</v>
      </c>
      <c r="K31" s="336">
        <f t="shared" si="6"/>
        <v>0</v>
      </c>
      <c r="L31" s="907" t="s">
        <v>198</v>
      </c>
      <c r="M31" s="361" t="s">
        <v>123</v>
      </c>
    </row>
    <row r="32" spans="1:17" customFormat="1" ht="19.5" customHeight="1">
      <c r="A32" s="1159"/>
      <c r="B32" s="1404" t="s">
        <v>387</v>
      </c>
      <c r="C32" s="1414"/>
      <c r="D32" s="680">
        <f t="shared" si="5"/>
        <v>0</v>
      </c>
      <c r="E32" s="757"/>
      <c r="F32" s="757"/>
      <c r="G32" s="757"/>
      <c r="H32" s="757"/>
      <c r="I32" s="757"/>
      <c r="J32" s="757"/>
      <c r="K32" s="757"/>
      <c r="L32" s="907" t="s">
        <v>199</v>
      </c>
      <c r="M32" s="361" t="s">
        <v>123</v>
      </c>
    </row>
    <row r="33" spans="1:14" customFormat="1" ht="19.5" customHeight="1">
      <c r="A33" s="1159"/>
      <c r="B33" s="1537" t="s">
        <v>1001</v>
      </c>
      <c r="C33" s="1334"/>
      <c r="D33" s="680">
        <f t="shared" si="5"/>
        <v>0</v>
      </c>
      <c r="E33" s="856"/>
      <c r="F33" s="856"/>
      <c r="G33" s="856"/>
      <c r="H33" s="856"/>
      <c r="I33" s="856"/>
      <c r="J33" s="856"/>
      <c r="K33" s="856"/>
      <c r="L33" s="907" t="s">
        <v>806</v>
      </c>
      <c r="M33" s="323" t="s">
        <v>131</v>
      </c>
    </row>
    <row r="34" spans="1:14" customFormat="1" ht="19.5" customHeight="1">
      <c r="A34" s="1159"/>
      <c r="B34" s="1316" t="s">
        <v>707</v>
      </c>
      <c r="C34" s="1323"/>
      <c r="D34" s="680">
        <f t="shared" si="5"/>
        <v>0</v>
      </c>
      <c r="E34" s="684"/>
      <c r="F34" s="684"/>
      <c r="G34" s="684"/>
      <c r="H34" s="684"/>
      <c r="I34" s="684"/>
      <c r="J34" s="684"/>
      <c r="K34" s="930"/>
      <c r="L34" s="907" t="s">
        <v>5</v>
      </c>
      <c r="M34" s="361" t="s">
        <v>68</v>
      </c>
    </row>
    <row r="35" spans="1:14" customFormat="1" ht="19.5" customHeight="1">
      <c r="A35" s="1159"/>
      <c r="B35" s="1412" t="s">
        <v>930</v>
      </c>
      <c r="C35" s="1418" t="s">
        <v>1113</v>
      </c>
      <c r="D35" s="680">
        <f t="shared" si="5"/>
        <v>0</v>
      </c>
      <c r="E35" s="684"/>
      <c r="F35" s="684"/>
      <c r="G35" s="684"/>
      <c r="H35" s="684"/>
      <c r="I35" s="684"/>
      <c r="J35" s="684"/>
      <c r="K35" s="930"/>
      <c r="L35" s="907" t="s">
        <v>201</v>
      </c>
      <c r="M35" s="361" t="s">
        <v>34</v>
      </c>
    </row>
    <row r="36" spans="1:14" customFormat="1" ht="27.75" customHeight="1">
      <c r="A36" s="1159"/>
      <c r="B36" s="1413" t="s">
        <v>1587</v>
      </c>
      <c r="C36" s="1324"/>
      <c r="D36" s="680">
        <f t="shared" si="5"/>
        <v>0</v>
      </c>
      <c r="E36" s="684"/>
      <c r="F36" s="684"/>
      <c r="G36" s="684"/>
      <c r="H36" s="684"/>
      <c r="I36" s="684"/>
      <c r="J36" s="957"/>
      <c r="K36" s="930"/>
      <c r="L36" s="907" t="s">
        <v>202</v>
      </c>
      <c r="M36" s="323" t="s">
        <v>34</v>
      </c>
      <c r="N36" s="17"/>
    </row>
    <row r="37" spans="1:14" customFormat="1" ht="28.5" customHeight="1">
      <c r="A37" s="1159"/>
      <c r="B37" s="1413" t="s">
        <v>262</v>
      </c>
      <c r="C37" s="1324"/>
      <c r="D37" s="680">
        <f t="shared" si="5"/>
        <v>0</v>
      </c>
      <c r="E37" s="684"/>
      <c r="F37" s="684"/>
      <c r="G37" s="684"/>
      <c r="H37" s="684"/>
      <c r="I37" s="684"/>
      <c r="J37" s="957"/>
      <c r="K37" s="930"/>
      <c r="L37" s="907" t="s">
        <v>765</v>
      </c>
      <c r="M37" s="323" t="s">
        <v>123</v>
      </c>
    </row>
    <row r="38" spans="1:14" s="793" customFormat="1" ht="19.5" customHeight="1">
      <c r="A38" s="1159"/>
      <c r="B38" s="1316" t="s">
        <v>834</v>
      </c>
      <c r="C38" s="1323"/>
      <c r="D38" s="787">
        <f t="shared" si="5"/>
        <v>0</v>
      </c>
      <c r="E38" s="684"/>
      <c r="F38" s="788">
        <f>-SUM(E38,G38:J38)</f>
        <v>0</v>
      </c>
      <c r="G38" s="684"/>
      <c r="H38" s="684"/>
      <c r="I38" s="684"/>
      <c r="J38" s="957"/>
      <c r="K38" s="930"/>
      <c r="L38" s="907" t="s">
        <v>206</v>
      </c>
      <c r="M38" s="794" t="s">
        <v>835</v>
      </c>
    </row>
    <row r="39" spans="1:14" s="904" customFormat="1" ht="19.5" customHeight="1" thickBot="1">
      <c r="A39" s="1159"/>
      <c r="B39" s="1652" t="s">
        <v>913</v>
      </c>
      <c r="C39" s="1325"/>
      <c r="D39" s="1018">
        <f t="shared" si="5"/>
        <v>0</v>
      </c>
      <c r="E39" s="930"/>
      <c r="F39" s="930"/>
      <c r="G39" s="930"/>
      <c r="H39" s="930"/>
      <c r="I39" s="930"/>
      <c r="J39" s="930"/>
      <c r="K39" s="856"/>
      <c r="L39" s="907" t="s">
        <v>213</v>
      </c>
      <c r="M39" s="323" t="s">
        <v>131</v>
      </c>
    </row>
    <row r="40" spans="1:14" customFormat="1" ht="21.75" customHeight="1">
      <c r="A40" s="1159"/>
      <c r="B40" s="1404" t="s">
        <v>1506</v>
      </c>
      <c r="C40" s="1414"/>
      <c r="D40" s="336">
        <f>SUM(D31:D39)</f>
        <v>0</v>
      </c>
      <c r="E40" s="336">
        <f t="shared" ref="E40:J40" si="7">SUM(E31:E39)</f>
        <v>0</v>
      </c>
      <c r="F40" s="336">
        <f t="shared" si="7"/>
        <v>0</v>
      </c>
      <c r="G40" s="336">
        <f t="shared" si="7"/>
        <v>0</v>
      </c>
      <c r="H40" s="336">
        <f t="shared" si="7"/>
        <v>0</v>
      </c>
      <c r="I40" s="336">
        <f t="shared" si="7"/>
        <v>0</v>
      </c>
      <c r="J40" s="336">
        <f t="shared" si="7"/>
        <v>0</v>
      </c>
      <c r="K40" s="336">
        <f>SUM(K31:K39)</f>
        <v>0</v>
      </c>
      <c r="L40" s="907" t="s">
        <v>215</v>
      </c>
      <c r="M40" s="361" t="s">
        <v>123</v>
      </c>
    </row>
    <row r="41" spans="1:14" customFormat="1">
      <c r="A41" s="1159"/>
      <c r="B41" s="1103"/>
      <c r="C41" s="1271"/>
      <c r="K41" s="904"/>
      <c r="M41" s="789"/>
    </row>
    <row r="42" spans="1:14" customFormat="1">
      <c r="A42" s="1159"/>
      <c r="B42" s="19"/>
      <c r="C42" s="822"/>
      <c r="K42" s="904"/>
    </row>
    <row r="43" spans="1:14" customFormat="1">
      <c r="A43" s="1159"/>
      <c r="C43" s="1271"/>
      <c r="K43" s="904"/>
    </row>
    <row r="44" spans="1:14">
      <c r="B44" s="17"/>
      <c r="C44" s="1246"/>
    </row>
    <row r="45" spans="1:14" ht="39" customHeight="1">
      <c r="B45" s="17"/>
      <c r="C45" s="1246"/>
    </row>
    <row r="46" spans="1:14">
      <c r="B46" s="17"/>
      <c r="C46" s="1246"/>
    </row>
    <row r="47" spans="1:14" s="932" customFormat="1" ht="19.5" customHeight="1">
      <c r="A47" s="1161"/>
      <c r="C47" s="1246"/>
    </row>
    <row r="48" spans="1:14" s="932" customFormat="1" ht="19.5" customHeight="1">
      <c r="A48" s="1161"/>
      <c r="C48" s="1246"/>
    </row>
    <row r="49" spans="3:13" s="17" customFormat="1" ht="19.5" customHeight="1">
      <c r="C49" s="1246"/>
      <c r="I49" s="143"/>
      <c r="K49" s="932"/>
      <c r="L49" s="143"/>
      <c r="M49" s="143"/>
    </row>
    <row r="50" spans="3:13" s="17" customFormat="1" ht="19.5" customHeight="1">
      <c r="C50" s="1246"/>
      <c r="I50" s="143"/>
      <c r="K50" s="932"/>
      <c r="L50" s="143"/>
      <c r="M50" s="143"/>
    </row>
    <row r="51" spans="3:13" s="17" customFormat="1" ht="19.5" customHeight="1">
      <c r="C51" s="1246"/>
    </row>
    <row r="52" spans="3:13" s="17" customFormat="1" ht="19.5" customHeight="1">
      <c r="C52" s="1246"/>
    </row>
    <row r="53" spans="3:13" s="17" customFormat="1" ht="19.5" customHeight="1">
      <c r="C53" s="1246"/>
    </row>
    <row r="54" spans="3:13" s="17" customFormat="1" ht="19.5" customHeight="1">
      <c r="C54" s="1246"/>
    </row>
  </sheetData>
  <dataValidations count="1">
    <dataValidation allowBlank="1" showInputMessage="1" showErrorMessage="1" promptTitle="Inventories consumed" prompt="Where inventories have been consumed that were purchased from other DH group bodies (except FTs) please follow the instructions within the FTC completion guidance._x000a__x000a_Inventories consumed should be entered negative, as a reduction in the inventories balance" sqref="C35 C17"/>
  </dataValidations>
  <printOptions gridLinesSet="0"/>
  <pageMargins left="0.74803149606299213" right="0.34" top="0.36" bottom="0.38" header="0.21" footer="0.2"/>
  <pageSetup paperSize="9" scale="51" orientation="portrait" horizontalDpi="300" verticalDpi="300" r:id="rId1"/>
  <headerFooter alignWithMargins="0"/>
  <ignoredErrors>
    <ignoredError sqref="L22 L40 L33:L37 L16:L19 L13 L29:L30 L20 L38 L14 L31:L32"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153"/>
  <sheetViews>
    <sheetView showGridLines="0" zoomScale="85" zoomScaleNormal="85" workbookViewId="0"/>
  </sheetViews>
  <sheetFormatPr defaultColWidth="10.7109375" defaultRowHeight="12.75"/>
  <cols>
    <col min="1" max="1" width="6.85546875" style="1161" customWidth="1"/>
    <col min="2" max="2" width="50.5703125" style="19" customWidth="1"/>
    <col min="3" max="3" width="4.7109375" style="822" customWidth="1"/>
    <col min="4" max="9" width="12.85546875" style="17" customWidth="1"/>
    <col min="10" max="10" width="11.140625" style="17" customWidth="1"/>
    <col min="11" max="11" width="1.28515625" style="17" customWidth="1"/>
    <col min="12" max="12" width="11.28515625" style="17" customWidth="1"/>
    <col min="13" max="13" width="11.85546875" style="17" customWidth="1"/>
    <col min="14" max="14" width="5.42578125" style="17" customWidth="1"/>
    <col min="15" max="15" width="13" style="17" customWidth="1"/>
    <col min="16" max="16" width="11.7109375" style="17" customWidth="1"/>
    <col min="17" max="17" width="1.140625" style="17" customWidth="1"/>
    <col min="18" max="18" width="11" style="17" customWidth="1"/>
    <col min="19" max="19" width="12.140625" style="17" customWidth="1"/>
    <col min="20" max="20" width="10.7109375" style="17" customWidth="1"/>
    <col min="21" max="16384" width="10.7109375" style="17"/>
  </cols>
  <sheetData>
    <row r="1" spans="1:21" ht="15.75">
      <c r="A1" s="1158"/>
      <c r="B1" s="1178" t="s">
        <v>1366</v>
      </c>
      <c r="C1" s="1178"/>
      <c r="D1" s="33"/>
      <c r="E1" s="33"/>
      <c r="F1" s="33"/>
      <c r="G1" s="33"/>
      <c r="H1" s="33"/>
      <c r="I1" s="33"/>
      <c r="J1" s="932"/>
      <c r="K1" s="821"/>
      <c r="L1" s="932"/>
      <c r="M1" s="932"/>
      <c r="N1" s="932"/>
      <c r="O1" s="932"/>
      <c r="P1" s="932"/>
      <c r="Q1" s="932"/>
      <c r="R1" s="932"/>
      <c r="S1" s="932"/>
      <c r="T1" s="932"/>
    </row>
    <row r="2" spans="1:21">
      <c r="A2" s="1158"/>
      <c r="B2" s="42"/>
      <c r="C2" s="877"/>
      <c r="D2" s="33"/>
      <c r="E2" s="33"/>
      <c r="F2" s="33"/>
      <c r="G2" s="33"/>
      <c r="H2" s="33"/>
      <c r="I2" s="33"/>
    </row>
    <row r="3" spans="1:21">
      <c r="A3" s="1158"/>
      <c r="B3" s="43" t="str">
        <f>'7. Op Exp'!B3</f>
        <v>FTC form for accounts for periods ending 31 March 2017</v>
      </c>
      <c r="C3" s="878"/>
      <c r="D3" s="33"/>
      <c r="E3" s="33"/>
      <c r="F3" s="33"/>
      <c r="G3" s="33"/>
      <c r="H3" s="33"/>
      <c r="I3" s="33"/>
    </row>
    <row r="4" spans="1:21">
      <c r="A4" s="1158"/>
      <c r="B4" s="95" t="str">
        <f ca="1">MID(CELL("filename",G4),FIND("]",CELL("filename",G4))+1,99)</f>
        <v>20. Receivables</v>
      </c>
      <c r="C4" s="879"/>
      <c r="D4" s="33"/>
      <c r="E4" s="33"/>
      <c r="F4" s="33"/>
      <c r="G4" s="33"/>
      <c r="H4" s="33"/>
      <c r="I4" s="33"/>
    </row>
    <row r="5" spans="1:21" ht="12.75" customHeight="1">
      <c r="A5" s="1158"/>
      <c r="B5" s="33"/>
      <c r="C5" s="937"/>
      <c r="D5" s="33"/>
      <c r="E5" s="33"/>
      <c r="F5" s="33"/>
      <c r="G5" s="33"/>
      <c r="H5" s="33"/>
      <c r="I5" s="339"/>
      <c r="J5" s="338"/>
      <c r="K5" s="338"/>
      <c r="L5" s="338"/>
      <c r="M5" s="338"/>
      <c r="N5" s="338"/>
      <c r="O5" s="338"/>
      <c r="P5" s="338"/>
      <c r="Q5" s="338"/>
      <c r="R5" s="338"/>
      <c r="S5" s="338"/>
      <c r="T5" s="338"/>
      <c r="U5" s="338"/>
    </row>
    <row r="6" spans="1:21">
      <c r="A6" s="1158"/>
      <c r="B6" s="43" t="s">
        <v>39</v>
      </c>
      <c r="C6" s="878"/>
      <c r="D6" s="33"/>
      <c r="E6" s="33"/>
      <c r="F6" s="33"/>
      <c r="G6" s="33"/>
      <c r="H6" s="33"/>
      <c r="I6" s="339"/>
      <c r="J6" s="338"/>
      <c r="K6" s="338"/>
      <c r="L6" s="338"/>
      <c r="M6" s="338"/>
      <c r="N6" s="338"/>
      <c r="O6" s="338"/>
      <c r="P6" s="338"/>
      <c r="Q6" s="338"/>
      <c r="R6" s="338"/>
      <c r="S6" s="338"/>
      <c r="T6" s="338"/>
      <c r="U6" s="338"/>
    </row>
    <row r="7" spans="1:21">
      <c r="A7" s="1159"/>
      <c r="B7" s="37"/>
      <c r="C7" s="341"/>
      <c r="D7" s="33"/>
      <c r="E7" s="33"/>
      <c r="F7" s="1776" t="s">
        <v>1577</v>
      </c>
      <c r="G7" s="1776">
        <v>1</v>
      </c>
      <c r="H7" s="33"/>
      <c r="I7" s="937"/>
      <c r="J7" s="932"/>
      <c r="K7" s="932"/>
      <c r="L7" s="932"/>
      <c r="M7" s="932"/>
      <c r="N7" s="932"/>
      <c r="O7" s="932"/>
      <c r="P7" s="932"/>
      <c r="Q7" s="932"/>
      <c r="R7" s="932"/>
      <c r="S7" s="932"/>
      <c r="T7" s="932"/>
      <c r="U7" s="932"/>
    </row>
    <row r="8" spans="1:21">
      <c r="A8" s="1159">
        <v>1</v>
      </c>
      <c r="B8" s="1444"/>
      <c r="C8" s="1445"/>
      <c r="D8" s="1132" t="s">
        <v>760</v>
      </c>
      <c r="E8" s="1138" t="s">
        <v>761</v>
      </c>
      <c r="F8" s="1124" t="s">
        <v>65</v>
      </c>
      <c r="G8" s="367"/>
      <c r="I8" s="33"/>
    </row>
    <row r="9" spans="1:21">
      <c r="A9" s="1158"/>
      <c r="B9" s="318" t="s">
        <v>1592</v>
      </c>
      <c r="C9" s="1410"/>
      <c r="D9" s="344" t="str">
        <f>'2. SoFP'!D9</f>
        <v>31 Mar 2017</v>
      </c>
      <c r="E9" s="561" t="str">
        <f>'2. SoFP'!E9</f>
        <v>31 Mar 2016</v>
      </c>
      <c r="F9" s="314"/>
      <c r="G9" s="366"/>
      <c r="I9" s="33"/>
    </row>
    <row r="10" spans="1:21">
      <c r="A10" s="1159"/>
      <c r="B10" s="310"/>
      <c r="C10" s="36"/>
      <c r="D10" s="344" t="s">
        <v>25</v>
      </c>
      <c r="E10" s="562" t="s">
        <v>85</v>
      </c>
      <c r="F10" s="368"/>
      <c r="G10" s="366" t="s">
        <v>102</v>
      </c>
      <c r="I10" s="33"/>
    </row>
    <row r="11" spans="1:21">
      <c r="A11" s="1159"/>
      <c r="B11" s="393"/>
      <c r="C11" s="1420"/>
      <c r="D11" s="388" t="str">
        <f>"£000"</f>
        <v>£000</v>
      </c>
      <c r="E11" s="563" t="str">
        <f t="shared" ref="E11" si="0">"£000"</f>
        <v>£000</v>
      </c>
      <c r="F11" s="907" t="s">
        <v>66</v>
      </c>
      <c r="G11" s="380" t="s">
        <v>103</v>
      </c>
      <c r="I11" s="33"/>
    </row>
    <row r="12" spans="1:21" ht="18.75" customHeight="1">
      <c r="A12" s="1159"/>
      <c r="B12" s="324" t="s">
        <v>263</v>
      </c>
      <c r="C12" s="44"/>
      <c r="D12" s="387"/>
      <c r="E12" s="564"/>
      <c r="F12" s="150"/>
      <c r="G12" s="378"/>
      <c r="I12" s="33"/>
    </row>
    <row r="13" spans="1:21" ht="18.75" customHeight="1">
      <c r="A13" s="1159"/>
      <c r="B13" s="1343" t="s">
        <v>1255</v>
      </c>
      <c r="C13" s="1435"/>
      <c r="D13" s="804"/>
      <c r="E13" s="1013"/>
      <c r="F13" s="907">
        <v>100</v>
      </c>
      <c r="G13" s="384" t="s">
        <v>68</v>
      </c>
    </row>
    <row r="14" spans="1:21" ht="18.75" customHeight="1">
      <c r="A14" s="1159"/>
      <c r="B14" s="1430" t="s">
        <v>1256</v>
      </c>
      <c r="C14" s="1436"/>
      <c r="D14" s="804"/>
      <c r="E14" s="1013"/>
      <c r="F14" s="907" t="s">
        <v>386</v>
      </c>
      <c r="G14" s="384" t="s">
        <v>123</v>
      </c>
      <c r="I14" s="1246"/>
      <c r="J14" s="1246"/>
      <c r="K14" s="1246"/>
      <c r="L14" s="1246"/>
      <c r="M14" s="1246"/>
      <c r="N14" s="1246"/>
      <c r="O14" s="1246"/>
      <c r="P14" s="1246"/>
      <c r="Q14" s="1246"/>
      <c r="R14" s="1246"/>
      <c r="S14" s="1246"/>
    </row>
    <row r="15" spans="1:21" s="805" customFormat="1" ht="18.75" customHeight="1">
      <c r="A15" s="1159"/>
      <c r="B15" s="1421" t="s">
        <v>1257</v>
      </c>
      <c r="C15" s="1437"/>
      <c r="D15" s="804"/>
      <c r="E15" s="1013"/>
      <c r="F15" s="907" t="s">
        <v>689</v>
      </c>
      <c r="G15" s="775" t="s">
        <v>123</v>
      </c>
      <c r="I15" s="17"/>
      <c r="J15" s="17"/>
      <c r="K15" s="17"/>
      <c r="L15" s="17"/>
      <c r="M15" s="17"/>
      <c r="N15" s="17"/>
      <c r="O15" s="17"/>
      <c r="P15" s="17"/>
      <c r="Q15" s="17"/>
      <c r="R15" s="17"/>
      <c r="S15" s="17"/>
    </row>
    <row r="16" spans="1:21" s="805" customFormat="1" ht="18.75" customHeight="1">
      <c r="A16" s="1159"/>
      <c r="B16" s="1421" t="s">
        <v>1258</v>
      </c>
      <c r="C16" s="1437"/>
      <c r="D16" s="804"/>
      <c r="E16" s="1013"/>
      <c r="F16" s="907" t="s">
        <v>793</v>
      </c>
      <c r="G16" s="775" t="s">
        <v>123</v>
      </c>
      <c r="I16" s="17"/>
      <c r="J16" s="17"/>
      <c r="K16" s="17"/>
      <c r="L16" s="17"/>
      <c r="M16" s="17"/>
      <c r="N16" s="17"/>
      <c r="O16" s="17"/>
      <c r="P16" s="17"/>
      <c r="Q16" s="17"/>
      <c r="R16" s="17"/>
      <c r="S16" s="17"/>
    </row>
    <row r="17" spans="1:19" ht="18.75" customHeight="1">
      <c r="A17" s="1159"/>
      <c r="B17" s="1200" t="s">
        <v>1259</v>
      </c>
      <c r="C17" s="1438"/>
      <c r="D17" s="804"/>
      <c r="E17" s="1013"/>
      <c r="F17" s="907" t="s">
        <v>185</v>
      </c>
      <c r="G17" s="384" t="s">
        <v>123</v>
      </c>
      <c r="H17" s="1634"/>
    </row>
    <row r="18" spans="1:19" ht="18.75" customHeight="1">
      <c r="A18" s="1159"/>
      <c r="B18" s="1317" t="s">
        <v>1260</v>
      </c>
      <c r="C18" s="1326"/>
      <c r="D18" s="804"/>
      <c r="E18" s="1013"/>
      <c r="F18" s="907" t="s">
        <v>666</v>
      </c>
      <c r="G18" s="384" t="s">
        <v>123</v>
      </c>
      <c r="H18" s="1634"/>
    </row>
    <row r="19" spans="1:19" ht="18.75" customHeight="1">
      <c r="A19" s="1159"/>
      <c r="B19" s="1317" t="s">
        <v>264</v>
      </c>
      <c r="C19" s="1326"/>
      <c r="D19" s="804"/>
      <c r="E19" s="1013"/>
      <c r="F19" s="907">
        <v>110</v>
      </c>
      <c r="G19" s="384" t="s">
        <v>69</v>
      </c>
      <c r="H19" s="1634"/>
    </row>
    <row r="20" spans="1:19" s="140" customFormat="1" ht="18.75" customHeight="1">
      <c r="A20" s="1159"/>
      <c r="B20" s="1317" t="s">
        <v>1261</v>
      </c>
      <c r="C20" s="1326"/>
      <c r="D20" s="804"/>
      <c r="E20" s="1013"/>
      <c r="F20" s="907" t="s">
        <v>665</v>
      </c>
      <c r="G20" s="384" t="s">
        <v>68</v>
      </c>
      <c r="H20" s="1634"/>
      <c r="I20" s="17"/>
      <c r="J20" s="17"/>
      <c r="K20" s="17"/>
      <c r="L20" s="17"/>
      <c r="M20" s="17"/>
      <c r="N20" s="17"/>
      <c r="O20" s="17"/>
      <c r="P20" s="17"/>
      <c r="Q20" s="17"/>
      <c r="R20" s="17"/>
      <c r="S20" s="17"/>
    </row>
    <row r="21" spans="1:19" s="1634" customFormat="1" ht="18.75" customHeight="1">
      <c r="A21" s="1211"/>
      <c r="B21" s="1317" t="s">
        <v>1411</v>
      </c>
      <c r="C21" s="1407" t="s">
        <v>1113</v>
      </c>
      <c r="D21" s="804"/>
      <c r="E21" s="1013"/>
      <c r="F21" s="907" t="s">
        <v>1413</v>
      </c>
      <c r="G21" s="384" t="s">
        <v>68</v>
      </c>
      <c r="I21" s="143"/>
      <c r="J21" s="143"/>
      <c r="K21" s="143"/>
      <c r="L21" s="143"/>
      <c r="M21" s="143"/>
      <c r="N21" s="143"/>
      <c r="O21" s="143"/>
      <c r="P21" s="143"/>
      <c r="Q21" s="143"/>
      <c r="R21" s="143"/>
      <c r="S21" s="143"/>
    </row>
    <row r="22" spans="1:19" ht="18.75" customHeight="1">
      <c r="A22" s="1159"/>
      <c r="B22" s="1317" t="s">
        <v>1412</v>
      </c>
      <c r="C22" s="1326"/>
      <c r="D22" s="804"/>
      <c r="E22" s="1013"/>
      <c r="F22" s="907" t="s">
        <v>1414</v>
      </c>
      <c r="G22" s="384" t="s">
        <v>68</v>
      </c>
      <c r="H22" s="1634"/>
      <c r="I22" s="143"/>
      <c r="J22" s="143"/>
      <c r="K22" s="143"/>
      <c r="L22" s="143"/>
      <c r="M22" s="143"/>
      <c r="N22" s="143"/>
      <c r="O22" s="143"/>
      <c r="P22" s="143"/>
      <c r="Q22" s="143"/>
      <c r="R22" s="143"/>
      <c r="S22" s="143"/>
    </row>
    <row r="23" spans="1:19" ht="18.75" customHeight="1">
      <c r="A23" s="1159"/>
      <c r="B23" s="1317" t="s">
        <v>1420</v>
      </c>
      <c r="C23" s="1439"/>
      <c r="D23" s="804"/>
      <c r="E23" s="1013"/>
      <c r="F23" s="907" t="s">
        <v>24</v>
      </c>
      <c r="G23" s="384" t="s">
        <v>68</v>
      </c>
      <c r="H23" s="1634"/>
    </row>
    <row r="24" spans="1:19" ht="18.75" customHeight="1">
      <c r="A24" s="1159"/>
      <c r="B24" s="1317" t="s">
        <v>1421</v>
      </c>
      <c r="C24" s="1407" t="s">
        <v>1113</v>
      </c>
      <c r="D24" s="804"/>
      <c r="E24" s="1013"/>
      <c r="F24" s="907" t="s">
        <v>1415</v>
      </c>
      <c r="G24" s="384" t="s">
        <v>68</v>
      </c>
      <c r="H24" s="1634"/>
    </row>
    <row r="25" spans="1:19" s="1634" customFormat="1" ht="18.75" customHeight="1">
      <c r="A25" s="1211"/>
      <c r="B25" s="1317" t="s">
        <v>1422</v>
      </c>
      <c r="C25" s="1439"/>
      <c r="D25" s="804"/>
      <c r="E25" s="1013"/>
      <c r="F25" s="907" t="s">
        <v>1416</v>
      </c>
      <c r="G25" s="384" t="s">
        <v>68</v>
      </c>
      <c r="I25" s="17"/>
      <c r="J25" s="17"/>
      <c r="K25" s="17"/>
      <c r="L25" s="17"/>
      <c r="M25" s="17"/>
      <c r="N25" s="17"/>
      <c r="O25" s="17"/>
      <c r="P25" s="17"/>
      <c r="Q25" s="17"/>
      <c r="R25" s="17"/>
      <c r="S25" s="17"/>
    </row>
    <row r="26" spans="1:19" ht="18.75" customHeight="1">
      <c r="A26" s="1159"/>
      <c r="B26" s="1317" t="s">
        <v>79</v>
      </c>
      <c r="C26" s="1326"/>
      <c r="D26" s="804"/>
      <c r="E26" s="1013"/>
      <c r="F26" s="907" t="s">
        <v>0</v>
      </c>
      <c r="G26" s="384" t="s">
        <v>68</v>
      </c>
      <c r="H26" s="1634"/>
    </row>
    <row r="27" spans="1:19" s="140" customFormat="1" ht="18.75" customHeight="1">
      <c r="A27" s="1159"/>
      <c r="B27" s="1317" t="s">
        <v>1262</v>
      </c>
      <c r="C27" s="1326"/>
      <c r="D27" s="804"/>
      <c r="E27" s="1013"/>
      <c r="F27" s="907" t="s">
        <v>712</v>
      </c>
      <c r="G27" s="384" t="s">
        <v>68</v>
      </c>
      <c r="H27" s="1634"/>
      <c r="I27" s="17"/>
      <c r="J27" s="17"/>
      <c r="K27" s="17"/>
      <c r="L27" s="17"/>
      <c r="M27" s="17"/>
      <c r="N27" s="17"/>
      <c r="O27" s="17"/>
      <c r="P27" s="17"/>
      <c r="Q27" s="17"/>
      <c r="R27" s="17"/>
      <c r="S27" s="17"/>
    </row>
    <row r="28" spans="1:19" ht="18.75" customHeight="1">
      <c r="A28" s="1159"/>
      <c r="B28" s="1317" t="s">
        <v>110</v>
      </c>
      <c r="C28" s="1326"/>
      <c r="D28" s="804"/>
      <c r="E28" s="1013"/>
      <c r="F28" s="907" t="s">
        <v>188</v>
      </c>
      <c r="G28" s="384" t="s">
        <v>68</v>
      </c>
      <c r="H28" s="1634"/>
      <c r="I28" s="143"/>
      <c r="J28" s="143"/>
      <c r="K28" s="143"/>
      <c r="L28" s="143"/>
      <c r="M28" s="143"/>
      <c r="N28" s="143"/>
      <c r="O28" s="143"/>
      <c r="P28" s="143"/>
      <c r="Q28" s="143"/>
      <c r="R28" s="143"/>
      <c r="S28" s="143"/>
    </row>
    <row r="29" spans="1:19" ht="18.75" customHeight="1">
      <c r="A29" s="1159"/>
      <c r="B29" s="1311" t="s">
        <v>1263</v>
      </c>
      <c r="C29" s="1337" t="s">
        <v>1113</v>
      </c>
      <c r="D29" s="1742">
        <f>D109+D122+D135</f>
        <v>0</v>
      </c>
      <c r="E29" s="1179">
        <f>E109+E122+E135</f>
        <v>0</v>
      </c>
      <c r="F29" s="907" t="s">
        <v>1</v>
      </c>
      <c r="G29" s="384" t="s">
        <v>68</v>
      </c>
      <c r="H29" s="1634"/>
      <c r="I29" s="143"/>
      <c r="J29" s="1634"/>
      <c r="K29" s="1634"/>
      <c r="L29" s="143"/>
      <c r="M29" s="143"/>
      <c r="N29" s="143"/>
      <c r="O29" s="143"/>
      <c r="P29" s="143"/>
      <c r="Q29" s="143"/>
      <c r="R29" s="143"/>
      <c r="S29" s="143"/>
    </row>
    <row r="30" spans="1:19" ht="18.75" customHeight="1">
      <c r="A30" s="1159"/>
      <c r="B30" s="1311" t="s">
        <v>601</v>
      </c>
      <c r="C30" s="1440"/>
      <c r="D30" s="804"/>
      <c r="E30" s="1013"/>
      <c r="F30" s="907" t="s">
        <v>667</v>
      </c>
      <c r="G30" s="384" t="s">
        <v>123</v>
      </c>
      <c r="H30" s="1634"/>
    </row>
    <row r="31" spans="1:19" ht="18.75" customHeight="1">
      <c r="A31" s="1159"/>
      <c r="B31" s="1431" t="s">
        <v>759</v>
      </c>
      <c r="C31" s="1337" t="s">
        <v>1113</v>
      </c>
      <c r="D31" s="804"/>
      <c r="E31" s="1013"/>
      <c r="F31" s="907" t="s">
        <v>189</v>
      </c>
      <c r="G31" s="384" t="s">
        <v>68</v>
      </c>
      <c r="H31" s="1634"/>
    </row>
    <row r="32" spans="1:19" ht="18.75" customHeight="1">
      <c r="A32" s="1159"/>
      <c r="B32" s="1311" t="s">
        <v>708</v>
      </c>
      <c r="C32" s="1440"/>
      <c r="D32" s="804"/>
      <c r="E32" s="1013"/>
      <c r="F32" s="907" t="s">
        <v>668</v>
      </c>
      <c r="G32" s="384" t="s">
        <v>123</v>
      </c>
      <c r="H32" s="1634"/>
    </row>
    <row r="33" spans="1:21" s="143" customFormat="1" ht="18.75" customHeight="1">
      <c r="A33" s="1159"/>
      <c r="B33" s="1317" t="s">
        <v>1264</v>
      </c>
      <c r="C33" s="1326"/>
      <c r="D33" s="804"/>
      <c r="E33" s="1013"/>
      <c r="F33" s="907" t="s">
        <v>2</v>
      </c>
      <c r="G33" s="384" t="s">
        <v>123</v>
      </c>
      <c r="H33" s="1634"/>
      <c r="I33" s="17"/>
      <c r="J33" s="17"/>
      <c r="K33" s="17"/>
      <c r="L33" s="17"/>
      <c r="M33" s="17"/>
      <c r="N33" s="17"/>
      <c r="O33" s="17"/>
      <c r="P33" s="17"/>
      <c r="Q33" s="17"/>
      <c r="R33" s="17"/>
      <c r="S33" s="17"/>
    </row>
    <row r="34" spans="1:21" ht="18.75" customHeight="1">
      <c r="A34" s="1159"/>
      <c r="B34" s="1316" t="s">
        <v>1265</v>
      </c>
      <c r="C34" s="1323"/>
      <c r="D34" s="804"/>
      <c r="E34" s="1013"/>
      <c r="F34" s="907" t="s">
        <v>719</v>
      </c>
      <c r="G34" s="384" t="s">
        <v>68</v>
      </c>
      <c r="H34" s="1634"/>
      <c r="I34" s="33"/>
    </row>
    <row r="35" spans="1:21" s="932" customFormat="1" ht="18.75" customHeight="1" thickBot="1">
      <c r="A35" s="1159"/>
      <c r="B35" s="1652" t="s">
        <v>1266</v>
      </c>
      <c r="C35" s="1325"/>
      <c r="D35" s="804"/>
      <c r="E35" s="1013"/>
      <c r="F35" s="907" t="s">
        <v>911</v>
      </c>
      <c r="G35" s="952" t="s">
        <v>123</v>
      </c>
      <c r="H35" s="1634"/>
      <c r="I35" s="33"/>
      <c r="J35" s="17"/>
      <c r="K35" s="17"/>
      <c r="L35" s="17"/>
      <c r="M35" s="17"/>
      <c r="N35" s="17"/>
      <c r="O35" s="17"/>
      <c r="P35" s="17"/>
      <c r="Q35" s="17"/>
      <c r="R35" s="17"/>
      <c r="S35" s="17"/>
      <c r="T35" s="17"/>
      <c r="U35" s="17"/>
    </row>
    <row r="36" spans="1:21" ht="18.75" customHeight="1">
      <c r="A36" s="1159"/>
      <c r="B36" s="1307" t="s">
        <v>271</v>
      </c>
      <c r="C36" s="1422"/>
      <c r="D36" s="319">
        <f t="shared" ref="D36:E36" si="1">SUM(D13:D35)</f>
        <v>0</v>
      </c>
      <c r="E36" s="319">
        <f t="shared" si="1"/>
        <v>0</v>
      </c>
      <c r="F36" s="907" t="s">
        <v>190</v>
      </c>
      <c r="G36" s="504" t="s">
        <v>68</v>
      </c>
      <c r="H36" s="1634"/>
    </row>
    <row r="37" spans="1:21" ht="18" customHeight="1">
      <c r="A37" s="1159"/>
      <c r="B37" s="1432" t="s">
        <v>266</v>
      </c>
      <c r="C37" s="1423"/>
      <c r="D37" s="387"/>
      <c r="E37" s="568"/>
      <c r="F37" s="507"/>
      <c r="G37" s="467"/>
      <c r="H37" s="1634"/>
    </row>
    <row r="38" spans="1:21" ht="18.75" customHeight="1">
      <c r="A38" s="1159"/>
      <c r="B38" s="1343" t="s">
        <v>1255</v>
      </c>
      <c r="C38" s="1435"/>
      <c r="D38" s="804"/>
      <c r="E38" s="1013"/>
      <c r="F38" s="907" t="s">
        <v>3</v>
      </c>
      <c r="G38" s="258" t="s">
        <v>68</v>
      </c>
      <c r="H38" s="1634"/>
    </row>
    <row r="39" spans="1:21" ht="18" customHeight="1">
      <c r="A39" s="1159"/>
      <c r="B39" s="1430" t="s">
        <v>1256</v>
      </c>
      <c r="C39" s="1436"/>
      <c r="D39" s="804"/>
      <c r="E39" s="1013"/>
      <c r="F39" s="907" t="s">
        <v>669</v>
      </c>
      <c r="G39" s="384" t="s">
        <v>123</v>
      </c>
      <c r="H39" s="1634"/>
    </row>
    <row r="40" spans="1:21" s="805" customFormat="1" ht="18" customHeight="1">
      <c r="A40" s="1159"/>
      <c r="B40" s="1421" t="s">
        <v>1257</v>
      </c>
      <c r="C40" s="1441"/>
      <c r="D40" s="804"/>
      <c r="E40" s="1013"/>
      <c r="F40" s="907" t="s">
        <v>852</v>
      </c>
      <c r="G40" s="775" t="s">
        <v>123</v>
      </c>
      <c r="H40" s="1634"/>
      <c r="I40" s="17"/>
      <c r="J40" s="17"/>
      <c r="K40" s="17"/>
      <c r="L40" s="17"/>
      <c r="M40" s="17"/>
      <c r="N40" s="17"/>
      <c r="O40" s="17"/>
      <c r="P40" s="17"/>
      <c r="Q40" s="17"/>
      <c r="R40" s="17"/>
      <c r="S40" s="17"/>
      <c r="T40" s="17"/>
      <c r="U40" s="17"/>
    </row>
    <row r="41" spans="1:21" s="805" customFormat="1" ht="18" customHeight="1">
      <c r="A41" s="1159"/>
      <c r="B41" s="1421" t="s">
        <v>1258</v>
      </c>
      <c r="C41" s="1441"/>
      <c r="D41" s="804"/>
      <c r="E41" s="1013"/>
      <c r="F41" s="907" t="s">
        <v>853</v>
      </c>
      <c r="G41" s="775" t="s">
        <v>123</v>
      </c>
      <c r="H41" s="1634"/>
      <c r="I41" s="17"/>
      <c r="J41" s="17"/>
      <c r="K41" s="17"/>
      <c r="L41" s="17"/>
      <c r="M41" s="17"/>
      <c r="N41" s="17"/>
      <c r="O41" s="17"/>
      <c r="P41" s="17"/>
      <c r="Q41" s="17"/>
      <c r="R41" s="17"/>
      <c r="S41" s="17"/>
      <c r="T41" s="17"/>
      <c r="U41" s="17"/>
    </row>
    <row r="42" spans="1:21" ht="18" customHeight="1">
      <c r="A42" s="1159"/>
      <c r="B42" s="1433" t="s">
        <v>1259</v>
      </c>
      <c r="C42" s="1442"/>
      <c r="D42" s="804"/>
      <c r="E42" s="1013"/>
      <c r="F42" s="907" t="s">
        <v>191</v>
      </c>
      <c r="G42" s="384" t="s">
        <v>123</v>
      </c>
      <c r="H42" s="1634"/>
    </row>
    <row r="43" spans="1:21" ht="18" customHeight="1">
      <c r="A43" s="1159"/>
      <c r="B43" s="1317" t="s">
        <v>1260</v>
      </c>
      <c r="C43" s="1326"/>
      <c r="D43" s="804"/>
      <c r="E43" s="1013"/>
      <c r="F43" s="907" t="s">
        <v>670</v>
      </c>
      <c r="G43" s="384" t="s">
        <v>123</v>
      </c>
      <c r="H43" s="1634"/>
    </row>
    <row r="44" spans="1:21" ht="18" customHeight="1">
      <c r="A44" s="1159"/>
      <c r="B44" s="1317" t="s">
        <v>264</v>
      </c>
      <c r="C44" s="1326"/>
      <c r="D44" s="804"/>
      <c r="E44" s="1013"/>
      <c r="F44" s="907" t="s">
        <v>10</v>
      </c>
      <c r="G44" s="384" t="s">
        <v>69</v>
      </c>
      <c r="H44" s="1634"/>
    </row>
    <row r="45" spans="1:21" s="140" customFormat="1" ht="18" customHeight="1">
      <c r="A45" s="1159"/>
      <c r="B45" s="1317" t="s">
        <v>1261</v>
      </c>
      <c r="C45" s="1326"/>
      <c r="D45" s="804"/>
      <c r="E45" s="1013"/>
      <c r="F45" s="907" t="s">
        <v>648</v>
      </c>
      <c r="G45" s="384" t="s">
        <v>68</v>
      </c>
      <c r="H45" s="1634"/>
      <c r="I45" s="17"/>
      <c r="J45" s="17"/>
      <c r="K45" s="17"/>
      <c r="L45" s="17"/>
      <c r="M45" s="17"/>
      <c r="N45" s="17"/>
      <c r="O45" s="17"/>
      <c r="P45" s="17"/>
      <c r="Q45" s="17"/>
      <c r="R45" s="17"/>
      <c r="S45" s="17"/>
      <c r="T45" s="17"/>
      <c r="U45" s="17"/>
    </row>
    <row r="46" spans="1:21" ht="18" customHeight="1">
      <c r="A46" s="1159"/>
      <c r="B46" s="1317" t="s">
        <v>1411</v>
      </c>
      <c r="C46" s="1407" t="s">
        <v>1113</v>
      </c>
      <c r="D46" s="804"/>
      <c r="E46" s="1013"/>
      <c r="F46" s="907" t="s">
        <v>1417</v>
      </c>
      <c r="G46" s="384" t="s">
        <v>68</v>
      </c>
      <c r="H46" s="1634"/>
    </row>
    <row r="47" spans="1:21" s="1634" customFormat="1" ht="18" customHeight="1">
      <c r="A47" s="1211"/>
      <c r="B47" s="1317" t="s">
        <v>1412</v>
      </c>
      <c r="C47" s="1326"/>
      <c r="D47" s="804"/>
      <c r="E47" s="1013"/>
      <c r="F47" s="907" t="s">
        <v>1418</v>
      </c>
      <c r="G47" s="384" t="s">
        <v>68</v>
      </c>
      <c r="I47" s="17"/>
      <c r="J47" s="17"/>
      <c r="K47" s="17"/>
      <c r="L47" s="17"/>
      <c r="M47" s="17"/>
      <c r="N47" s="17"/>
      <c r="O47" s="17"/>
      <c r="P47" s="17"/>
      <c r="Q47" s="17"/>
      <c r="R47" s="17"/>
      <c r="S47" s="17"/>
      <c r="T47" s="17"/>
      <c r="U47" s="17"/>
    </row>
    <row r="48" spans="1:21" ht="18" customHeight="1">
      <c r="A48" s="1159"/>
      <c r="B48" s="1317" t="s">
        <v>1420</v>
      </c>
      <c r="C48" s="1439"/>
      <c r="D48" s="804"/>
      <c r="E48" s="1013"/>
      <c r="F48" s="907" t="s">
        <v>11</v>
      </c>
      <c r="G48" s="384" t="s">
        <v>68</v>
      </c>
      <c r="H48" s="1634"/>
    </row>
    <row r="49" spans="1:21" ht="18" customHeight="1">
      <c r="A49" s="1159"/>
      <c r="B49" s="1317" t="s">
        <v>1421</v>
      </c>
      <c r="C49" s="1407" t="s">
        <v>1113</v>
      </c>
      <c r="D49" s="804"/>
      <c r="E49" s="1013"/>
      <c r="F49" s="907" t="s">
        <v>890</v>
      </c>
      <c r="G49" s="384" t="s">
        <v>68</v>
      </c>
      <c r="H49" s="1634"/>
    </row>
    <row r="50" spans="1:21" s="1634" customFormat="1" ht="18" customHeight="1">
      <c r="A50" s="1211"/>
      <c r="B50" s="1317" t="s">
        <v>1422</v>
      </c>
      <c r="C50" s="1439"/>
      <c r="D50" s="804"/>
      <c r="E50" s="1013"/>
      <c r="F50" s="907" t="s">
        <v>1419</v>
      </c>
      <c r="G50" s="384" t="s">
        <v>68</v>
      </c>
      <c r="I50" s="17"/>
      <c r="J50" s="17"/>
      <c r="K50" s="17"/>
      <c r="L50" s="17"/>
      <c r="M50" s="17"/>
      <c r="N50" s="17"/>
      <c r="O50" s="17"/>
      <c r="P50" s="17"/>
      <c r="Q50" s="17"/>
      <c r="R50" s="17"/>
      <c r="S50" s="17"/>
      <c r="T50" s="17"/>
      <c r="U50" s="17"/>
    </row>
    <row r="51" spans="1:21" ht="18" customHeight="1">
      <c r="A51" s="1159"/>
      <c r="B51" s="1317" t="s">
        <v>79</v>
      </c>
      <c r="C51" s="1326"/>
      <c r="D51" s="804"/>
      <c r="E51" s="1013"/>
      <c r="F51" s="907" t="s">
        <v>194</v>
      </c>
      <c r="G51" s="384" t="s">
        <v>68</v>
      </c>
    </row>
    <row r="52" spans="1:21" s="140" customFormat="1" ht="18" customHeight="1">
      <c r="A52" s="1159"/>
      <c r="B52" s="1317" t="s">
        <v>1262</v>
      </c>
      <c r="C52" s="1326"/>
      <c r="D52" s="804"/>
      <c r="E52" s="1013"/>
      <c r="F52" s="907" t="s">
        <v>713</v>
      </c>
      <c r="G52" s="384" t="s">
        <v>68</v>
      </c>
      <c r="I52" s="17"/>
      <c r="J52" s="17"/>
      <c r="K52" s="17"/>
      <c r="L52" s="17"/>
      <c r="M52" s="17"/>
      <c r="N52" s="17"/>
      <c r="O52" s="17"/>
      <c r="P52" s="17"/>
      <c r="Q52" s="17"/>
      <c r="R52" s="17"/>
      <c r="S52" s="17"/>
      <c r="T52" s="17"/>
      <c r="U52" s="17"/>
    </row>
    <row r="53" spans="1:21" ht="18" customHeight="1">
      <c r="A53" s="1159"/>
      <c r="B53" s="1317" t="s">
        <v>110</v>
      </c>
      <c r="C53" s="1326"/>
      <c r="D53" s="804"/>
      <c r="E53" s="1013"/>
      <c r="F53" s="907" t="s">
        <v>195</v>
      </c>
      <c r="G53" s="384" t="s">
        <v>68</v>
      </c>
      <c r="I53" s="932"/>
      <c r="J53" s="932"/>
      <c r="K53" s="932"/>
      <c r="L53" s="932"/>
      <c r="M53" s="932"/>
      <c r="N53" s="932"/>
      <c r="O53" s="932"/>
      <c r="P53" s="932"/>
      <c r="Q53" s="932"/>
      <c r="R53" s="932"/>
      <c r="S53" s="932"/>
      <c r="T53" s="932"/>
      <c r="U53" s="932"/>
    </row>
    <row r="54" spans="1:21" ht="18" customHeight="1">
      <c r="A54" s="1159"/>
      <c r="B54" s="1317" t="s">
        <v>1263</v>
      </c>
      <c r="C54" s="1337" t="s">
        <v>1113</v>
      </c>
      <c r="D54" s="1742">
        <f>D110+D111+D123+D124+D136+D137</f>
        <v>0</v>
      </c>
      <c r="E54" s="1179">
        <f>E110+E111+E123+E124+E136+E137</f>
        <v>0</v>
      </c>
      <c r="F54" s="907" t="s">
        <v>196</v>
      </c>
      <c r="G54" s="384" t="s">
        <v>68</v>
      </c>
      <c r="H54" s="812"/>
      <c r="I54" s="932"/>
      <c r="J54" s="932"/>
      <c r="K54" s="932"/>
      <c r="L54" s="932"/>
      <c r="M54" s="932"/>
      <c r="N54" s="932"/>
      <c r="O54" s="932"/>
      <c r="P54" s="932"/>
      <c r="Q54" s="932"/>
      <c r="R54" s="932"/>
      <c r="S54" s="932"/>
      <c r="T54" s="932"/>
      <c r="U54" s="932"/>
    </row>
    <row r="55" spans="1:21" ht="18" customHeight="1">
      <c r="A55" s="1159"/>
      <c r="B55" s="1312" t="s">
        <v>601</v>
      </c>
      <c r="C55" s="1443"/>
      <c r="D55" s="804"/>
      <c r="E55" s="1013"/>
      <c r="F55" s="907" t="s">
        <v>671</v>
      </c>
      <c r="G55" s="384" t="s">
        <v>123</v>
      </c>
      <c r="I55" s="932"/>
      <c r="J55" s="932"/>
      <c r="K55" s="932"/>
      <c r="L55" s="932"/>
      <c r="M55" s="932"/>
      <c r="N55" s="932"/>
      <c r="O55" s="932"/>
      <c r="P55" s="932"/>
      <c r="Q55" s="932"/>
      <c r="R55" s="932"/>
      <c r="S55" s="932"/>
      <c r="T55" s="932"/>
      <c r="U55" s="932"/>
    </row>
    <row r="56" spans="1:21" ht="18" customHeight="1">
      <c r="A56" s="1159"/>
      <c r="B56" s="1312" t="s">
        <v>708</v>
      </c>
      <c r="C56" s="1443"/>
      <c r="D56" s="804"/>
      <c r="E56" s="1013"/>
      <c r="F56" s="907" t="s">
        <v>672</v>
      </c>
      <c r="G56" s="384" t="s">
        <v>123</v>
      </c>
      <c r="I56" s="932"/>
      <c r="J56" s="932"/>
      <c r="K56" s="932"/>
      <c r="L56" s="932"/>
      <c r="M56" s="932"/>
      <c r="N56" s="932"/>
      <c r="O56" s="932"/>
      <c r="P56" s="932"/>
      <c r="Q56" s="932"/>
      <c r="R56" s="932"/>
      <c r="S56" s="932"/>
      <c r="T56" s="932"/>
      <c r="U56" s="932"/>
    </row>
    <row r="57" spans="1:21" s="143" customFormat="1" ht="18.75" customHeight="1">
      <c r="A57" s="1159"/>
      <c r="B57" s="1316" t="s">
        <v>1264</v>
      </c>
      <c r="C57" s="1323"/>
      <c r="D57" s="804"/>
      <c r="E57" s="1013"/>
      <c r="F57" s="907" t="s">
        <v>718</v>
      </c>
      <c r="G57" s="384" t="s">
        <v>123</v>
      </c>
      <c r="I57" s="932"/>
      <c r="J57" s="932"/>
      <c r="K57" s="932"/>
      <c r="L57" s="932"/>
      <c r="M57" s="932"/>
      <c r="N57" s="932"/>
      <c r="O57" s="932"/>
      <c r="P57" s="932"/>
      <c r="Q57" s="932"/>
      <c r="R57" s="932"/>
      <c r="S57" s="932"/>
      <c r="T57" s="932"/>
      <c r="U57" s="932"/>
    </row>
    <row r="58" spans="1:21" ht="18.75" customHeight="1">
      <c r="A58" s="1159"/>
      <c r="B58" s="1316" t="s">
        <v>1265</v>
      </c>
      <c r="C58" s="1323"/>
      <c r="D58" s="804"/>
      <c r="E58" s="1013"/>
      <c r="F58" s="907" t="s">
        <v>197</v>
      </c>
      <c r="G58" s="384" t="s">
        <v>68</v>
      </c>
      <c r="I58" s="932"/>
      <c r="J58" s="932"/>
      <c r="K58" s="932"/>
      <c r="L58" s="932"/>
      <c r="M58" s="932"/>
      <c r="N58" s="932"/>
      <c r="O58" s="932"/>
      <c r="P58" s="932"/>
      <c r="Q58" s="932"/>
      <c r="R58" s="932"/>
      <c r="S58" s="932"/>
      <c r="T58" s="932"/>
      <c r="U58" s="932"/>
    </row>
    <row r="59" spans="1:21" s="932" customFormat="1" ht="18.75" customHeight="1" thickBot="1">
      <c r="A59" s="1159"/>
      <c r="B59" s="1652" t="s">
        <v>1266</v>
      </c>
      <c r="C59" s="1325"/>
      <c r="D59" s="804"/>
      <c r="E59" s="1013"/>
      <c r="F59" s="907" t="s">
        <v>698</v>
      </c>
      <c r="G59" s="953" t="s">
        <v>123</v>
      </c>
    </row>
    <row r="60" spans="1:21" s="13" customFormat="1" ht="32.25" customHeight="1">
      <c r="A60" s="1159"/>
      <c r="B60" s="1434" t="s">
        <v>272</v>
      </c>
      <c r="C60" s="1424"/>
      <c r="D60" s="319">
        <f t="shared" ref="D60:E60" si="2">SUM(D38:D59)</f>
        <v>0</v>
      </c>
      <c r="E60" s="336">
        <f t="shared" si="2"/>
        <v>0</v>
      </c>
      <c r="F60" s="907" t="s">
        <v>198</v>
      </c>
      <c r="G60" s="329" t="s">
        <v>68</v>
      </c>
      <c r="I60" s="932"/>
      <c r="J60" s="932"/>
      <c r="K60" s="932"/>
      <c r="L60" s="932"/>
      <c r="M60" s="932"/>
      <c r="N60" s="932"/>
      <c r="O60" s="932"/>
      <c r="P60" s="932"/>
      <c r="Q60" s="932"/>
      <c r="R60" s="932"/>
      <c r="S60" s="932"/>
      <c r="T60" s="932"/>
      <c r="U60" s="932"/>
    </row>
    <row r="61" spans="1:21">
      <c r="A61" s="1159"/>
      <c r="B61" s="32"/>
      <c r="C61" s="1272"/>
      <c r="D61" s="33"/>
      <c r="E61" s="33"/>
      <c r="F61" s="33"/>
      <c r="G61" s="33"/>
      <c r="H61" s="33"/>
      <c r="I61" s="932"/>
      <c r="J61" s="932"/>
      <c r="K61" s="932"/>
      <c r="L61" s="932"/>
      <c r="M61" s="932"/>
      <c r="N61" s="932"/>
      <c r="O61" s="932"/>
      <c r="P61" s="932"/>
      <c r="Q61" s="932"/>
      <c r="R61" s="932"/>
      <c r="S61" s="932"/>
      <c r="T61" s="932"/>
      <c r="U61" s="932"/>
    </row>
    <row r="62" spans="1:21">
      <c r="A62" s="1159"/>
      <c r="B62" s="37"/>
      <c r="C62" s="341"/>
      <c r="D62" s="33"/>
      <c r="E62" s="33"/>
      <c r="F62" s="1776" t="s">
        <v>1577</v>
      </c>
      <c r="G62" s="1776">
        <v>2</v>
      </c>
      <c r="H62" s="33"/>
      <c r="I62" s="932"/>
      <c r="J62" s="932"/>
      <c r="K62" s="932"/>
      <c r="L62" s="932"/>
      <c r="M62" s="932"/>
      <c r="N62" s="932"/>
      <c r="O62" s="932"/>
      <c r="P62" s="932"/>
      <c r="Q62" s="932"/>
      <c r="R62" s="932"/>
      <c r="S62" s="932"/>
      <c r="T62" s="932"/>
      <c r="U62" s="932"/>
    </row>
    <row r="63" spans="1:21">
      <c r="A63" s="1159">
        <v>2</v>
      </c>
      <c r="B63" s="1444"/>
      <c r="C63" s="1445"/>
      <c r="D63" s="1132" t="s">
        <v>525</v>
      </c>
      <c r="E63" s="1138" t="s">
        <v>379</v>
      </c>
      <c r="F63" s="1132" t="s">
        <v>65</v>
      </c>
      <c r="G63" s="538"/>
      <c r="H63" s="33"/>
      <c r="I63" s="932"/>
      <c r="J63" s="932"/>
      <c r="K63" s="932"/>
      <c r="L63" s="932"/>
      <c r="M63" s="932"/>
      <c r="N63" s="932"/>
      <c r="O63" s="932"/>
      <c r="P63" s="932"/>
      <c r="Q63" s="932"/>
      <c r="R63" s="932"/>
      <c r="S63" s="932"/>
      <c r="T63" s="932"/>
      <c r="U63" s="932"/>
    </row>
    <row r="64" spans="1:21">
      <c r="A64" s="1159"/>
      <c r="B64" s="1642" t="s">
        <v>1463</v>
      </c>
      <c r="C64" s="101"/>
      <c r="D64" s="344" t="str">
        <f>'7. Op Exp'!D9</f>
        <v>2016/17</v>
      </c>
      <c r="E64" s="344" t="str">
        <f>'7. Op Exp'!E9</f>
        <v>2015/16</v>
      </c>
      <c r="F64" s="414"/>
      <c r="G64" s="366" t="s">
        <v>102</v>
      </c>
      <c r="H64" s="33"/>
      <c r="I64" s="932"/>
      <c r="J64" s="932"/>
      <c r="K64" s="932"/>
      <c r="L64" s="932"/>
      <c r="M64" s="932"/>
      <c r="N64" s="932"/>
      <c r="O64" s="932"/>
      <c r="P64" s="932"/>
      <c r="Q64" s="932"/>
      <c r="R64" s="932"/>
      <c r="S64" s="932"/>
      <c r="T64" s="932"/>
      <c r="U64" s="932"/>
    </row>
    <row r="65" spans="1:21" ht="13.5" thickBot="1">
      <c r="A65" s="1159"/>
      <c r="B65" s="263"/>
      <c r="C65" s="1425"/>
      <c r="D65" s="345" t="s">
        <v>67</v>
      </c>
      <c r="E65" s="153" t="s">
        <v>67</v>
      </c>
      <c r="F65" s="907" t="s">
        <v>66</v>
      </c>
      <c r="G65" s="381" t="s">
        <v>103</v>
      </c>
      <c r="H65" s="33"/>
      <c r="I65" s="932"/>
      <c r="J65" s="932"/>
      <c r="K65" s="932"/>
      <c r="L65" s="932"/>
      <c r="M65" s="932"/>
      <c r="N65" s="932"/>
      <c r="O65" s="932"/>
      <c r="P65" s="932"/>
      <c r="Q65" s="932"/>
      <c r="R65" s="932"/>
      <c r="S65" s="932"/>
      <c r="T65" s="932"/>
      <c r="U65" s="932"/>
    </row>
    <row r="66" spans="1:21" ht="18.75" customHeight="1">
      <c r="A66" s="1159"/>
      <c r="B66" s="1446" t="s">
        <v>815</v>
      </c>
      <c r="C66" s="1447"/>
      <c r="D66" s="301">
        <f>E74</f>
        <v>0</v>
      </c>
      <c r="E66" s="306"/>
      <c r="F66" s="907">
        <v>100</v>
      </c>
      <c r="G66" s="258" t="s">
        <v>68</v>
      </c>
      <c r="H66" s="33"/>
      <c r="I66" s="932"/>
      <c r="J66" s="932"/>
      <c r="K66" s="932"/>
      <c r="L66" s="932"/>
      <c r="M66" s="932"/>
      <c r="N66" s="932"/>
      <c r="O66" s="932"/>
      <c r="P66" s="932"/>
      <c r="Q66" s="932"/>
      <c r="R66" s="932"/>
      <c r="S66" s="932"/>
      <c r="T66" s="932"/>
      <c r="U66" s="932"/>
    </row>
    <row r="67" spans="1:21" s="338" customFormat="1" ht="18.75" customHeight="1" thickBot="1">
      <c r="A67" s="1159"/>
      <c r="B67" s="1412" t="s">
        <v>576</v>
      </c>
      <c r="C67" s="1448"/>
      <c r="D67" s="1253"/>
      <c r="E67" s="306"/>
      <c r="F67" s="907" t="s">
        <v>582</v>
      </c>
      <c r="G67" s="555" t="s">
        <v>131</v>
      </c>
      <c r="H67" s="339"/>
      <c r="I67" s="932"/>
      <c r="J67" s="932"/>
      <c r="K67" s="932"/>
      <c r="L67" s="932"/>
      <c r="M67" s="932"/>
      <c r="N67" s="932"/>
      <c r="O67" s="932"/>
      <c r="P67" s="932"/>
      <c r="Q67" s="932"/>
      <c r="R67" s="932"/>
      <c r="S67" s="932"/>
      <c r="T67" s="932"/>
      <c r="U67" s="932"/>
    </row>
    <row r="68" spans="1:21" s="338" customFormat="1" ht="18.75" customHeight="1">
      <c r="A68" s="1159"/>
      <c r="B68" s="1446" t="s">
        <v>811</v>
      </c>
      <c r="C68" s="1450"/>
      <c r="D68" s="336">
        <f>SUM(D66:D67)</f>
        <v>0</v>
      </c>
      <c r="E68" s="336">
        <f>SUM(E66:E67)</f>
        <v>0</v>
      </c>
      <c r="F68" s="907" t="s">
        <v>793</v>
      </c>
      <c r="G68" s="258" t="s">
        <v>68</v>
      </c>
      <c r="H68" s="339"/>
      <c r="I68" s="932"/>
      <c r="J68" s="932"/>
      <c r="K68" s="932"/>
      <c r="L68" s="932"/>
      <c r="M68" s="932"/>
      <c r="N68" s="932"/>
      <c r="O68" s="932"/>
      <c r="P68" s="932"/>
      <c r="Q68" s="932"/>
      <c r="R68" s="932"/>
      <c r="S68" s="932"/>
      <c r="T68" s="932"/>
      <c r="U68" s="932"/>
    </row>
    <row r="69" spans="1:21" s="1634" customFormat="1" ht="18.75" customHeight="1">
      <c r="A69" s="1211"/>
      <c r="B69" s="1801" t="s">
        <v>460</v>
      </c>
      <c r="C69" s="1802"/>
      <c r="D69" s="1813"/>
      <c r="E69" s="757"/>
      <c r="F69" s="1785" t="s">
        <v>185</v>
      </c>
      <c r="G69" s="1803" t="s">
        <v>68</v>
      </c>
      <c r="H69" s="937"/>
    </row>
    <row r="70" spans="1:21" s="932" customFormat="1" ht="18.75" customHeight="1">
      <c r="A70" s="1159"/>
      <c r="B70" s="1321" t="s">
        <v>1001</v>
      </c>
      <c r="C70" s="1451"/>
      <c r="D70" s="337"/>
      <c r="E70" s="1013"/>
      <c r="F70" s="907" t="s">
        <v>647</v>
      </c>
      <c r="G70" s="810" t="s">
        <v>131</v>
      </c>
      <c r="H70" s="937"/>
    </row>
    <row r="71" spans="1:21" ht="18.75" customHeight="1">
      <c r="A71" s="1159"/>
      <c r="B71" s="1321" t="s">
        <v>1594</v>
      </c>
      <c r="C71" s="1337" t="s">
        <v>1113</v>
      </c>
      <c r="D71" s="301">
        <f>D74-D72-D73-SUM(D68:D70)</f>
        <v>0</v>
      </c>
      <c r="E71" s="301">
        <f>E74-E72-E73-SUM(E68:E70)</f>
        <v>0</v>
      </c>
      <c r="F71" s="907">
        <v>110</v>
      </c>
      <c r="G71" s="258" t="s">
        <v>68</v>
      </c>
      <c r="H71" s="171"/>
      <c r="I71" s="932"/>
      <c r="J71" s="932"/>
      <c r="K71" s="932"/>
      <c r="L71" s="932"/>
      <c r="M71" s="932"/>
      <c r="N71" s="932"/>
      <c r="O71" s="932"/>
      <c r="P71" s="932"/>
      <c r="Q71" s="932"/>
      <c r="R71" s="932"/>
      <c r="S71" s="932"/>
      <c r="T71" s="932"/>
      <c r="U71" s="932"/>
    </row>
    <row r="72" spans="1:21" ht="18.75" customHeight="1">
      <c r="A72" s="1159"/>
      <c r="B72" s="1321" t="s">
        <v>128</v>
      </c>
      <c r="C72" s="1449"/>
      <c r="D72" s="337"/>
      <c r="E72" s="306"/>
      <c r="F72" s="907">
        <v>120</v>
      </c>
      <c r="G72" s="258" t="s">
        <v>69</v>
      </c>
      <c r="H72" s="171"/>
      <c r="I72" s="932"/>
      <c r="J72" s="932"/>
      <c r="K72" s="932"/>
      <c r="L72" s="932"/>
      <c r="M72" s="932"/>
      <c r="N72" s="932"/>
      <c r="O72" s="932"/>
      <c r="P72" s="932"/>
      <c r="Q72" s="932"/>
      <c r="R72" s="932"/>
      <c r="S72" s="932"/>
      <c r="T72" s="932"/>
      <c r="U72" s="932"/>
    </row>
    <row r="73" spans="1:21" ht="18.75" customHeight="1" thickBot="1">
      <c r="A73" s="1159"/>
      <c r="B73" s="1321" t="s">
        <v>93</v>
      </c>
      <c r="C73" s="1449"/>
      <c r="D73" s="337"/>
      <c r="E73" s="306"/>
      <c r="F73" s="907">
        <v>130</v>
      </c>
      <c r="G73" s="258" t="s">
        <v>69</v>
      </c>
      <c r="H73" s="819"/>
      <c r="I73" s="932"/>
      <c r="J73" s="932"/>
      <c r="K73" s="932"/>
      <c r="L73" s="932"/>
      <c r="M73" s="932"/>
      <c r="N73" s="932"/>
      <c r="O73" s="932"/>
      <c r="P73" s="932"/>
      <c r="Q73" s="932"/>
      <c r="R73" s="932"/>
      <c r="S73" s="932"/>
      <c r="T73" s="932"/>
      <c r="U73" s="932"/>
    </row>
    <row r="74" spans="1:21" ht="18.75" customHeight="1">
      <c r="A74" s="1159"/>
      <c r="B74" s="1404" t="str">
        <f>"At 31 March"</f>
        <v>At 31 March</v>
      </c>
      <c r="C74" s="1452"/>
      <c r="D74" s="336">
        <f>-D19-D44</f>
        <v>0</v>
      </c>
      <c r="E74" s="336">
        <f>-E19-E44</f>
        <v>0</v>
      </c>
      <c r="F74" s="907">
        <v>140</v>
      </c>
      <c r="G74" s="378" t="s">
        <v>68</v>
      </c>
      <c r="H74" s="171"/>
      <c r="I74" s="932"/>
      <c r="J74" s="932"/>
      <c r="K74" s="932"/>
      <c r="L74" s="932"/>
      <c r="M74" s="932"/>
      <c r="N74" s="932"/>
      <c r="O74" s="932"/>
      <c r="P74" s="932"/>
      <c r="Q74" s="932"/>
      <c r="R74" s="932"/>
      <c r="S74" s="932"/>
      <c r="T74" s="932"/>
      <c r="U74" s="932"/>
    </row>
    <row r="75" spans="1:21" ht="15" customHeight="1">
      <c r="A75" s="1159"/>
      <c r="B75" s="44"/>
      <c r="C75" s="44"/>
      <c r="D75" s="51"/>
      <c r="E75" s="51"/>
      <c r="F75" s="75"/>
      <c r="G75" s="57"/>
      <c r="H75" s="33"/>
      <c r="I75" s="932"/>
      <c r="J75" s="932"/>
      <c r="K75" s="932"/>
      <c r="L75" s="932"/>
      <c r="M75" s="932"/>
      <c r="N75" s="932"/>
      <c r="O75" s="932"/>
      <c r="P75" s="932"/>
      <c r="Q75" s="932"/>
      <c r="R75" s="932"/>
      <c r="S75" s="932"/>
      <c r="T75" s="932"/>
      <c r="U75" s="932"/>
    </row>
    <row r="76" spans="1:21" ht="22.5">
      <c r="A76" s="1159"/>
      <c r="B76" s="37"/>
      <c r="C76" s="341"/>
      <c r="D76" s="1479" t="s">
        <v>1113</v>
      </c>
      <c r="E76" s="33"/>
      <c r="F76" s="1479" t="s">
        <v>1113</v>
      </c>
      <c r="G76" s="1479" t="s">
        <v>1113</v>
      </c>
      <c r="H76" s="1776" t="s">
        <v>1577</v>
      </c>
      <c r="I76" s="1776">
        <v>3</v>
      </c>
      <c r="J76" s="1246"/>
      <c r="K76" s="1246"/>
      <c r="L76" s="1246"/>
      <c r="M76" s="1246"/>
      <c r="N76" s="1246"/>
      <c r="O76" s="1246"/>
      <c r="P76" s="1246"/>
      <c r="Q76" s="1246"/>
      <c r="R76" s="1246"/>
      <c r="S76" s="1246"/>
      <c r="T76" s="1246"/>
      <c r="U76" s="1246"/>
    </row>
    <row r="77" spans="1:21">
      <c r="A77" s="1159">
        <v>3</v>
      </c>
      <c r="B77" s="1444"/>
      <c r="C77" s="1453"/>
      <c r="D77" s="1132" t="s">
        <v>1426</v>
      </c>
      <c r="E77" s="1132" t="s">
        <v>1429</v>
      </c>
      <c r="F77" s="1138" t="s">
        <v>1427</v>
      </c>
      <c r="G77" s="1138" t="s">
        <v>1430</v>
      </c>
      <c r="H77" s="463" t="s">
        <v>65</v>
      </c>
      <c r="I77" s="1246"/>
      <c r="J77" s="1246"/>
      <c r="K77" s="1246"/>
      <c r="L77" s="1246"/>
      <c r="M77" s="1246"/>
      <c r="N77" s="1246"/>
      <c r="O77" s="1246"/>
      <c r="P77" s="1246"/>
      <c r="Q77" s="1246"/>
      <c r="R77" s="1246"/>
      <c r="S77" s="1246"/>
      <c r="T77" s="1246"/>
      <c r="U77" s="1246"/>
    </row>
    <row r="78" spans="1:21" ht="12.75" customHeight="1">
      <c r="A78" s="1159"/>
      <c r="B78" s="1850" t="s">
        <v>1440</v>
      </c>
      <c r="C78" s="101"/>
      <c r="D78" s="344" t="str">
        <f>'2. SoFP'!$D$9</f>
        <v>31 Mar 2017</v>
      </c>
      <c r="E78" s="1746" t="str">
        <f>'2. SoFP'!$D$9</f>
        <v>31 Mar 2017</v>
      </c>
      <c r="F78" s="1637" t="str">
        <f>'2. SoFP'!$E$9</f>
        <v>31 Mar 2016</v>
      </c>
      <c r="G78" s="1746" t="str">
        <f>'2. SoFP'!$E$9</f>
        <v>31 Mar 2016</v>
      </c>
      <c r="H78" s="549"/>
      <c r="I78" s="1246"/>
      <c r="J78" s="1246"/>
      <c r="K78" s="1246"/>
      <c r="L78" s="1246"/>
      <c r="M78" s="1246"/>
      <c r="N78" s="1246"/>
      <c r="O78" s="1246"/>
      <c r="P78" s="1246"/>
      <c r="Q78" s="1246"/>
      <c r="R78" s="1246"/>
      <c r="S78" s="1246"/>
      <c r="T78" s="1246"/>
      <c r="U78" s="1246"/>
    </row>
    <row r="79" spans="1:21" ht="45.75" customHeight="1">
      <c r="A79" s="1159"/>
      <c r="B79" s="1850"/>
      <c r="C79" s="101"/>
      <c r="D79" s="1552" t="s">
        <v>156</v>
      </c>
      <c r="E79" s="1552" t="s">
        <v>1428</v>
      </c>
      <c r="F79" s="1552" t="s">
        <v>156</v>
      </c>
      <c r="G79" s="1552" t="s">
        <v>1428</v>
      </c>
      <c r="H79" s="414"/>
      <c r="I79" s="1246"/>
      <c r="J79" s="1246"/>
      <c r="K79" s="1246"/>
      <c r="L79" s="1246"/>
      <c r="M79" s="1246"/>
      <c r="N79" s="1246"/>
      <c r="O79" s="1246"/>
      <c r="P79" s="1246"/>
      <c r="Q79" s="1246"/>
      <c r="R79" s="1246"/>
      <c r="S79" s="1246"/>
      <c r="T79" s="1246"/>
      <c r="U79" s="1246"/>
    </row>
    <row r="80" spans="1:21">
      <c r="A80" s="1159"/>
      <c r="B80" s="327" t="s">
        <v>1593</v>
      </c>
      <c r="C80" s="101"/>
      <c r="D80" s="344" t="s">
        <v>67</v>
      </c>
      <c r="E80" s="344" t="s">
        <v>27</v>
      </c>
      <c r="F80" s="344" t="s">
        <v>67</v>
      </c>
      <c r="G80" s="344" t="s">
        <v>27</v>
      </c>
      <c r="H80" s="907" t="s">
        <v>66</v>
      </c>
      <c r="I80" s="1246"/>
      <c r="J80" s="1246"/>
      <c r="K80" s="1246"/>
      <c r="L80" s="1246"/>
      <c r="M80" s="1246"/>
      <c r="N80" s="1246"/>
      <c r="O80" s="1246"/>
      <c r="P80" s="1246"/>
      <c r="Q80" s="1246"/>
      <c r="R80" s="1246"/>
      <c r="S80" s="1246"/>
      <c r="T80" s="1246"/>
      <c r="U80" s="1246"/>
    </row>
    <row r="81" spans="1:21" ht="18.75" customHeight="1">
      <c r="A81" s="1159"/>
      <c r="B81" s="1316" t="s">
        <v>729</v>
      </c>
      <c r="C81" s="1347"/>
      <c r="D81" s="337"/>
      <c r="E81" s="337"/>
      <c r="F81" s="1013"/>
      <c r="G81" s="1013"/>
      <c r="H81" s="907" t="s">
        <v>9</v>
      </c>
      <c r="I81" s="1246"/>
      <c r="J81" s="1246"/>
      <c r="K81" s="1246"/>
      <c r="L81" s="1246"/>
      <c r="M81" s="1246"/>
      <c r="N81" s="1246"/>
      <c r="O81" s="1246"/>
      <c r="P81" s="1246"/>
      <c r="Q81" s="1246"/>
      <c r="R81" s="1246"/>
      <c r="S81" s="1246"/>
      <c r="T81" s="1246"/>
      <c r="U81" s="1246"/>
    </row>
    <row r="82" spans="1:21" s="143" customFormat="1" ht="18.75" customHeight="1">
      <c r="A82" s="1159"/>
      <c r="B82" s="1321" t="s">
        <v>728</v>
      </c>
      <c r="C82" s="1347"/>
      <c r="D82" s="335"/>
      <c r="E82" s="335"/>
      <c r="F82" s="1013"/>
      <c r="G82" s="1013"/>
      <c r="H82" s="907" t="s">
        <v>689</v>
      </c>
      <c r="I82" s="937"/>
      <c r="J82" s="932"/>
      <c r="K82" s="932"/>
      <c r="L82" s="932"/>
      <c r="M82" s="932"/>
      <c r="N82" s="932"/>
      <c r="O82" s="932"/>
      <c r="P82" s="932"/>
      <c r="Q82" s="932"/>
      <c r="R82" s="932"/>
      <c r="S82" s="932"/>
      <c r="T82" s="932"/>
      <c r="U82" s="932"/>
    </row>
    <row r="83" spans="1:21" s="143" customFormat="1" ht="18.75" customHeight="1">
      <c r="A83" s="1159"/>
      <c r="B83" s="1321" t="s">
        <v>727</v>
      </c>
      <c r="C83" s="1347"/>
      <c r="D83" s="337"/>
      <c r="E83" s="337"/>
      <c r="F83" s="1013"/>
      <c r="G83" s="1013"/>
      <c r="H83" s="907" t="s">
        <v>690</v>
      </c>
      <c r="I83" s="937"/>
      <c r="J83" s="932"/>
      <c r="K83" s="932"/>
      <c r="L83" s="932"/>
      <c r="M83" s="932"/>
      <c r="N83" s="932"/>
      <c r="O83" s="932"/>
      <c r="P83" s="932"/>
      <c r="Q83" s="932"/>
      <c r="R83" s="932"/>
      <c r="S83" s="932"/>
      <c r="T83" s="932"/>
      <c r="U83" s="932"/>
    </row>
    <row r="84" spans="1:21" ht="18.75" customHeight="1">
      <c r="A84" s="1159"/>
      <c r="B84" s="1321" t="s">
        <v>730</v>
      </c>
      <c r="C84" s="1347"/>
      <c r="D84" s="337"/>
      <c r="E84" s="337"/>
      <c r="F84" s="1013"/>
      <c r="G84" s="1013"/>
      <c r="H84" s="907">
        <v>110</v>
      </c>
      <c r="I84" s="937"/>
    </row>
    <row r="85" spans="1:21" ht="18.75" customHeight="1" thickBot="1">
      <c r="A85" s="1159"/>
      <c r="B85" s="994" t="s">
        <v>743</v>
      </c>
      <c r="C85" s="1347"/>
      <c r="D85" s="337"/>
      <c r="E85" s="337"/>
      <c r="F85" s="1013"/>
      <c r="G85" s="1013"/>
      <c r="H85" s="907">
        <v>120</v>
      </c>
      <c r="I85" s="937"/>
    </row>
    <row r="86" spans="1:21" ht="18.75" customHeight="1">
      <c r="A86" s="1159"/>
      <c r="B86" s="1322" t="s">
        <v>85</v>
      </c>
      <c r="C86" s="1405"/>
      <c r="D86" s="336">
        <f>SUM(D81:D85)</f>
        <v>0</v>
      </c>
      <c r="E86" s="336">
        <f>SUM(E81:E85)</f>
        <v>0</v>
      </c>
      <c r="F86" s="336">
        <f>SUM(F81:F85)</f>
        <v>0</v>
      </c>
      <c r="G86" s="336">
        <f>SUM(G81:G85)</f>
        <v>0</v>
      </c>
      <c r="H86" s="907">
        <v>130</v>
      </c>
      <c r="I86" s="33"/>
    </row>
    <row r="87" spans="1:21" ht="25.5">
      <c r="A87" s="1159"/>
      <c r="B87" s="1454" t="s">
        <v>1431</v>
      </c>
      <c r="C87" s="1456"/>
      <c r="D87" s="566"/>
      <c r="E87" s="566"/>
      <c r="F87" s="866"/>
      <c r="G87" s="867"/>
      <c r="H87" s="567"/>
      <c r="I87" s="33"/>
    </row>
    <row r="88" spans="1:21" ht="18.75" customHeight="1">
      <c r="A88" s="1159"/>
      <c r="B88" s="1455" t="s">
        <v>729</v>
      </c>
      <c r="C88" s="1347"/>
      <c r="D88" s="337"/>
      <c r="E88" s="337"/>
      <c r="F88" s="1013"/>
      <c r="G88" s="1013"/>
      <c r="H88" s="907" t="s">
        <v>1</v>
      </c>
      <c r="I88" s="33"/>
    </row>
    <row r="89" spans="1:21" s="143" customFormat="1" ht="18.75" customHeight="1">
      <c r="A89" s="1159"/>
      <c r="B89" s="1321" t="s">
        <v>728</v>
      </c>
      <c r="C89" s="1347"/>
      <c r="D89" s="337"/>
      <c r="E89" s="337"/>
      <c r="F89" s="1013"/>
      <c r="G89" s="1013"/>
      <c r="H89" s="907" t="s">
        <v>731</v>
      </c>
      <c r="I89" s="33"/>
      <c r="J89" s="17"/>
      <c r="K89" s="17"/>
      <c r="L89" s="17"/>
      <c r="M89" s="17"/>
      <c r="N89" s="17"/>
      <c r="O89" s="17"/>
      <c r="P89" s="17"/>
      <c r="Q89" s="17"/>
      <c r="R89" s="17"/>
      <c r="S89" s="17"/>
      <c r="T89" s="17"/>
      <c r="U89" s="17"/>
    </row>
    <row r="90" spans="1:21" s="143" customFormat="1" ht="18.75" customHeight="1">
      <c r="A90" s="1159"/>
      <c r="B90" s="1321" t="s">
        <v>727</v>
      </c>
      <c r="C90" s="1347"/>
      <c r="D90" s="337"/>
      <c r="E90" s="337"/>
      <c r="F90" s="1013"/>
      <c r="G90" s="1013"/>
      <c r="H90" s="907" t="s">
        <v>732</v>
      </c>
      <c r="I90" s="33"/>
      <c r="J90" s="17"/>
      <c r="K90" s="17"/>
      <c r="L90" s="17"/>
      <c r="M90" s="17"/>
      <c r="N90" s="17"/>
      <c r="O90" s="17"/>
      <c r="P90" s="17"/>
      <c r="Q90" s="17"/>
      <c r="R90" s="17"/>
      <c r="S90" s="17"/>
      <c r="T90" s="17"/>
      <c r="U90" s="17"/>
    </row>
    <row r="91" spans="1:21" ht="18.75" customHeight="1">
      <c r="A91" s="1159"/>
      <c r="B91" s="1321" t="s">
        <v>730</v>
      </c>
      <c r="C91" s="1347"/>
      <c r="D91" s="337"/>
      <c r="E91" s="337"/>
      <c r="F91" s="1013"/>
      <c r="G91" s="1013"/>
      <c r="H91" s="907">
        <v>150</v>
      </c>
      <c r="I91" s="33"/>
    </row>
    <row r="92" spans="1:21" ht="18.75" customHeight="1" thickBot="1">
      <c r="A92" s="1159"/>
      <c r="B92" s="1321" t="s">
        <v>743</v>
      </c>
      <c r="C92" s="1347"/>
      <c r="D92" s="337"/>
      <c r="E92" s="337"/>
      <c r="F92" s="1013"/>
      <c r="G92" s="1013"/>
      <c r="H92" s="907">
        <v>160</v>
      </c>
    </row>
    <row r="93" spans="1:21" ht="18.75" customHeight="1">
      <c r="A93" s="1159"/>
      <c r="B93" s="1346" t="s">
        <v>25</v>
      </c>
      <c r="C93" s="1379"/>
      <c r="D93" s="336">
        <f t="shared" ref="D93:G93" si="3">SUM(D88:D92)</f>
        <v>0</v>
      </c>
      <c r="E93" s="336">
        <f t="shared" si="3"/>
        <v>0</v>
      </c>
      <c r="F93" s="336">
        <f t="shared" si="3"/>
        <v>0</v>
      </c>
      <c r="G93" s="336">
        <f t="shared" si="3"/>
        <v>0</v>
      </c>
      <c r="H93" s="907">
        <v>170</v>
      </c>
    </row>
    <row r="94" spans="1:21" s="1634" customFormat="1" ht="18.75" customHeight="1">
      <c r="A94" s="1211"/>
      <c r="B94" s="44"/>
      <c r="C94" s="44"/>
      <c r="D94" s="1141"/>
      <c r="E94" s="1141"/>
      <c r="F94" s="1141"/>
      <c r="G94" s="1141"/>
      <c r="H94" s="1289"/>
    </row>
    <row r="95" spans="1:21">
      <c r="A95" s="1159"/>
      <c r="B95" s="44"/>
      <c r="C95" s="44"/>
      <c r="D95" s="51"/>
      <c r="E95" s="51"/>
      <c r="F95" s="1776" t="s">
        <v>1577</v>
      </c>
      <c r="G95" s="1776">
        <v>4</v>
      </c>
      <c r="H95" s="33"/>
    </row>
    <row r="96" spans="1:21">
      <c r="A96" s="1159">
        <v>4</v>
      </c>
      <c r="B96" s="1457"/>
      <c r="C96" s="1458"/>
      <c r="D96" s="1241" t="s">
        <v>1012</v>
      </c>
      <c r="E96" s="1242" t="s">
        <v>1011</v>
      </c>
      <c r="F96" s="1241" t="s">
        <v>65</v>
      </c>
      <c r="G96" s="530"/>
    </row>
    <row r="97" spans="1:7">
      <c r="A97" s="1159"/>
      <c r="B97" s="455" t="s">
        <v>1096</v>
      </c>
      <c r="C97" s="111"/>
      <c r="D97" s="344" t="str">
        <f>'2. SoFP'!D9</f>
        <v>31 Mar 2017</v>
      </c>
      <c r="E97" s="1746" t="str">
        <f>'2. SoFP'!E9</f>
        <v>31 Mar 2016</v>
      </c>
      <c r="F97" s="569"/>
      <c r="G97" s="224" t="s">
        <v>102</v>
      </c>
    </row>
    <row r="98" spans="1:7">
      <c r="A98" s="1159"/>
      <c r="B98" s="455"/>
      <c r="C98" s="111"/>
      <c r="D98" s="346" t="s">
        <v>85</v>
      </c>
      <c r="E98" s="346" t="s">
        <v>85</v>
      </c>
      <c r="F98" s="570"/>
      <c r="G98" s="224" t="s">
        <v>103</v>
      </c>
    </row>
    <row r="99" spans="1:7" ht="18.75" customHeight="1" thickBot="1">
      <c r="A99" s="1159"/>
      <c r="B99" s="571"/>
      <c r="C99" s="1472"/>
      <c r="D99" s="345" t="s">
        <v>27</v>
      </c>
      <c r="E99" s="345" t="s">
        <v>27</v>
      </c>
      <c r="F99" s="907" t="s">
        <v>66</v>
      </c>
      <c r="G99" s="536"/>
    </row>
    <row r="100" spans="1:7" ht="18.75" customHeight="1">
      <c r="A100" s="1159"/>
      <c r="B100" s="1462" t="s">
        <v>1052</v>
      </c>
      <c r="C100" s="1471"/>
      <c r="D100" s="579">
        <f>SUM(D102:D104)</f>
        <v>0</v>
      </c>
      <c r="E100" s="579">
        <f>SUM(E102:E104)</f>
        <v>0</v>
      </c>
      <c r="F100" s="907" t="s">
        <v>9</v>
      </c>
      <c r="G100" s="452" t="s">
        <v>123</v>
      </c>
    </row>
    <row r="101" spans="1:7" ht="15.75" customHeight="1">
      <c r="A101" s="1159"/>
      <c r="B101" s="1333" t="s">
        <v>377</v>
      </c>
      <c r="C101" s="1426"/>
      <c r="D101" s="572"/>
      <c r="E101" s="1266"/>
      <c r="F101" s="452"/>
      <c r="G101" s="452"/>
    </row>
    <row r="102" spans="1:7" ht="18.75" customHeight="1">
      <c r="A102" s="1159"/>
      <c r="B102" s="1463" t="s">
        <v>146</v>
      </c>
      <c r="C102" s="1469"/>
      <c r="D102" s="337"/>
      <c r="E102" s="1013"/>
      <c r="F102" s="907" t="s">
        <v>185</v>
      </c>
      <c r="G102" s="361" t="s">
        <v>68</v>
      </c>
    </row>
    <row r="103" spans="1:7" ht="18.75" customHeight="1">
      <c r="A103" s="1159"/>
      <c r="B103" s="1463" t="s">
        <v>147</v>
      </c>
      <c r="C103" s="1469"/>
      <c r="D103" s="337"/>
      <c r="E103" s="1013"/>
      <c r="F103" s="907" t="s">
        <v>23</v>
      </c>
      <c r="G103" s="361" t="s">
        <v>68</v>
      </c>
    </row>
    <row r="104" spans="1:7" ht="18.75" customHeight="1">
      <c r="A104" s="1159"/>
      <c r="B104" s="1463" t="s">
        <v>148</v>
      </c>
      <c r="C104" s="1469"/>
      <c r="D104" s="337"/>
      <c r="E104" s="1013"/>
      <c r="F104" s="907" t="s">
        <v>186</v>
      </c>
      <c r="G104" s="361" t="s">
        <v>68</v>
      </c>
    </row>
    <row r="105" spans="1:7" ht="18.75" customHeight="1">
      <c r="A105" s="1159"/>
      <c r="B105" s="1464" t="s">
        <v>258</v>
      </c>
      <c r="C105" s="1470"/>
      <c r="D105" s="337"/>
      <c r="E105" s="1013"/>
      <c r="F105" s="907" t="s">
        <v>24</v>
      </c>
      <c r="G105" s="361" t="s">
        <v>34</v>
      </c>
    </row>
    <row r="106" spans="1:7" ht="18.75" customHeight="1" thickBot="1">
      <c r="A106" s="1159"/>
      <c r="B106" s="1464" t="s">
        <v>602</v>
      </c>
      <c r="C106" s="1470"/>
      <c r="D106" s="337"/>
      <c r="E106" s="1013"/>
      <c r="F106" s="907" t="s">
        <v>673</v>
      </c>
      <c r="G106" s="361" t="s">
        <v>34</v>
      </c>
    </row>
    <row r="107" spans="1:7" ht="18.75" customHeight="1">
      <c r="A107" s="1159"/>
      <c r="B107" s="1432" t="s">
        <v>1053</v>
      </c>
      <c r="C107" s="1274"/>
      <c r="D107" s="336">
        <f>D105+D100+D106</f>
        <v>0</v>
      </c>
      <c r="E107" s="336">
        <f>E105+E100+E106</f>
        <v>0</v>
      </c>
      <c r="F107" s="907" t="s">
        <v>187</v>
      </c>
      <c r="G107" s="361" t="s">
        <v>123</v>
      </c>
    </row>
    <row r="108" spans="1:7" ht="18.75" customHeight="1">
      <c r="A108" s="1159"/>
      <c r="B108" s="1333" t="s">
        <v>377</v>
      </c>
      <c r="C108" s="1426"/>
      <c r="D108" s="572"/>
      <c r="E108" s="1266"/>
      <c r="F108" s="452"/>
      <c r="G108" s="452"/>
    </row>
    <row r="109" spans="1:7" ht="18.75" customHeight="1">
      <c r="A109" s="1159"/>
      <c r="B109" s="1463" t="s">
        <v>146</v>
      </c>
      <c r="C109" s="1469"/>
      <c r="D109" s="1017">
        <f>D107-D110-D111</f>
        <v>0</v>
      </c>
      <c r="E109" s="1017">
        <f>E107-E110-E111</f>
        <v>0</v>
      </c>
      <c r="F109" s="907" t="s">
        <v>0</v>
      </c>
      <c r="G109" s="361" t="s">
        <v>68</v>
      </c>
    </row>
    <row r="110" spans="1:7" ht="18.75" customHeight="1">
      <c r="A110" s="1159"/>
      <c r="B110" s="1463" t="s">
        <v>147</v>
      </c>
      <c r="C110" s="1469"/>
      <c r="D110" s="337"/>
      <c r="E110" s="1013"/>
      <c r="F110" s="907" t="s">
        <v>188</v>
      </c>
      <c r="G110" s="361" t="s">
        <v>68</v>
      </c>
    </row>
    <row r="111" spans="1:7" ht="18.75" customHeight="1" thickBot="1">
      <c r="A111" s="1159"/>
      <c r="B111" s="1465" t="s">
        <v>148</v>
      </c>
      <c r="C111" s="1473"/>
      <c r="D111" s="337"/>
      <c r="E111" s="1194"/>
      <c r="F111" s="1195" t="s">
        <v>1</v>
      </c>
      <c r="G111" s="1196" t="s">
        <v>68</v>
      </c>
    </row>
    <row r="112" spans="1:7" ht="18.75" customHeight="1">
      <c r="A112" s="1159"/>
      <c r="B112" s="1466"/>
      <c r="C112" s="1427"/>
      <c r="D112" s="1193"/>
      <c r="E112" s="1135"/>
      <c r="F112" s="1135"/>
      <c r="G112" s="570"/>
    </row>
    <row r="113" spans="1:21" s="932" customFormat="1" ht="18.75" customHeight="1">
      <c r="A113" s="1159"/>
      <c r="B113" s="1462" t="s">
        <v>1054</v>
      </c>
      <c r="C113" s="1468"/>
      <c r="D113" s="1190">
        <f>SUM(D115:D117)</f>
        <v>0</v>
      </c>
      <c r="E113" s="1190">
        <f>SUM(E115:E117)</f>
        <v>0</v>
      </c>
      <c r="F113" s="1191" t="s">
        <v>196</v>
      </c>
      <c r="G113" s="1192" t="s">
        <v>123</v>
      </c>
      <c r="I113" s="17"/>
      <c r="J113" s="17"/>
      <c r="K113" s="17"/>
      <c r="L113" s="17"/>
      <c r="M113" s="17"/>
      <c r="N113" s="17"/>
      <c r="O113" s="17"/>
      <c r="P113" s="17"/>
      <c r="Q113" s="17"/>
      <c r="R113" s="17"/>
      <c r="S113" s="17"/>
      <c r="T113" s="17"/>
      <c r="U113" s="17"/>
    </row>
    <row r="114" spans="1:21" s="932" customFormat="1" ht="15.75" customHeight="1">
      <c r="A114" s="1159"/>
      <c r="B114" s="1333" t="s">
        <v>377</v>
      </c>
      <c r="C114" s="1426"/>
      <c r="D114" s="572"/>
      <c r="E114" s="1266"/>
      <c r="F114" s="452"/>
      <c r="G114" s="452"/>
      <c r="I114" s="17"/>
      <c r="J114" s="17"/>
      <c r="K114" s="17"/>
      <c r="L114" s="17"/>
      <c r="M114" s="17"/>
      <c r="N114" s="17"/>
      <c r="O114" s="17"/>
      <c r="P114" s="17"/>
      <c r="Q114" s="17"/>
      <c r="R114" s="17"/>
      <c r="S114" s="17"/>
      <c r="T114" s="17"/>
      <c r="U114" s="17"/>
    </row>
    <row r="115" spans="1:21" s="932" customFormat="1" ht="18.75" customHeight="1">
      <c r="A115" s="1159"/>
      <c r="B115" s="1463" t="s">
        <v>146</v>
      </c>
      <c r="C115" s="1469"/>
      <c r="D115" s="337"/>
      <c r="E115" s="1013"/>
      <c r="F115" s="907" t="s">
        <v>197</v>
      </c>
      <c r="G115" s="361" t="s">
        <v>68</v>
      </c>
      <c r="I115" s="17"/>
      <c r="J115" s="17"/>
      <c r="K115" s="17"/>
      <c r="L115" s="17"/>
      <c r="M115" s="17"/>
      <c r="N115" s="17"/>
      <c r="O115" s="17"/>
      <c r="P115" s="17"/>
      <c r="Q115" s="17"/>
      <c r="R115" s="17"/>
      <c r="S115" s="17"/>
      <c r="T115" s="17"/>
      <c r="U115" s="17"/>
    </row>
    <row r="116" spans="1:21" s="932" customFormat="1" ht="18.75" customHeight="1">
      <c r="A116" s="1159"/>
      <c r="B116" s="1463" t="s">
        <v>147</v>
      </c>
      <c r="C116" s="1469"/>
      <c r="D116" s="337"/>
      <c r="E116" s="1013"/>
      <c r="F116" s="907" t="s">
        <v>198</v>
      </c>
      <c r="G116" s="361" t="s">
        <v>68</v>
      </c>
      <c r="I116" s="17"/>
      <c r="J116" s="17"/>
      <c r="K116" s="17"/>
      <c r="L116" s="17"/>
      <c r="M116" s="17"/>
      <c r="N116" s="17"/>
      <c r="O116" s="17"/>
      <c r="P116" s="17"/>
      <c r="Q116" s="17"/>
      <c r="R116" s="17"/>
      <c r="S116" s="17"/>
      <c r="T116" s="17"/>
      <c r="U116" s="17"/>
    </row>
    <row r="117" spans="1:21" s="932" customFormat="1" ht="18.75" customHeight="1">
      <c r="A117" s="1159"/>
      <c r="B117" s="1463" t="s">
        <v>148</v>
      </c>
      <c r="C117" s="1469"/>
      <c r="D117" s="337"/>
      <c r="E117" s="1013"/>
      <c r="F117" s="907" t="s">
        <v>199</v>
      </c>
      <c r="G117" s="361" t="s">
        <v>68</v>
      </c>
      <c r="I117" s="17"/>
      <c r="J117" s="17"/>
      <c r="K117" s="17"/>
      <c r="L117" s="17"/>
      <c r="M117" s="17"/>
      <c r="N117" s="17"/>
      <c r="O117" s="17"/>
      <c r="P117" s="17"/>
      <c r="Q117" s="17"/>
      <c r="R117" s="17"/>
      <c r="S117" s="17"/>
      <c r="T117" s="17"/>
      <c r="U117" s="17"/>
    </row>
    <row r="118" spans="1:21" s="932" customFormat="1" ht="18.75" customHeight="1">
      <c r="A118" s="1159"/>
      <c r="B118" s="1464" t="s">
        <v>258</v>
      </c>
      <c r="C118" s="1470"/>
      <c r="D118" s="337"/>
      <c r="E118" s="1013"/>
      <c r="F118" s="907" t="s">
        <v>5</v>
      </c>
      <c r="G118" s="361" t="s">
        <v>34</v>
      </c>
      <c r="I118" s="17"/>
      <c r="J118" s="17"/>
      <c r="K118" s="17"/>
      <c r="L118" s="17"/>
      <c r="M118" s="17"/>
      <c r="N118" s="17"/>
      <c r="O118" s="17"/>
      <c r="P118" s="17"/>
      <c r="Q118" s="17"/>
      <c r="R118" s="17"/>
      <c r="S118" s="17"/>
      <c r="T118" s="17"/>
      <c r="U118" s="17"/>
    </row>
    <row r="119" spans="1:21" s="932" customFormat="1" ht="18.75" customHeight="1" thickBot="1">
      <c r="A119" s="1159"/>
      <c r="B119" s="1464" t="s">
        <v>602</v>
      </c>
      <c r="C119" s="1470"/>
      <c r="D119" s="337"/>
      <c r="E119" s="1013"/>
      <c r="F119" s="907" t="s">
        <v>696</v>
      </c>
      <c r="G119" s="361" t="s">
        <v>34</v>
      </c>
      <c r="I119" s="17"/>
      <c r="J119" s="17"/>
      <c r="K119" s="17"/>
      <c r="L119" s="17"/>
      <c r="M119" s="17"/>
      <c r="N119" s="17"/>
      <c r="O119" s="17"/>
      <c r="P119" s="17"/>
      <c r="Q119" s="17"/>
      <c r="R119" s="17"/>
      <c r="S119" s="17"/>
      <c r="T119" s="17"/>
      <c r="U119" s="17"/>
    </row>
    <row r="120" spans="1:21" s="932" customFormat="1" ht="18.75" customHeight="1">
      <c r="A120" s="1159"/>
      <c r="B120" s="1432" t="s">
        <v>1055</v>
      </c>
      <c r="C120" s="1274"/>
      <c r="D120" s="336">
        <f>D118+D113+D119</f>
        <v>0</v>
      </c>
      <c r="E120" s="336">
        <f>E118+E113+E119</f>
        <v>0</v>
      </c>
      <c r="F120" s="907" t="s">
        <v>200</v>
      </c>
      <c r="G120" s="361" t="s">
        <v>123</v>
      </c>
      <c r="I120" s="17"/>
      <c r="J120" s="17"/>
      <c r="K120" s="17"/>
      <c r="L120" s="17"/>
      <c r="M120" s="17"/>
      <c r="N120" s="17"/>
      <c r="O120" s="17"/>
      <c r="P120" s="17"/>
      <c r="Q120" s="17"/>
      <c r="R120" s="17"/>
      <c r="S120" s="17"/>
      <c r="T120" s="17"/>
      <c r="U120" s="17"/>
    </row>
    <row r="121" spans="1:21" s="932" customFormat="1" ht="18.75" customHeight="1">
      <c r="A121" s="1159"/>
      <c r="B121" s="1333" t="s">
        <v>377</v>
      </c>
      <c r="C121" s="1426"/>
      <c r="D121" s="572"/>
      <c r="E121" s="1266"/>
      <c r="F121" s="452"/>
      <c r="G121" s="452"/>
      <c r="I121" s="17"/>
      <c r="J121" s="17"/>
      <c r="K121" s="17"/>
      <c r="L121" s="17"/>
      <c r="M121" s="17"/>
      <c r="N121" s="17"/>
      <c r="O121" s="17"/>
      <c r="P121" s="17"/>
      <c r="Q121" s="17"/>
      <c r="R121" s="17"/>
      <c r="S121" s="17"/>
      <c r="T121" s="17"/>
      <c r="U121" s="17"/>
    </row>
    <row r="122" spans="1:21" s="932" customFormat="1" ht="18.75" customHeight="1">
      <c r="A122" s="1159"/>
      <c r="B122" s="1463" t="s">
        <v>146</v>
      </c>
      <c r="C122" s="1469"/>
      <c r="D122" s="1017">
        <f>D120-D123-D124</f>
        <v>0</v>
      </c>
      <c r="E122" s="1017">
        <f>E120-E123-E124</f>
        <v>0</v>
      </c>
      <c r="F122" s="907" t="s">
        <v>201</v>
      </c>
      <c r="G122" s="361" t="s">
        <v>68</v>
      </c>
      <c r="I122" s="17"/>
      <c r="J122" s="17"/>
      <c r="K122" s="17"/>
      <c r="L122" s="17"/>
      <c r="M122" s="17"/>
      <c r="N122" s="17"/>
      <c r="O122" s="17"/>
      <c r="P122" s="17"/>
      <c r="Q122" s="17"/>
      <c r="R122" s="17"/>
      <c r="S122" s="17"/>
      <c r="T122" s="17"/>
      <c r="U122" s="17"/>
    </row>
    <row r="123" spans="1:21" s="932" customFormat="1" ht="18.75" customHeight="1">
      <c r="A123" s="1159"/>
      <c r="B123" s="1463" t="s">
        <v>147</v>
      </c>
      <c r="C123" s="1469"/>
      <c r="D123" s="337"/>
      <c r="E123" s="1013"/>
      <c r="F123" s="907" t="s">
        <v>202</v>
      </c>
      <c r="G123" s="361" t="s">
        <v>68</v>
      </c>
      <c r="I123" s="17"/>
      <c r="J123" s="17"/>
      <c r="K123" s="17"/>
      <c r="L123" s="17"/>
      <c r="M123" s="17"/>
      <c r="N123" s="17"/>
      <c r="O123" s="17"/>
      <c r="P123" s="17"/>
      <c r="Q123" s="17"/>
      <c r="R123" s="17"/>
      <c r="S123" s="17"/>
      <c r="T123" s="17"/>
      <c r="U123" s="17"/>
    </row>
    <row r="124" spans="1:21" s="932" customFormat="1" ht="18.75" customHeight="1" thickBot="1">
      <c r="A124" s="1159"/>
      <c r="B124" s="1465" t="s">
        <v>148</v>
      </c>
      <c r="C124" s="1473"/>
      <c r="D124" s="337"/>
      <c r="E124" s="1194"/>
      <c r="F124" s="1195" t="s">
        <v>203</v>
      </c>
      <c r="G124" s="1196" t="s">
        <v>68</v>
      </c>
      <c r="I124" s="17"/>
      <c r="J124" s="17"/>
      <c r="K124" s="17"/>
      <c r="L124" s="17"/>
      <c r="M124" s="17"/>
      <c r="N124" s="17"/>
      <c r="O124" s="17"/>
      <c r="P124" s="17"/>
      <c r="Q124" s="17"/>
      <c r="R124" s="17"/>
      <c r="S124" s="17"/>
      <c r="T124" s="17"/>
      <c r="U124" s="17"/>
    </row>
    <row r="125" spans="1:21" s="932" customFormat="1" ht="18.75" customHeight="1">
      <c r="A125" s="1159"/>
      <c r="B125" s="1466"/>
      <c r="C125" s="1427"/>
      <c r="D125" s="1193"/>
      <c r="E125" s="1135"/>
      <c r="F125" s="1135"/>
      <c r="G125" s="570"/>
      <c r="I125" s="17"/>
      <c r="J125" s="17"/>
      <c r="K125" s="17"/>
      <c r="L125" s="17"/>
      <c r="M125" s="17"/>
      <c r="N125" s="17"/>
      <c r="O125" s="17"/>
      <c r="P125" s="17"/>
      <c r="Q125" s="17"/>
      <c r="R125" s="17"/>
      <c r="S125" s="17"/>
      <c r="T125" s="17"/>
      <c r="U125" s="17"/>
    </row>
    <row r="126" spans="1:21" s="932" customFormat="1" ht="21" customHeight="1">
      <c r="A126" s="1159"/>
      <c r="B126" s="1467" t="s">
        <v>1056</v>
      </c>
      <c r="C126" s="1468"/>
      <c r="D126" s="1018">
        <f>SUM(D128:D130)</f>
        <v>0</v>
      </c>
      <c r="E126" s="1018">
        <f>SUM(E128:E130)</f>
        <v>0</v>
      </c>
      <c r="F126" s="907" t="s">
        <v>215</v>
      </c>
      <c r="G126" s="452" t="s">
        <v>123</v>
      </c>
      <c r="I126" s="17"/>
      <c r="J126" s="17"/>
      <c r="K126" s="17"/>
      <c r="L126" s="17"/>
      <c r="M126" s="17"/>
      <c r="N126" s="17"/>
      <c r="O126" s="17"/>
      <c r="P126" s="17"/>
      <c r="Q126" s="17"/>
      <c r="R126" s="17"/>
      <c r="S126" s="17"/>
      <c r="T126" s="17"/>
      <c r="U126" s="17"/>
    </row>
    <row r="127" spans="1:21" s="932" customFormat="1" ht="15.75" customHeight="1">
      <c r="A127" s="1159"/>
      <c r="B127" s="1333" t="s">
        <v>377</v>
      </c>
      <c r="C127" s="1426"/>
      <c r="D127" s="572"/>
      <c r="E127" s="1266"/>
      <c r="F127" s="452"/>
      <c r="G127" s="452"/>
      <c r="I127" s="17"/>
      <c r="J127" s="17"/>
      <c r="K127" s="17"/>
      <c r="L127" s="17"/>
      <c r="M127" s="17"/>
      <c r="N127" s="17"/>
      <c r="O127" s="17"/>
      <c r="P127" s="17"/>
      <c r="Q127" s="17"/>
      <c r="R127" s="17"/>
      <c r="S127" s="17"/>
      <c r="T127" s="17"/>
      <c r="U127" s="17"/>
    </row>
    <row r="128" spans="1:21" s="932" customFormat="1" ht="18.75" customHeight="1">
      <c r="A128" s="1159"/>
      <c r="B128" s="1463" t="s">
        <v>146</v>
      </c>
      <c r="C128" s="1469"/>
      <c r="D128" s="337"/>
      <c r="E128" s="1013"/>
      <c r="F128" s="907" t="s">
        <v>216</v>
      </c>
      <c r="G128" s="361" t="s">
        <v>68</v>
      </c>
      <c r="I128" s="17"/>
      <c r="J128" s="17"/>
      <c r="K128" s="17"/>
      <c r="L128" s="17"/>
      <c r="M128" s="17"/>
      <c r="N128" s="17"/>
      <c r="O128" s="17"/>
      <c r="P128" s="17"/>
      <c r="Q128" s="17"/>
      <c r="R128" s="17"/>
      <c r="S128" s="17"/>
      <c r="T128" s="17"/>
      <c r="U128" s="17"/>
    </row>
    <row r="129" spans="1:21" s="932" customFormat="1" ht="18.75" customHeight="1">
      <c r="A129" s="1159"/>
      <c r="B129" s="1463" t="s">
        <v>147</v>
      </c>
      <c r="C129" s="1469"/>
      <c r="D129" s="337"/>
      <c r="E129" s="1013"/>
      <c r="F129" s="907" t="s">
        <v>12</v>
      </c>
      <c r="G129" s="361" t="s">
        <v>68</v>
      </c>
      <c r="I129" s="17"/>
      <c r="J129" s="17"/>
      <c r="K129" s="17"/>
      <c r="L129" s="17"/>
      <c r="M129" s="17"/>
      <c r="N129" s="17"/>
      <c r="O129" s="17"/>
      <c r="P129" s="17"/>
      <c r="Q129" s="17"/>
      <c r="R129" s="17"/>
      <c r="S129" s="17"/>
      <c r="T129" s="17"/>
      <c r="U129" s="17"/>
    </row>
    <row r="130" spans="1:21" s="932" customFormat="1" ht="18.75" customHeight="1">
      <c r="A130" s="1159"/>
      <c r="B130" s="1463" t="s">
        <v>148</v>
      </c>
      <c r="C130" s="1469"/>
      <c r="D130" s="337"/>
      <c r="E130" s="1013"/>
      <c r="F130" s="907" t="s">
        <v>217</v>
      </c>
      <c r="G130" s="361" t="s">
        <v>68</v>
      </c>
      <c r="I130" s="17"/>
      <c r="J130" s="17"/>
      <c r="K130" s="17"/>
      <c r="L130" s="17"/>
      <c r="M130" s="17"/>
      <c r="N130" s="17"/>
      <c r="O130" s="17"/>
      <c r="P130" s="17"/>
      <c r="Q130" s="17"/>
      <c r="R130" s="17"/>
      <c r="S130" s="17"/>
      <c r="T130" s="17"/>
      <c r="U130" s="17"/>
    </row>
    <row r="131" spans="1:21" s="932" customFormat="1" ht="18.75" customHeight="1">
      <c r="A131" s="1159"/>
      <c r="B131" s="1464" t="s">
        <v>258</v>
      </c>
      <c r="C131" s="1470"/>
      <c r="D131" s="337"/>
      <c r="E131" s="1013"/>
      <c r="F131" s="907" t="s">
        <v>218</v>
      </c>
      <c r="G131" s="361" t="s">
        <v>34</v>
      </c>
      <c r="I131" s="17"/>
      <c r="J131" s="17"/>
      <c r="K131" s="17"/>
      <c r="L131" s="17"/>
      <c r="M131" s="17"/>
      <c r="N131" s="17"/>
      <c r="O131" s="17"/>
      <c r="P131" s="17"/>
      <c r="Q131" s="17"/>
      <c r="R131" s="17"/>
      <c r="S131" s="17"/>
      <c r="T131" s="17"/>
      <c r="U131" s="17"/>
    </row>
    <row r="132" spans="1:21" s="932" customFormat="1" ht="18.75" customHeight="1" thickBot="1">
      <c r="A132" s="1159"/>
      <c r="B132" s="1464" t="s">
        <v>602</v>
      </c>
      <c r="C132" s="1470"/>
      <c r="D132" s="337"/>
      <c r="E132" s="1013"/>
      <c r="F132" s="907" t="s">
        <v>637</v>
      </c>
      <c r="G132" s="361" t="s">
        <v>34</v>
      </c>
      <c r="I132" s="17"/>
      <c r="J132" s="17"/>
      <c r="K132" s="17"/>
      <c r="L132" s="17"/>
      <c r="M132" s="17"/>
      <c r="N132" s="17"/>
      <c r="O132" s="17"/>
      <c r="P132" s="17"/>
      <c r="Q132" s="17"/>
      <c r="R132" s="17"/>
      <c r="S132" s="17"/>
      <c r="T132" s="17"/>
      <c r="U132" s="17"/>
    </row>
    <row r="133" spans="1:21" s="932" customFormat="1" ht="18.75" customHeight="1">
      <c r="A133" s="1159"/>
      <c r="B133" s="1432" t="s">
        <v>1057</v>
      </c>
      <c r="C133" s="1274"/>
      <c r="D133" s="336">
        <f>D131+D126+D132</f>
        <v>0</v>
      </c>
      <c r="E133" s="336">
        <f>E131+E126+E132</f>
        <v>0</v>
      </c>
      <c r="F133" s="907" t="s">
        <v>363</v>
      </c>
      <c r="G133" s="361" t="s">
        <v>123</v>
      </c>
      <c r="I133" s="17"/>
      <c r="J133" s="17"/>
      <c r="K133" s="17"/>
      <c r="L133" s="17"/>
      <c r="M133" s="17"/>
      <c r="N133" s="17"/>
      <c r="O133" s="17"/>
      <c r="P133" s="17"/>
      <c r="Q133" s="17"/>
      <c r="R133" s="17"/>
      <c r="S133" s="17"/>
      <c r="T133" s="17"/>
      <c r="U133" s="17"/>
    </row>
    <row r="134" spans="1:21" s="932" customFormat="1" ht="18.75" customHeight="1">
      <c r="A134" s="1159"/>
      <c r="B134" s="1333" t="s">
        <v>377</v>
      </c>
      <c r="C134" s="1426"/>
      <c r="D134" s="572"/>
      <c r="E134" s="1266"/>
      <c r="F134" s="452"/>
      <c r="G134" s="452"/>
      <c r="I134" s="17"/>
      <c r="J134" s="17"/>
      <c r="K134" s="17"/>
      <c r="L134" s="17"/>
      <c r="M134" s="17"/>
      <c r="N134" s="17"/>
      <c r="O134" s="17"/>
      <c r="P134" s="17"/>
      <c r="Q134" s="17"/>
      <c r="R134" s="17"/>
      <c r="S134" s="17"/>
      <c r="T134" s="17"/>
      <c r="U134" s="17"/>
    </row>
    <row r="135" spans="1:21" s="932" customFormat="1" ht="18.75" customHeight="1">
      <c r="A135" s="1159"/>
      <c r="B135" s="1463" t="s">
        <v>146</v>
      </c>
      <c r="C135" s="1469"/>
      <c r="D135" s="1017">
        <f>D133-D136-D137</f>
        <v>0</v>
      </c>
      <c r="E135" s="1017">
        <f>E133-E136-E137</f>
        <v>0</v>
      </c>
      <c r="F135" s="907" t="s">
        <v>364</v>
      </c>
      <c r="G135" s="361" t="s">
        <v>68</v>
      </c>
      <c r="I135" s="17"/>
      <c r="J135" s="17"/>
      <c r="K135" s="17"/>
      <c r="L135" s="17"/>
      <c r="M135" s="17"/>
      <c r="N135" s="17"/>
      <c r="O135" s="17"/>
      <c r="P135" s="17"/>
      <c r="Q135" s="17"/>
      <c r="R135" s="17"/>
      <c r="S135" s="17"/>
      <c r="T135" s="17"/>
      <c r="U135" s="17"/>
    </row>
    <row r="136" spans="1:21" s="932" customFormat="1" ht="18.75" customHeight="1">
      <c r="A136" s="1159"/>
      <c r="B136" s="1463" t="s">
        <v>147</v>
      </c>
      <c r="C136" s="1469"/>
      <c r="D136" s="337"/>
      <c r="E136" s="1013"/>
      <c r="F136" s="907" t="s">
        <v>410</v>
      </c>
      <c r="G136" s="361" t="s">
        <v>68</v>
      </c>
      <c r="I136" s="17"/>
      <c r="J136" s="17"/>
      <c r="K136" s="17"/>
      <c r="L136" s="17"/>
      <c r="M136" s="17"/>
      <c r="N136" s="17"/>
      <c r="O136" s="17"/>
      <c r="P136" s="17"/>
      <c r="Q136" s="17"/>
      <c r="R136" s="17"/>
      <c r="S136" s="17"/>
      <c r="T136" s="17"/>
      <c r="U136" s="17"/>
    </row>
    <row r="137" spans="1:21" s="932" customFormat="1" ht="18.75" customHeight="1" thickBot="1">
      <c r="A137" s="1159"/>
      <c r="B137" s="1465" t="s">
        <v>148</v>
      </c>
      <c r="C137" s="1473"/>
      <c r="D137" s="337"/>
      <c r="E137" s="1194"/>
      <c r="F137" s="1195" t="s">
        <v>385</v>
      </c>
      <c r="G137" s="1196" t="s">
        <v>68</v>
      </c>
      <c r="I137" s="17"/>
      <c r="J137" s="17"/>
      <c r="K137" s="17"/>
      <c r="L137" s="17"/>
      <c r="M137" s="17"/>
      <c r="N137" s="17"/>
      <c r="O137" s="17"/>
      <c r="P137" s="17"/>
      <c r="Q137" s="17"/>
      <c r="R137" s="17"/>
      <c r="S137" s="17"/>
      <c r="T137" s="17"/>
      <c r="U137" s="17"/>
    </row>
    <row r="138" spans="1:21" s="1246" customFormat="1" ht="18.75" customHeight="1" thickBot="1">
      <c r="A138" s="1211"/>
      <c r="B138" s="1459"/>
      <c r="C138" s="1474"/>
      <c r="D138" s="1460"/>
      <c r="E138" s="1460"/>
      <c r="F138" s="1461"/>
      <c r="G138" s="1155"/>
      <c r="I138" s="17"/>
      <c r="J138" s="17"/>
      <c r="K138" s="17"/>
      <c r="L138" s="17"/>
      <c r="M138" s="17"/>
      <c r="N138" s="17"/>
      <c r="O138" s="17"/>
      <c r="P138" s="17"/>
      <c r="Q138" s="17"/>
      <c r="R138" s="17"/>
      <c r="S138" s="17"/>
      <c r="T138" s="17"/>
      <c r="U138" s="17"/>
    </row>
    <row r="139" spans="1:21" s="1246" customFormat="1" ht="18.75" customHeight="1">
      <c r="A139" s="1211"/>
      <c r="B139" s="1432" t="s">
        <v>1088</v>
      </c>
      <c r="C139" s="1274"/>
      <c r="D139" s="336">
        <f t="shared" ref="D139:E139" si="4">D107+D120+D133</f>
        <v>0</v>
      </c>
      <c r="E139" s="336">
        <f t="shared" si="4"/>
        <v>0</v>
      </c>
      <c r="F139" s="907" t="s">
        <v>901</v>
      </c>
      <c r="G139" s="361" t="s">
        <v>123</v>
      </c>
      <c r="I139" s="17"/>
      <c r="J139" s="17"/>
      <c r="K139" s="17"/>
      <c r="L139" s="17"/>
      <c r="M139" s="17"/>
      <c r="N139" s="17"/>
      <c r="O139" s="17"/>
      <c r="P139" s="17"/>
      <c r="Q139" s="17"/>
      <c r="R139" s="17"/>
      <c r="S139" s="17"/>
      <c r="T139" s="17"/>
      <c r="U139" s="17"/>
    </row>
    <row r="140" spans="1:21" s="1246" customFormat="1" ht="18.75" customHeight="1">
      <c r="A140" s="1211"/>
      <c r="B140" s="1333" t="s">
        <v>377</v>
      </c>
      <c r="C140" s="1426"/>
      <c r="D140" s="1266"/>
      <c r="E140" s="1266"/>
      <c r="F140" s="452"/>
      <c r="G140" s="452"/>
      <c r="I140" s="17"/>
      <c r="J140" s="17"/>
      <c r="K140" s="17"/>
      <c r="L140" s="17"/>
      <c r="M140" s="17"/>
      <c r="N140" s="17"/>
      <c r="O140" s="17"/>
      <c r="P140" s="17"/>
      <c r="Q140" s="17"/>
      <c r="R140" s="17"/>
      <c r="S140" s="17"/>
      <c r="T140" s="17"/>
      <c r="U140" s="17"/>
    </row>
    <row r="141" spans="1:21" s="1246" customFormat="1" ht="18.75" customHeight="1">
      <c r="A141" s="1211"/>
      <c r="B141" s="1463" t="s">
        <v>146</v>
      </c>
      <c r="C141" s="1469"/>
      <c r="D141" s="1273">
        <f t="shared" ref="D141:E141" si="5">D109+D122+D135</f>
        <v>0</v>
      </c>
      <c r="E141" s="1267">
        <f t="shared" si="5"/>
        <v>0</v>
      </c>
      <c r="F141" s="907" t="s">
        <v>723</v>
      </c>
      <c r="G141" s="361" t="s">
        <v>68</v>
      </c>
      <c r="I141" s="17"/>
      <c r="J141" s="17"/>
      <c r="K141" s="17"/>
      <c r="L141" s="17"/>
      <c r="M141" s="17"/>
      <c r="N141" s="17"/>
      <c r="O141" s="17"/>
      <c r="P141" s="17"/>
      <c r="Q141" s="17"/>
      <c r="R141" s="17"/>
      <c r="S141" s="17"/>
      <c r="T141" s="17"/>
      <c r="U141" s="17"/>
    </row>
    <row r="142" spans="1:21" s="1246" customFormat="1" ht="18.75" customHeight="1">
      <c r="A142" s="1211"/>
      <c r="B142" s="1463" t="s">
        <v>147</v>
      </c>
      <c r="C142" s="1469"/>
      <c r="D142" s="1273">
        <f t="shared" ref="D142:E143" si="6">D110+D123+D136</f>
        <v>0</v>
      </c>
      <c r="E142" s="1267">
        <f t="shared" si="6"/>
        <v>0</v>
      </c>
      <c r="F142" s="907" t="s">
        <v>902</v>
      </c>
      <c r="G142" s="361" t="s">
        <v>68</v>
      </c>
      <c r="I142" s="17"/>
      <c r="J142" s="17"/>
      <c r="K142" s="17"/>
      <c r="L142" s="17"/>
      <c r="M142" s="17"/>
      <c r="N142" s="17"/>
      <c r="O142" s="17"/>
      <c r="P142" s="17"/>
      <c r="Q142" s="17"/>
      <c r="R142" s="17"/>
      <c r="S142" s="17"/>
      <c r="T142" s="17"/>
      <c r="U142" s="17"/>
    </row>
    <row r="143" spans="1:21" s="1246" customFormat="1" ht="18.75" customHeight="1">
      <c r="A143" s="1211"/>
      <c r="B143" s="1463" t="s">
        <v>148</v>
      </c>
      <c r="C143" s="1469"/>
      <c r="D143" s="1273">
        <f t="shared" si="6"/>
        <v>0</v>
      </c>
      <c r="E143" s="1267">
        <f t="shared" si="6"/>
        <v>0</v>
      </c>
      <c r="F143" s="907" t="s">
        <v>724</v>
      </c>
      <c r="G143" s="361" t="s">
        <v>68</v>
      </c>
      <c r="I143" s="17"/>
      <c r="J143" s="17"/>
      <c r="K143" s="17"/>
      <c r="L143" s="17"/>
      <c r="M143" s="17"/>
      <c r="N143" s="17"/>
      <c r="O143" s="17"/>
      <c r="P143" s="17"/>
      <c r="Q143" s="17"/>
      <c r="R143" s="17"/>
      <c r="S143" s="17"/>
      <c r="T143" s="17"/>
      <c r="U143" s="17"/>
    </row>
    <row r="144" spans="1:21" s="932" customFormat="1" ht="18.75" customHeight="1">
      <c r="A144" s="1159"/>
      <c r="B144" s="341"/>
      <c r="C144" s="341"/>
      <c r="D144" s="937"/>
      <c r="E144" s="937"/>
      <c r="F144" s="937"/>
      <c r="G144" s="937"/>
      <c r="H144" s="937"/>
      <c r="I144" s="17"/>
      <c r="J144" s="17"/>
      <c r="K144" s="17"/>
      <c r="L144" s="17"/>
      <c r="M144" s="17"/>
      <c r="N144" s="17"/>
      <c r="O144" s="17"/>
      <c r="P144" s="17"/>
      <c r="Q144" s="17"/>
      <c r="R144" s="17"/>
      <c r="S144" s="17"/>
      <c r="T144" s="17"/>
      <c r="U144" s="17"/>
    </row>
    <row r="145" spans="1:21" s="932" customFormat="1" ht="18.75" customHeight="1">
      <c r="A145" s="1159"/>
      <c r="B145" s="341"/>
      <c r="C145" s="341"/>
      <c r="D145" s="937"/>
      <c r="E145" s="937"/>
      <c r="F145" s="1776" t="s">
        <v>1577</v>
      </c>
      <c r="G145" s="1776">
        <v>5</v>
      </c>
      <c r="H145" s="937"/>
      <c r="I145" s="17"/>
      <c r="J145" s="17"/>
      <c r="K145" s="17"/>
      <c r="L145" s="17"/>
      <c r="M145" s="17"/>
      <c r="N145" s="17"/>
      <c r="O145" s="17"/>
      <c r="P145" s="17"/>
      <c r="Q145" s="17"/>
      <c r="R145" s="17"/>
      <c r="S145" s="17"/>
      <c r="T145" s="17"/>
      <c r="U145" s="17"/>
    </row>
    <row r="146" spans="1:21" ht="15.6" customHeight="1">
      <c r="A146" s="1159">
        <v>5</v>
      </c>
      <c r="B146" s="1475"/>
      <c r="C146" s="1478"/>
      <c r="D146" s="1132" t="s">
        <v>412</v>
      </c>
      <c r="E146" s="1138" t="s">
        <v>413</v>
      </c>
      <c r="F146" s="463" t="s">
        <v>65</v>
      </c>
      <c r="G146" s="573"/>
      <c r="H146" s="937"/>
    </row>
    <row r="147" spans="1:21">
      <c r="A147" s="1159"/>
      <c r="B147" s="1076" t="s">
        <v>1097</v>
      </c>
      <c r="C147" s="101"/>
      <c r="D147" s="574" t="str">
        <f>'2. SoFP'!D9</f>
        <v>31 Mar 2017</v>
      </c>
      <c r="E147" s="574" t="str">
        <f>'2. SoFP'!E9</f>
        <v>31 Mar 2016</v>
      </c>
      <c r="F147" s="575"/>
      <c r="G147" s="356" t="s">
        <v>102</v>
      </c>
      <c r="H147" s="1247"/>
    </row>
    <row r="148" spans="1:21" ht="18.75" customHeight="1">
      <c r="A148" s="1159"/>
      <c r="B148" s="1476"/>
      <c r="C148" s="1428"/>
      <c r="D148" s="576" t="s">
        <v>67</v>
      </c>
      <c r="E148" s="868" t="s">
        <v>67</v>
      </c>
      <c r="F148" s="907" t="s">
        <v>66</v>
      </c>
      <c r="G148" s="577" t="s">
        <v>103</v>
      </c>
    </row>
    <row r="149" spans="1:21" ht="30.75" customHeight="1">
      <c r="A149" s="1159"/>
      <c r="B149" s="1429" t="s">
        <v>1318</v>
      </c>
      <c r="C149" s="1477"/>
      <c r="D149" s="337"/>
      <c r="E149" s="306"/>
      <c r="F149" s="907" t="s">
        <v>9</v>
      </c>
      <c r="G149" s="533" t="s">
        <v>68</v>
      </c>
    </row>
    <row r="150" spans="1:21" ht="30" customHeight="1">
      <c r="A150" s="1159"/>
      <c r="B150" s="1429" t="s">
        <v>1319</v>
      </c>
      <c r="C150" s="1477"/>
      <c r="D150" s="921">
        <f>-(D106+D119+D132)</f>
        <v>0</v>
      </c>
      <c r="E150" s="921">
        <f>-(E106+E119+E132)</f>
        <v>0</v>
      </c>
      <c r="F150" s="907" t="s">
        <v>185</v>
      </c>
      <c r="G150" s="533" t="s">
        <v>68</v>
      </c>
    </row>
    <row r="151" spans="1:21" ht="30" customHeight="1">
      <c r="A151" s="1159"/>
      <c r="B151" s="1429" t="s">
        <v>1316</v>
      </c>
      <c r="C151" s="1477"/>
      <c r="D151" s="921">
        <f>'6. Op Inc (source)'!D46</f>
        <v>0</v>
      </c>
      <c r="E151" s="921">
        <f>'6. Op Inc (source)'!E46</f>
        <v>0</v>
      </c>
      <c r="F151" s="907" t="s">
        <v>23</v>
      </c>
      <c r="G151" s="533" t="s">
        <v>68</v>
      </c>
    </row>
    <row r="152" spans="1:21" ht="32.25" customHeight="1">
      <c r="A152" s="1159"/>
      <c r="B152" s="1429" t="s">
        <v>1317</v>
      </c>
      <c r="C152" s="1477"/>
      <c r="D152" s="337"/>
      <c r="E152" s="306"/>
      <c r="F152" s="907" t="s">
        <v>24</v>
      </c>
      <c r="G152" s="582" t="s">
        <v>34</v>
      </c>
    </row>
    <row r="153" spans="1:21">
      <c r="A153" s="1159"/>
      <c r="B153"/>
      <c r="C153" s="1271"/>
      <c r="D153" s="33"/>
      <c r="E153" s="33"/>
      <c r="F153" s="33"/>
      <c r="G153" s="33"/>
      <c r="H153" s="33"/>
    </row>
  </sheetData>
  <customSheetViews>
    <customSheetView guid="{E4F26FFA-5313-49C9-9365-CBA576C57791}" scale="85" showGridLines="0" fitToPage="1" showRuler="0" topLeftCell="A7">
      <selection activeCell="B12" sqref="B12"/>
      <pageMargins left="0.74803149606299213" right="0.74803149606299213" top="0.98425196850393704" bottom="0.98425196850393704" header="0.51181102362204722" footer="0.51181102362204722"/>
      <pageSetup paperSize="9" scale="65" orientation="portrait" horizontalDpi="300" verticalDpi="300" r:id="rId1"/>
      <headerFooter alignWithMargins="0"/>
    </customSheetView>
  </customSheetViews>
  <mergeCells count="1">
    <mergeCell ref="B78:B79"/>
  </mergeCells>
  <phoneticPr fontId="0" type="noConversion"/>
  <dataValidations count="8">
    <dataValidation allowBlank="1" showInputMessage="1" showErrorMessage="1" promptTitle="Finance lease receivables" prompt="Completing Note 22.1 below will populate this row." sqref="C54 C29"/>
    <dataValidation allowBlank="1" showInputMessage="1" showErrorMessage="1" promptTitle="PDC dividend" prompt="This row is populated directly from the figure disclosed against DH (as PDC dividend receivable) in the WGA balances tab." sqref="C31"/>
    <dataValidation allowBlank="1" showInputMessage="1" showErrorMessage="1" promptTitle="Increase in provision" prompt="This is a balancing figure to ensure that the closing provision agrees to the receivables note above." sqref="C71"/>
    <dataValidation allowBlank="1" showInputMessage="1" showErrorMessage="1" promptTitle="Trade and other receivables" prompt="This analysis relates to financial assets past due or impaired. This column should only include receivables meeting the definition of a financial asset. It should not include prepayments or any receiables arising under legislation (eg. ICR debtor)." sqref="D76"/>
    <dataValidation allowBlank="1" showInputMessage="1" showErrorMessage="1" promptTitle="Prepayments (lifecycle)" prompt="Prepayments (lifecycle) need to be analysed between revenue and capital. Prior year prepayments (lifecycle) have been mapped to prepayment - lifecycle (revenue) by default;  please reanalyse between revenue and capital as appropriate." sqref="C49 C24"/>
    <dataValidation allowBlank="1" showInputMessage="1" showErrorMessage="1" promptTitle="Prepayments (non-PFI)" prompt="Prepayments (non-PFI) need to be analysed between revenue and capital. Prior year prepayments (non-PFI) have been mapped to prepayment - revenue by default; please reanalyse between revenue and capital as appropriate." sqref="C46 C21"/>
    <dataValidation allowBlank="1" showInputMessage="1" showErrorMessage="1" promptTitle="Trade and other receivables" prompt="This note is now an analysis of all financial assets past due or impaired not just receivables. The previous columns for trade receivables and other receivables have been merged and your comparatives have been combined." sqref="F76"/>
    <dataValidation allowBlank="1" showInputMessage="1" showErrorMessage="1" promptTitle="Investments &amp; Other FA" prompt="This note is now an analysis of all financial assets either past due or individually impaired (as required by IFRS 7). Please provide a comparative analysis of investments and other financial assets past due or impaired (if any)." sqref="G76"/>
  </dataValidations>
  <printOptions gridLinesSet="0"/>
  <pageMargins left="0.74803149606299213" right="0.35433070866141736" top="0.35433070866141736" bottom="0.39370078740157483" header="0.19685039370078741" footer="0.19685039370078741"/>
  <pageSetup paperSize="9" scale="49" fitToHeight="3" orientation="landscape" horizontalDpi="300" verticalDpi="300" r:id="rId2"/>
  <headerFooter alignWithMargins="0"/>
  <ignoredErrors>
    <ignoredError sqref="E76 D65:E65 D148:E148 F36 D99 F60 F67 F38:F39 F26:F34 F14:F20 F51:F58 F23 F42:F45 F48 F6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45"/>
  <sheetViews>
    <sheetView showGridLines="0" zoomScale="85" zoomScaleNormal="85" workbookViewId="0"/>
  </sheetViews>
  <sheetFormatPr defaultColWidth="10.7109375" defaultRowHeight="12.75"/>
  <cols>
    <col min="1" max="1" width="5.85546875" style="1161" customWidth="1"/>
    <col min="2" max="2" width="50.140625" style="19" customWidth="1"/>
    <col min="3" max="4" width="16.42578125" style="17" customWidth="1"/>
    <col min="5" max="5" width="16.5703125" style="17" customWidth="1"/>
    <col min="6" max="6" width="16.42578125" style="17" customWidth="1"/>
    <col min="7" max="8" width="13.5703125" style="17" customWidth="1"/>
    <col min="9" max="9" width="4.42578125" style="17" customWidth="1"/>
    <col min="10" max="10" width="3" style="17" customWidth="1"/>
    <col min="11" max="16384" width="10.7109375" style="17"/>
  </cols>
  <sheetData>
    <row r="1" spans="1:9" ht="15.75">
      <c r="A1" s="1158"/>
      <c r="B1" s="1178" t="s">
        <v>1366</v>
      </c>
      <c r="C1" s="33"/>
      <c r="D1" s="33"/>
      <c r="E1" s="33"/>
      <c r="F1" s="33"/>
      <c r="G1" s="33"/>
      <c r="H1" s="33"/>
      <c r="I1" s="33"/>
    </row>
    <row r="2" spans="1:9">
      <c r="A2" s="1158"/>
      <c r="B2" s="42"/>
      <c r="C2" s="33"/>
      <c r="D2" s="33"/>
      <c r="E2" s="33"/>
      <c r="F2" s="33"/>
      <c r="G2" s="33"/>
      <c r="H2" s="33"/>
      <c r="I2" s="33"/>
    </row>
    <row r="3" spans="1:9">
      <c r="A3" s="1157"/>
      <c r="B3" s="43" t="str">
        <f>'2. SoFP'!B3</f>
        <v>FTC form for accounts for periods ending 31 March 2017</v>
      </c>
      <c r="C3" s="34"/>
      <c r="D3" s="34"/>
      <c r="E3" s="34"/>
      <c r="F3" s="34"/>
      <c r="G3" s="33"/>
      <c r="H3" s="34"/>
      <c r="I3" s="33"/>
    </row>
    <row r="4" spans="1:9">
      <c r="A4" s="1157"/>
      <c r="B4" s="95" t="str">
        <f ca="1">MID(CELL("filename",F4),FIND("]",CELL("filename",F4))+1,99)</f>
        <v>21. CCE</v>
      </c>
      <c r="C4" s="34"/>
      <c r="D4" s="34"/>
      <c r="E4" s="34"/>
      <c r="F4" s="34"/>
      <c r="G4" s="33"/>
      <c r="H4" s="34"/>
      <c r="I4" s="33"/>
    </row>
    <row r="5" spans="1:9">
      <c r="A5" s="1157"/>
      <c r="B5" s="33"/>
      <c r="C5" s="34"/>
      <c r="D5" s="34"/>
      <c r="E5" s="34"/>
      <c r="F5" s="34"/>
      <c r="G5" s="33"/>
      <c r="H5" s="34"/>
      <c r="I5" s="33"/>
    </row>
    <row r="6" spans="1:9">
      <c r="A6" s="1157"/>
      <c r="B6" s="43" t="s">
        <v>39</v>
      </c>
      <c r="C6" s="34"/>
      <c r="D6" s="34"/>
      <c r="E6" s="34"/>
      <c r="F6" s="34"/>
      <c r="G6" s="33"/>
      <c r="H6" s="34"/>
      <c r="I6" s="33"/>
    </row>
    <row r="7" spans="1:9">
      <c r="A7" s="1157"/>
      <c r="B7" s="40"/>
      <c r="C7" s="34"/>
      <c r="D7" s="34"/>
      <c r="E7" s="34"/>
      <c r="F7" s="34"/>
      <c r="G7" s="1776" t="s">
        <v>1577</v>
      </c>
      <c r="H7" s="1776">
        <v>1</v>
      </c>
      <c r="I7" s="87"/>
    </row>
    <row r="8" spans="1:9">
      <c r="A8" s="1159">
        <v>1</v>
      </c>
      <c r="B8" s="755"/>
      <c r="C8" s="1132" t="s">
        <v>383</v>
      </c>
      <c r="D8" s="1132" t="s">
        <v>971</v>
      </c>
      <c r="E8" s="1138" t="s">
        <v>571</v>
      </c>
      <c r="F8" s="1138" t="s">
        <v>972</v>
      </c>
      <c r="G8" s="1132" t="s">
        <v>65</v>
      </c>
      <c r="H8" s="756"/>
      <c r="I8" s="33"/>
    </row>
    <row r="9" spans="1:9" ht="18.75" customHeight="1">
      <c r="A9" s="1159"/>
      <c r="B9" s="327" t="s">
        <v>1098</v>
      </c>
      <c r="C9" s="875" t="str">
        <f>'2. SoFP'!$D$9</f>
        <v>31 Mar 2017</v>
      </c>
      <c r="D9" s="1746" t="str">
        <f>'2. SoFP'!$D$9</f>
        <v>31 Mar 2017</v>
      </c>
      <c r="E9" s="1746" t="str">
        <f>'2. SoFP'!$E$9</f>
        <v>31 Mar 2016</v>
      </c>
      <c r="F9" s="1746" t="str">
        <f>'2. SoFP'!$E$9</f>
        <v>31 Mar 2016</v>
      </c>
      <c r="G9" s="1078"/>
      <c r="H9" s="898" t="s">
        <v>102</v>
      </c>
      <c r="I9" s="33"/>
    </row>
    <row r="10" spans="1:9" s="932" customFormat="1" ht="45.75" customHeight="1">
      <c r="A10" s="1159"/>
      <c r="B10" s="1076"/>
      <c r="C10" s="896" t="s">
        <v>969</v>
      </c>
      <c r="D10" s="1079" t="s">
        <v>970</v>
      </c>
      <c r="E10" s="896" t="s">
        <v>969</v>
      </c>
      <c r="F10" s="1079" t="s">
        <v>970</v>
      </c>
      <c r="G10" s="280"/>
      <c r="H10" s="1007"/>
      <c r="I10" s="937"/>
    </row>
    <row r="11" spans="1:9" ht="15" customHeight="1">
      <c r="A11" s="1159"/>
      <c r="B11" s="393"/>
      <c r="C11" s="753" t="s">
        <v>67</v>
      </c>
      <c r="D11" s="753" t="s">
        <v>67</v>
      </c>
      <c r="E11" s="753" t="s">
        <v>67</v>
      </c>
      <c r="F11" s="753" t="s">
        <v>67</v>
      </c>
      <c r="G11" s="907" t="s">
        <v>66</v>
      </c>
      <c r="H11" s="380" t="s">
        <v>103</v>
      </c>
      <c r="I11" s="33"/>
    </row>
    <row r="12" spans="1:9" s="338" customFormat="1" ht="18.75" customHeight="1">
      <c r="A12" s="1159"/>
      <c r="B12" s="394" t="s">
        <v>94</v>
      </c>
      <c r="C12" s="673">
        <f>E18</f>
        <v>0</v>
      </c>
      <c r="D12" s="1015">
        <f>F18</f>
        <v>0</v>
      </c>
      <c r="E12" s="279"/>
      <c r="F12" s="279"/>
      <c r="G12" s="907" t="s">
        <v>812</v>
      </c>
      <c r="H12" s="258" t="s">
        <v>123</v>
      </c>
      <c r="I12" s="339"/>
    </row>
    <row r="13" spans="1:9" s="338" customFormat="1" ht="18.75" customHeight="1" thickBot="1">
      <c r="A13" s="1159"/>
      <c r="B13" s="459" t="s">
        <v>576</v>
      </c>
      <c r="C13" s="1253"/>
      <c r="D13" s="395"/>
      <c r="E13" s="306"/>
      <c r="F13" s="1514"/>
      <c r="G13" s="907" t="s">
        <v>813</v>
      </c>
      <c r="H13" s="391" t="s">
        <v>131</v>
      </c>
      <c r="I13" s="358"/>
    </row>
    <row r="14" spans="1:9" ht="18.75" customHeight="1">
      <c r="A14" s="1159"/>
      <c r="B14" s="565" t="s">
        <v>811</v>
      </c>
      <c r="C14" s="336">
        <f>SUM(C12:C13)</f>
        <v>0</v>
      </c>
      <c r="D14" s="336">
        <f>SUM(D12:D13)</f>
        <v>0</v>
      </c>
      <c r="E14" s="336">
        <f>SUM(E12:E13)</f>
        <v>0</v>
      </c>
      <c r="F14" s="336">
        <f>SUM(F12:F13)</f>
        <v>0</v>
      </c>
      <c r="G14" s="907">
        <v>100</v>
      </c>
      <c r="H14" s="384" t="s">
        <v>68</v>
      </c>
      <c r="I14" s="33"/>
    </row>
    <row r="15" spans="1:9" ht="19.5" customHeight="1">
      <c r="A15" s="1159"/>
      <c r="B15" s="390" t="s">
        <v>387</v>
      </c>
      <c r="C15" s="683"/>
      <c r="D15" s="683"/>
      <c r="E15" s="683"/>
      <c r="F15" s="683"/>
      <c r="G15" s="907" t="s">
        <v>386</v>
      </c>
      <c r="H15" s="384" t="s">
        <v>123</v>
      </c>
      <c r="I15" s="33"/>
    </row>
    <row r="16" spans="1:9" s="932" customFormat="1" ht="19.5" customHeight="1">
      <c r="A16" s="1159"/>
      <c r="B16" s="1129" t="s">
        <v>1001</v>
      </c>
      <c r="C16" s="337"/>
      <c r="D16" s="337"/>
      <c r="E16" s="1013"/>
      <c r="F16" s="911"/>
      <c r="G16" s="907" t="s">
        <v>689</v>
      </c>
      <c r="H16" s="391" t="s">
        <v>131</v>
      </c>
      <c r="I16" s="937"/>
    </row>
    <row r="17" spans="1:11" ht="19.5" customHeight="1" thickBot="1">
      <c r="A17" s="1159"/>
      <c r="B17" s="372" t="s">
        <v>277</v>
      </c>
      <c r="C17" s="888">
        <f>C18-SUM(C14:C16)</f>
        <v>0</v>
      </c>
      <c r="D17" s="888">
        <f>D18-SUM(D14:D16)</f>
        <v>0</v>
      </c>
      <c r="E17" s="888">
        <f>E18-SUM(E14:E16)</f>
        <v>0</v>
      </c>
      <c r="F17" s="888">
        <f>F18-SUM(F14:F16)</f>
        <v>0</v>
      </c>
      <c r="G17" s="907" t="s">
        <v>185</v>
      </c>
      <c r="H17" s="391" t="s">
        <v>131</v>
      </c>
      <c r="I17" s="114"/>
    </row>
    <row r="18" spans="1:11" ht="19.5" customHeight="1">
      <c r="A18" s="1159"/>
      <c r="B18" s="1404" t="s">
        <v>1522</v>
      </c>
      <c r="C18" s="336">
        <f>C30</f>
        <v>0</v>
      </c>
      <c r="D18" s="336">
        <f>D30</f>
        <v>0</v>
      </c>
      <c r="E18" s="336">
        <f>E30</f>
        <v>0</v>
      </c>
      <c r="F18" s="336">
        <f>F30</f>
        <v>0</v>
      </c>
      <c r="G18" s="907" t="s">
        <v>23</v>
      </c>
      <c r="H18" s="391" t="s">
        <v>123</v>
      </c>
      <c r="I18" s="114"/>
    </row>
    <row r="19" spans="1:11" s="1014" customFormat="1" ht="19.5" customHeight="1">
      <c r="A19" s="1159"/>
      <c r="H19" s="882"/>
    </row>
    <row r="20" spans="1:11" s="1271" customFormat="1" ht="19.5" customHeight="1">
      <c r="A20" s="1211"/>
      <c r="G20" s="1776" t="s">
        <v>1577</v>
      </c>
      <c r="H20" s="1776">
        <v>2</v>
      </c>
    </row>
    <row r="21" spans="1:11" s="1014" customFormat="1" ht="14.25" customHeight="1">
      <c r="A21" s="1159">
        <v>2</v>
      </c>
      <c r="B21" s="755"/>
      <c r="C21" s="1046" t="s">
        <v>383</v>
      </c>
      <c r="D21" s="1046" t="s">
        <v>971</v>
      </c>
      <c r="E21" s="1138" t="s">
        <v>571</v>
      </c>
      <c r="F21" s="1138" t="s">
        <v>972</v>
      </c>
      <c r="G21" s="1077" t="s">
        <v>65</v>
      </c>
      <c r="H21" s="756"/>
    </row>
    <row r="22" spans="1:11" s="1014" customFormat="1" ht="16.5" customHeight="1">
      <c r="A22" s="1159"/>
      <c r="B22" s="1850" t="s">
        <v>1099</v>
      </c>
      <c r="C22" s="1746" t="str">
        <f>'2. SoFP'!$D$9</f>
        <v>31 Mar 2017</v>
      </c>
      <c r="D22" s="1746" t="str">
        <f>'2. SoFP'!$D$9</f>
        <v>31 Mar 2017</v>
      </c>
      <c r="E22" s="1746" t="str">
        <f>'2. SoFP'!$E$9</f>
        <v>31 Mar 2016</v>
      </c>
      <c r="F22" s="1746" t="str">
        <f>'2. SoFP'!$E$9</f>
        <v>31 Mar 2016</v>
      </c>
      <c r="G22" s="1078"/>
      <c r="H22" s="898" t="s">
        <v>102</v>
      </c>
    </row>
    <row r="23" spans="1:11" s="1014" customFormat="1" ht="44.25" customHeight="1">
      <c r="A23" s="1159"/>
      <c r="B23" s="1850"/>
      <c r="C23" s="896" t="s">
        <v>969</v>
      </c>
      <c r="D23" s="1079" t="s">
        <v>970</v>
      </c>
      <c r="E23" s="896" t="s">
        <v>969</v>
      </c>
      <c r="F23" s="1079" t="s">
        <v>970</v>
      </c>
      <c r="G23" s="1083"/>
      <c r="H23" s="898"/>
    </row>
    <row r="24" spans="1:11" s="1014" customFormat="1" ht="15.75" customHeight="1">
      <c r="A24" s="1159"/>
      <c r="B24" s="1851"/>
      <c r="C24" s="753" t="s">
        <v>67</v>
      </c>
      <c r="D24" s="753" t="s">
        <v>67</v>
      </c>
      <c r="E24" s="753" t="s">
        <v>67</v>
      </c>
      <c r="F24" s="753" t="s">
        <v>67</v>
      </c>
      <c r="G24" s="1082" t="s">
        <v>66</v>
      </c>
      <c r="H24" s="380" t="s">
        <v>103</v>
      </c>
    </row>
    <row r="25" spans="1:11" ht="19.5" customHeight="1">
      <c r="A25" s="1159"/>
      <c r="B25" s="1080" t="s">
        <v>1268</v>
      </c>
      <c r="C25" s="681"/>
      <c r="E25" s="681"/>
      <c r="G25" s="682"/>
      <c r="H25" s="384"/>
    </row>
    <row r="26" spans="1:11" ht="19.5" customHeight="1">
      <c r="A26" s="1159"/>
      <c r="B26" s="392" t="s">
        <v>114</v>
      </c>
      <c r="C26" s="337"/>
      <c r="D26" s="1021"/>
      <c r="E26" s="306"/>
      <c r="F26" s="1013"/>
      <c r="G26" s="907" t="s">
        <v>186</v>
      </c>
      <c r="H26" s="391" t="s">
        <v>123</v>
      </c>
    </row>
    <row r="27" spans="1:11" ht="19.5" customHeight="1">
      <c r="A27" s="1159"/>
      <c r="B27" s="392" t="s">
        <v>424</v>
      </c>
      <c r="C27" s="337"/>
      <c r="D27" s="337"/>
      <c r="E27" s="306"/>
      <c r="F27" s="306"/>
      <c r="G27" s="907" t="s">
        <v>24</v>
      </c>
      <c r="H27" s="391" t="s">
        <v>123</v>
      </c>
      <c r="I27" s="1383" t="s">
        <v>1113</v>
      </c>
    </row>
    <row r="28" spans="1:11" s="1246" customFormat="1" ht="19.5" customHeight="1">
      <c r="A28" s="1211"/>
      <c r="B28" s="1553" t="s">
        <v>1079</v>
      </c>
      <c r="C28" s="1261"/>
      <c r="D28" s="1261"/>
      <c r="E28" s="911"/>
      <c r="F28" s="911"/>
      <c r="G28" s="907" t="s">
        <v>673</v>
      </c>
      <c r="H28" s="391" t="s">
        <v>123</v>
      </c>
      <c r="I28" s="1383" t="s">
        <v>1113</v>
      </c>
    </row>
    <row r="29" spans="1:11" ht="19.5" customHeight="1" thickBot="1">
      <c r="A29" s="1159"/>
      <c r="B29" s="392" t="s">
        <v>278</v>
      </c>
      <c r="C29" s="337"/>
      <c r="D29" s="1021"/>
      <c r="E29" s="306"/>
      <c r="F29" s="1013"/>
      <c r="G29" s="907" t="s">
        <v>187</v>
      </c>
      <c r="H29" s="391" t="s">
        <v>123</v>
      </c>
      <c r="J29" s="1634"/>
      <c r="K29" s="1634"/>
    </row>
    <row r="30" spans="1:11" ht="19.5" customHeight="1">
      <c r="A30" s="1159"/>
      <c r="B30" s="390" t="s">
        <v>974</v>
      </c>
      <c r="C30" s="336">
        <f>SUM(C26:C29)</f>
        <v>0</v>
      </c>
      <c r="D30" s="336">
        <f>SUM(D26:D29)</f>
        <v>0</v>
      </c>
      <c r="E30" s="336">
        <f>SUM(E26:E29)</f>
        <v>0</v>
      </c>
      <c r="F30" s="336">
        <f>SUM(F26:F29)</f>
        <v>0</v>
      </c>
      <c r="G30" s="907">
        <v>130</v>
      </c>
      <c r="H30" s="391" t="s">
        <v>123</v>
      </c>
    </row>
    <row r="31" spans="1:11" ht="19.5" customHeight="1">
      <c r="A31" s="1159"/>
      <c r="B31" s="392" t="s">
        <v>1267</v>
      </c>
      <c r="C31" s="301">
        <f>-'23. Borrowings'!C12-'23. Borrowings'!C13</f>
        <v>0</v>
      </c>
      <c r="D31" s="1015">
        <f>-'23. Borrowings'!C14</f>
        <v>0</v>
      </c>
      <c r="E31" s="301">
        <f>-'23. Borrowings'!D12-'23. Borrowings'!D13</f>
        <v>0</v>
      </c>
      <c r="F31" s="1015">
        <f>-'23. Borrowings'!D14</f>
        <v>0</v>
      </c>
      <c r="G31" s="907" t="s">
        <v>188</v>
      </c>
      <c r="H31" s="384" t="s">
        <v>34</v>
      </c>
    </row>
    <row r="32" spans="1:11" s="932" customFormat="1" ht="19.5" customHeight="1" thickBot="1">
      <c r="A32" s="1159"/>
      <c r="B32" s="1081" t="s">
        <v>175</v>
      </c>
      <c r="C32" s="1015">
        <f>-'23. Borrowings'!C15</f>
        <v>0</v>
      </c>
      <c r="D32" s="1084"/>
      <c r="E32" s="1015">
        <f>-'23. Borrowings'!D15</f>
        <v>0</v>
      </c>
      <c r="F32" s="1084"/>
      <c r="G32" s="907" t="s">
        <v>642</v>
      </c>
      <c r="H32" s="809" t="s">
        <v>34</v>
      </c>
    </row>
    <row r="33" spans="1:11" ht="19.5" customHeight="1">
      <c r="A33" s="1159"/>
      <c r="B33" s="390" t="s">
        <v>973</v>
      </c>
      <c r="C33" s="336">
        <f>SUM(C30:C32)</f>
        <v>0</v>
      </c>
      <c r="D33" s="336">
        <f>SUM(D30:D32)</f>
        <v>0</v>
      </c>
      <c r="E33" s="336">
        <f>SUM(E30:E32)</f>
        <v>0</v>
      </c>
      <c r="F33" s="336">
        <f>SUM(F30:F32)</f>
        <v>0</v>
      </c>
      <c r="G33" s="907">
        <v>140</v>
      </c>
      <c r="H33" s="389" t="s">
        <v>131</v>
      </c>
    </row>
    <row r="34" spans="1:11">
      <c r="A34" s="1159"/>
      <c r="B34" s="341"/>
      <c r="C34" s="33"/>
      <c r="D34" s="33"/>
      <c r="E34" s="33"/>
      <c r="F34" s="33"/>
      <c r="G34" s="33"/>
      <c r="H34" s="33"/>
    </row>
    <row r="35" spans="1:11">
      <c r="A35" s="1159"/>
      <c r="B35" s="341"/>
      <c r="C35" s="33"/>
      <c r="D35" s="33"/>
      <c r="E35" s="1776" t="s">
        <v>1577</v>
      </c>
      <c r="F35" s="1776">
        <v>3</v>
      </c>
      <c r="G35" s="33"/>
      <c r="H35" s="33"/>
    </row>
    <row r="36" spans="1:11">
      <c r="A36" s="1159">
        <v>3</v>
      </c>
      <c r="B36" s="385"/>
      <c r="C36" s="304" t="s">
        <v>383</v>
      </c>
      <c r="D36" s="1138" t="s">
        <v>571</v>
      </c>
      <c r="E36" s="304" t="s">
        <v>65</v>
      </c>
      <c r="F36" s="367"/>
      <c r="G36" s="1634"/>
      <c r="H36" s="1634"/>
      <c r="J36" s="33"/>
    </row>
    <row r="37" spans="1:11" s="143" customFormat="1" ht="12.75" customHeight="1">
      <c r="A37" s="1159"/>
      <c r="B37" s="1850" t="s">
        <v>1100</v>
      </c>
      <c r="C37" s="1746" t="str">
        <f>'2. SoFP'!$D$9</f>
        <v>31 Mar 2017</v>
      </c>
      <c r="D37" s="1746" t="str">
        <f>'2. SoFP'!$E$9</f>
        <v>31 Mar 2016</v>
      </c>
      <c r="E37" s="355"/>
      <c r="F37" s="366" t="s">
        <v>102</v>
      </c>
      <c r="G37" s="132"/>
      <c r="J37" s="132"/>
    </row>
    <row r="38" spans="1:11" ht="13.5" thickBot="1">
      <c r="A38" s="1159"/>
      <c r="B38" s="1852"/>
      <c r="C38" s="388" t="s">
        <v>67</v>
      </c>
      <c r="D38" s="388" t="s">
        <v>67</v>
      </c>
      <c r="E38" s="907" t="s">
        <v>66</v>
      </c>
      <c r="F38" s="381" t="s">
        <v>103</v>
      </c>
      <c r="G38" s="33"/>
      <c r="J38" s="33"/>
      <c r="K38" s="33"/>
    </row>
    <row r="39" spans="1:11" s="338" customFormat="1" ht="18.75" customHeight="1">
      <c r="A39" s="1159"/>
      <c r="B39" s="459" t="s">
        <v>981</v>
      </c>
      <c r="C39" s="337"/>
      <c r="D39" s="1013"/>
      <c r="E39" s="907" t="s">
        <v>414</v>
      </c>
      <c r="F39" s="384" t="s">
        <v>123</v>
      </c>
      <c r="G39" s="358"/>
      <c r="J39" s="339"/>
      <c r="K39" s="339"/>
    </row>
    <row r="40" spans="1:11" s="338" customFormat="1" ht="18.75" customHeight="1" thickBot="1">
      <c r="A40" s="1159"/>
      <c r="B40" s="313" t="s">
        <v>982</v>
      </c>
      <c r="C40" s="1021"/>
      <c r="D40" s="1013"/>
      <c r="E40" s="907" t="s">
        <v>561</v>
      </c>
      <c r="F40" s="391" t="s">
        <v>131</v>
      </c>
      <c r="G40" s="171"/>
      <c r="J40" s="339"/>
      <c r="K40" s="339"/>
    </row>
    <row r="41" spans="1:11" s="143" customFormat="1" ht="18.75" customHeight="1">
      <c r="A41" s="1159"/>
      <c r="B41" s="565" t="s">
        <v>980</v>
      </c>
      <c r="C41" s="336">
        <f>SUM(C39:C40)</f>
        <v>0</v>
      </c>
      <c r="D41" s="336">
        <f>SUM(D39:D40)</f>
        <v>0</v>
      </c>
      <c r="E41" s="907" t="s">
        <v>563</v>
      </c>
      <c r="F41" s="384" t="s">
        <v>68</v>
      </c>
      <c r="G41" s="132"/>
      <c r="J41" s="132"/>
      <c r="K41" s="132"/>
    </row>
    <row r="42" spans="1:11">
      <c r="A42" s="1159"/>
      <c r="B42" s="37"/>
      <c r="C42" s="33"/>
      <c r="D42" s="33"/>
      <c r="E42" s="33"/>
      <c r="F42" s="33"/>
      <c r="G42" s="33"/>
      <c r="H42" s="33"/>
      <c r="I42" s="33"/>
      <c r="J42" s="33"/>
    </row>
    <row r="43" spans="1:11">
      <c r="A43" s="1159"/>
    </row>
    <row r="44" spans="1:11">
      <c r="A44" s="1159"/>
      <c r="B44" s="15"/>
      <c r="C44" s="20"/>
    </row>
    <row r="45" spans="1:11">
      <c r="A45" s="1159"/>
      <c r="B45" s="15"/>
      <c r="C45" s="20"/>
    </row>
  </sheetData>
  <customSheetViews>
    <customSheetView guid="{E4F26FFA-5313-49C9-9365-CBA576C57791}" showGridLines="0" fitToPage="1" showRuler="0">
      <selection activeCell="D16" sqref="D16"/>
      <pageMargins left="0.74803149606299213" right="0.74803149606299213" top="0.98425196850393704" bottom="0.98425196850393704" header="0.51181102362204722" footer="0.51181102362204722"/>
      <pageSetup paperSize="9" scale="94" orientation="landscape" horizontalDpi="300" verticalDpi="300" r:id="rId1"/>
      <headerFooter alignWithMargins="0"/>
    </customSheetView>
  </customSheetViews>
  <mergeCells count="2">
    <mergeCell ref="B22:B24"/>
    <mergeCell ref="B37:B38"/>
  </mergeCells>
  <phoneticPr fontId="0" type="noConversion"/>
  <dataValidations count="2">
    <dataValidation allowBlank="1" showInputMessage="1" showErrorMessage="1" promptTitle="Cash with GBS" prompt="Non-charitable funds figures are populated from Table 23A below._x000a__x000a_Charitable funds figures are populated into this row from sheet '41.X Charity - consol' by default.  These can be reallocated out to a more relevant line." sqref="I27"/>
    <dataValidation allowBlank="1" showInputMessage="1" showErrorMessage="1" promptTitle="Deposits with the NLF" prompt="Deposits with the NLF are not GBS balances and should be recorded separately here (or on sheet 18 if not considered to be a cash equivalent). This balance will automatically be populated against the National Loans Fund on the WGA balances sheet." sqref="I28"/>
  </dataValidations>
  <printOptions gridLinesSet="0"/>
  <pageMargins left="0.74803149606299213" right="0.34" top="0.36" bottom="0.38" header="0.21" footer="0.2"/>
  <pageSetup paperSize="9" scale="65" orientation="portrait" horizontalDpi="300" verticalDpi="300" r:id="rId2"/>
  <headerFooter alignWithMargins="0"/>
  <ignoredErrors>
    <ignoredError sqref="C11 C38:D3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57"/>
  <sheetViews>
    <sheetView showGridLines="0" zoomScale="85" zoomScaleNormal="85" workbookViewId="0"/>
  </sheetViews>
  <sheetFormatPr defaultColWidth="10.7109375" defaultRowHeight="12.75"/>
  <cols>
    <col min="1" max="1" width="4.7109375" style="1161" customWidth="1"/>
    <col min="2" max="2" width="65.7109375" style="19" customWidth="1"/>
    <col min="3" max="9" width="12.85546875" style="17" customWidth="1"/>
    <col min="10" max="16384" width="10.7109375" style="17"/>
  </cols>
  <sheetData>
    <row r="1" spans="1:7" ht="15.75">
      <c r="A1" s="1158"/>
      <c r="B1" s="1178" t="s">
        <v>1366</v>
      </c>
      <c r="C1" s="33"/>
      <c r="D1" s="33"/>
      <c r="E1" s="33"/>
      <c r="F1" s="33"/>
      <c r="G1" s="33"/>
    </row>
    <row r="2" spans="1:7">
      <c r="A2" s="1158"/>
      <c r="B2" s="42"/>
      <c r="C2" s="33"/>
      <c r="D2" s="33"/>
      <c r="E2" s="33"/>
      <c r="F2" s="33"/>
      <c r="G2" s="33"/>
    </row>
    <row r="3" spans="1:7">
      <c r="A3" s="1157"/>
      <c r="B3" s="43" t="str">
        <f>'2. SoFP'!B9</f>
        <v>STATEMENT OF FINANCIAL POSITION</v>
      </c>
      <c r="C3" s="34"/>
      <c r="D3" s="33"/>
      <c r="E3" s="34"/>
      <c r="F3" s="34"/>
      <c r="G3" s="33"/>
    </row>
    <row r="4" spans="1:7">
      <c r="A4" s="1157"/>
      <c r="B4" s="95" t="str">
        <f ca="1">MID(CELL("filename",F4),FIND("]",CELL("filename",F4))+1,99)</f>
        <v>22. Trade Payables</v>
      </c>
      <c r="C4" s="34"/>
      <c r="D4" s="33"/>
      <c r="E4" s="34"/>
      <c r="F4" s="34"/>
      <c r="G4" s="33"/>
    </row>
    <row r="5" spans="1:7">
      <c r="A5" s="1157"/>
      <c r="B5" s="96"/>
      <c r="C5" s="34"/>
      <c r="D5" s="33"/>
      <c r="E5" s="34"/>
      <c r="F5" s="34"/>
      <c r="G5" s="33"/>
    </row>
    <row r="6" spans="1:7" ht="12.75" customHeight="1">
      <c r="A6" s="1157"/>
      <c r="B6" s="43" t="s">
        <v>39</v>
      </c>
      <c r="C6" s="34"/>
      <c r="D6" s="33"/>
      <c r="E6" s="34"/>
      <c r="F6" s="34"/>
      <c r="G6" s="33"/>
    </row>
    <row r="7" spans="1:7" s="338" customFormat="1">
      <c r="A7" s="1157"/>
      <c r="B7" s="134"/>
      <c r="C7" s="340"/>
      <c r="D7" s="339"/>
      <c r="E7" s="340"/>
      <c r="F7" s="340"/>
      <c r="G7" s="339"/>
    </row>
    <row r="8" spans="1:7">
      <c r="A8" s="1159"/>
      <c r="C8" s="34"/>
      <c r="D8" s="33"/>
      <c r="E8" s="1776" t="s">
        <v>1577</v>
      </c>
      <c r="F8" s="1776">
        <v>1</v>
      </c>
      <c r="G8" s="33"/>
    </row>
    <row r="9" spans="1:7">
      <c r="A9" s="1159">
        <v>1</v>
      </c>
      <c r="B9" s="409"/>
      <c r="C9" s="1132" t="s">
        <v>763</v>
      </c>
      <c r="D9" s="1138" t="s">
        <v>764</v>
      </c>
      <c r="E9" s="3" t="s">
        <v>65</v>
      </c>
      <c r="F9" s="410"/>
    </row>
    <row r="10" spans="1:7" s="12" customFormat="1" ht="15">
      <c r="A10" s="1158"/>
      <c r="B10" s="411" t="s">
        <v>1101</v>
      </c>
      <c r="C10" s="344" t="str">
        <f>'2. SoFP'!$D$9</f>
        <v>31 Mar 2017</v>
      </c>
      <c r="D10" s="1214" t="str">
        <f>'2. SoFP'!$E$9</f>
        <v>31 Mar 2016</v>
      </c>
      <c r="E10" s="412"/>
      <c r="F10" s="366"/>
    </row>
    <row r="11" spans="1:7">
      <c r="A11" s="1159"/>
      <c r="B11" s="413"/>
      <c r="C11" s="344" t="s">
        <v>25</v>
      </c>
      <c r="D11" s="896" t="s">
        <v>85</v>
      </c>
      <c r="E11" s="414"/>
      <c r="F11" s="366" t="s">
        <v>102</v>
      </c>
    </row>
    <row r="12" spans="1:7" ht="13.5" thickBot="1">
      <c r="A12" s="1159"/>
      <c r="B12" s="415"/>
      <c r="C12" s="122" t="s">
        <v>67</v>
      </c>
      <c r="D12" s="945" t="s">
        <v>67</v>
      </c>
      <c r="E12" s="907" t="s">
        <v>66</v>
      </c>
      <c r="F12" s="366" t="s">
        <v>103</v>
      </c>
    </row>
    <row r="13" spans="1:7" ht="19.5" customHeight="1">
      <c r="A13" s="1159"/>
      <c r="B13" s="386" t="s">
        <v>265</v>
      </c>
      <c r="C13" s="82"/>
      <c r="D13" s="674"/>
      <c r="E13" s="416"/>
      <c r="F13" s="361"/>
    </row>
    <row r="14" spans="1:7" ht="18.75" customHeight="1">
      <c r="A14" s="1159"/>
      <c r="B14" s="369" t="s">
        <v>267</v>
      </c>
      <c r="C14" s="337"/>
      <c r="D14" s="1013"/>
      <c r="E14" s="4" t="s">
        <v>9</v>
      </c>
      <c r="F14" s="361" t="s">
        <v>68</v>
      </c>
    </row>
    <row r="15" spans="1:7" ht="18.75" customHeight="1">
      <c r="A15" s="1159"/>
      <c r="B15" s="417" t="s">
        <v>1334</v>
      </c>
      <c r="C15" s="337"/>
      <c r="D15" s="1013"/>
      <c r="E15" s="4" t="s">
        <v>386</v>
      </c>
      <c r="F15" s="361" t="s">
        <v>68</v>
      </c>
    </row>
    <row r="16" spans="1:7" ht="18.75" customHeight="1">
      <c r="A16" s="1159"/>
      <c r="B16" s="417" t="s">
        <v>603</v>
      </c>
      <c r="C16" s="337"/>
      <c r="D16" s="1013"/>
      <c r="E16" s="4" t="s">
        <v>185</v>
      </c>
      <c r="F16" s="361" t="s">
        <v>68</v>
      </c>
    </row>
    <row r="17" spans="1:10" s="143" customFormat="1" ht="18.75" customHeight="1">
      <c r="A17" s="1159"/>
      <c r="B17" s="417" t="s">
        <v>1269</v>
      </c>
      <c r="C17" s="337"/>
      <c r="D17" s="1013"/>
      <c r="E17" s="4" t="s">
        <v>666</v>
      </c>
      <c r="F17" s="361" t="s">
        <v>68</v>
      </c>
    </row>
    <row r="18" spans="1:10" ht="18.75" customHeight="1">
      <c r="A18" s="1159"/>
      <c r="B18" s="417" t="s">
        <v>1335</v>
      </c>
      <c r="C18" s="337"/>
      <c r="D18" s="1013"/>
      <c r="E18" s="4" t="s">
        <v>23</v>
      </c>
      <c r="F18" s="361" t="s">
        <v>68</v>
      </c>
    </row>
    <row r="19" spans="1:10" ht="18.75" customHeight="1">
      <c r="A19" s="1159"/>
      <c r="B19" s="417" t="s">
        <v>604</v>
      </c>
      <c r="C19" s="337"/>
      <c r="D19" s="1013"/>
      <c r="E19" s="4" t="s">
        <v>665</v>
      </c>
      <c r="F19" s="361" t="s">
        <v>68</v>
      </c>
    </row>
    <row r="20" spans="1:10" ht="18.75" customHeight="1">
      <c r="A20" s="1159"/>
      <c r="B20" s="417" t="s">
        <v>1336</v>
      </c>
      <c r="C20" s="337"/>
      <c r="D20" s="1013"/>
      <c r="E20" s="4" t="s">
        <v>186</v>
      </c>
      <c r="F20" s="361" t="s">
        <v>68</v>
      </c>
    </row>
    <row r="21" spans="1:10" ht="18.75" customHeight="1">
      <c r="A21" s="1159"/>
      <c r="B21" s="374" t="s">
        <v>717</v>
      </c>
      <c r="C21" s="337"/>
      <c r="D21" s="1013"/>
      <c r="E21" s="4" t="s">
        <v>24</v>
      </c>
      <c r="F21" s="361" t="s">
        <v>68</v>
      </c>
    </row>
    <row r="22" spans="1:10" ht="18.75" customHeight="1">
      <c r="A22" s="1159"/>
      <c r="B22" s="374" t="s">
        <v>1270</v>
      </c>
      <c r="C22" s="337"/>
      <c r="D22" s="1013"/>
      <c r="E22" s="4" t="s">
        <v>673</v>
      </c>
      <c r="F22" s="361" t="s">
        <v>68</v>
      </c>
    </row>
    <row r="23" spans="1:10" ht="18.75" customHeight="1">
      <c r="A23" s="1159"/>
      <c r="B23" s="374" t="s">
        <v>580</v>
      </c>
      <c r="C23" s="337"/>
      <c r="D23" s="1013"/>
      <c r="E23" s="4" t="s">
        <v>632</v>
      </c>
      <c r="F23" s="361" t="s">
        <v>68</v>
      </c>
    </row>
    <row r="24" spans="1:10" ht="18.75" customHeight="1">
      <c r="A24" s="1159"/>
      <c r="B24" s="374" t="s">
        <v>605</v>
      </c>
      <c r="C24" s="337"/>
      <c r="D24" s="1013"/>
      <c r="E24" s="4" t="s">
        <v>187</v>
      </c>
      <c r="F24" s="361" t="s">
        <v>68</v>
      </c>
    </row>
    <row r="25" spans="1:10" ht="18.75" customHeight="1">
      <c r="A25" s="1159"/>
      <c r="B25" s="369" t="s">
        <v>268</v>
      </c>
      <c r="C25" s="337"/>
      <c r="D25" s="1013"/>
      <c r="E25" s="4" t="s">
        <v>0</v>
      </c>
      <c r="F25" s="361" t="s">
        <v>68</v>
      </c>
    </row>
    <row r="26" spans="1:10" ht="18.75" customHeight="1">
      <c r="A26" s="1159"/>
      <c r="B26" s="369" t="s">
        <v>97</v>
      </c>
      <c r="C26" s="337"/>
      <c r="D26" s="1013"/>
      <c r="E26" s="4" t="s">
        <v>188</v>
      </c>
      <c r="F26" s="361" t="s">
        <v>68</v>
      </c>
    </row>
    <row r="27" spans="1:10" ht="18.75" customHeight="1">
      <c r="A27" s="1159"/>
      <c r="B27" s="418" t="s">
        <v>762</v>
      </c>
      <c r="C27" s="337"/>
      <c r="D27" s="1013"/>
      <c r="E27" s="4" t="s">
        <v>1</v>
      </c>
      <c r="F27" s="361" t="s">
        <v>68</v>
      </c>
      <c r="G27" s="831"/>
    </row>
    <row r="28" spans="1:10" ht="18.75" customHeight="1" thickBot="1">
      <c r="A28" s="1159"/>
      <c r="B28" s="1717" t="s">
        <v>1271</v>
      </c>
      <c r="C28" s="337"/>
      <c r="D28" s="1013"/>
      <c r="E28" s="4" t="s">
        <v>873</v>
      </c>
      <c r="F28" s="361" t="s">
        <v>68</v>
      </c>
      <c r="G28" s="831"/>
    </row>
    <row r="29" spans="1:10" ht="18.75" customHeight="1">
      <c r="A29" s="1159"/>
      <c r="B29" s="419" t="s">
        <v>270</v>
      </c>
      <c r="C29" s="336">
        <f>SUM(C14:C28)</f>
        <v>0</v>
      </c>
      <c r="D29" s="336">
        <f t="shared" ref="D29" si="0">SUM(D14:D28)</f>
        <v>0</v>
      </c>
      <c r="E29" s="4" t="s">
        <v>2</v>
      </c>
      <c r="F29" s="361" t="s">
        <v>68</v>
      </c>
      <c r="I29" s="1634"/>
      <c r="J29" s="1634"/>
    </row>
    <row r="30" spans="1:10" ht="18.75" customHeight="1">
      <c r="A30" s="1159"/>
      <c r="B30" s="359" t="s">
        <v>266</v>
      </c>
      <c r="C30" s="1814"/>
      <c r="D30" s="104"/>
      <c r="E30" s="416"/>
      <c r="F30" s="361"/>
    </row>
    <row r="31" spans="1:10" ht="18.75" customHeight="1">
      <c r="A31" s="1159"/>
      <c r="B31" s="369" t="s">
        <v>267</v>
      </c>
      <c r="C31" s="1657"/>
      <c r="D31" s="1013"/>
      <c r="E31" s="4" t="s">
        <v>3</v>
      </c>
      <c r="F31" s="361" t="s">
        <v>68</v>
      </c>
    </row>
    <row r="32" spans="1:10" ht="18.75" customHeight="1">
      <c r="A32" s="1159"/>
      <c r="B32" s="417" t="s">
        <v>1334</v>
      </c>
      <c r="C32" s="337"/>
      <c r="D32" s="1013"/>
      <c r="E32" s="4" t="s">
        <v>669</v>
      </c>
      <c r="F32" s="361" t="s">
        <v>68</v>
      </c>
    </row>
    <row r="33" spans="1:9" ht="18.75" customHeight="1">
      <c r="A33" s="1159"/>
      <c r="B33" s="417" t="s">
        <v>603</v>
      </c>
      <c r="C33" s="337"/>
      <c r="D33" s="1013"/>
      <c r="E33" s="4" t="s">
        <v>191</v>
      </c>
      <c r="F33" s="361" t="s">
        <v>68</v>
      </c>
    </row>
    <row r="34" spans="1:9" ht="18.75" customHeight="1">
      <c r="A34" s="1159"/>
      <c r="B34" s="417" t="s">
        <v>1335</v>
      </c>
      <c r="C34" s="337"/>
      <c r="D34" s="1013"/>
      <c r="E34" s="4" t="s">
        <v>10</v>
      </c>
      <c r="F34" s="361" t="s">
        <v>68</v>
      </c>
    </row>
    <row r="35" spans="1:9" ht="18.75" customHeight="1">
      <c r="A35" s="1159"/>
      <c r="B35" s="417" t="s">
        <v>604</v>
      </c>
      <c r="C35" s="337"/>
      <c r="D35" s="1013"/>
      <c r="E35" s="4" t="s">
        <v>648</v>
      </c>
      <c r="F35" s="361" t="s">
        <v>68</v>
      </c>
    </row>
    <row r="36" spans="1:9" ht="18.75" customHeight="1">
      <c r="A36" s="1159"/>
      <c r="B36" s="417" t="s">
        <v>1336</v>
      </c>
      <c r="C36" s="337"/>
      <c r="D36" s="1013"/>
      <c r="E36" s="4" t="s">
        <v>192</v>
      </c>
      <c r="F36" s="361" t="s">
        <v>68</v>
      </c>
    </row>
    <row r="37" spans="1:9" ht="18.75" customHeight="1">
      <c r="A37" s="1159"/>
      <c r="B37" s="374" t="s">
        <v>717</v>
      </c>
      <c r="C37" s="337"/>
      <c r="D37" s="1013"/>
      <c r="E37" s="4" t="s">
        <v>11</v>
      </c>
      <c r="F37" s="361" t="s">
        <v>68</v>
      </c>
    </row>
    <row r="38" spans="1:9" ht="18.75" customHeight="1">
      <c r="A38" s="1159"/>
      <c r="B38" s="374" t="s">
        <v>580</v>
      </c>
      <c r="C38" s="337"/>
      <c r="D38" s="1013"/>
      <c r="E38" s="4" t="s">
        <v>674</v>
      </c>
      <c r="F38" s="361" t="s">
        <v>68</v>
      </c>
    </row>
    <row r="39" spans="1:9" ht="18.75" customHeight="1">
      <c r="A39" s="1159"/>
      <c r="B39" s="374" t="s">
        <v>605</v>
      </c>
      <c r="C39" s="337"/>
      <c r="D39" s="1013"/>
      <c r="E39" s="4" t="s">
        <v>193</v>
      </c>
      <c r="F39" s="361" t="s">
        <v>68</v>
      </c>
    </row>
    <row r="40" spans="1:9" ht="18.75" customHeight="1">
      <c r="A40" s="1159"/>
      <c r="B40" s="369" t="s">
        <v>268</v>
      </c>
      <c r="C40" s="337"/>
      <c r="D40" s="1013"/>
      <c r="E40" s="4" t="s">
        <v>194</v>
      </c>
      <c r="F40" s="361" t="s">
        <v>68</v>
      </c>
    </row>
    <row r="41" spans="1:9" ht="20.25" customHeight="1">
      <c r="A41" s="1159"/>
      <c r="B41" s="369" t="s">
        <v>97</v>
      </c>
      <c r="C41" s="337"/>
      <c r="D41" s="1013"/>
      <c r="E41" s="4" t="s">
        <v>195</v>
      </c>
      <c r="F41" s="361" t="s">
        <v>68</v>
      </c>
    </row>
    <row r="42" spans="1:9" s="932" customFormat="1" ht="20.25" customHeight="1" thickBot="1">
      <c r="A42" s="1159"/>
      <c r="B42" s="1717" t="s">
        <v>1271</v>
      </c>
      <c r="C42" s="337"/>
      <c r="D42" s="1013"/>
      <c r="E42" s="909" t="s">
        <v>912</v>
      </c>
      <c r="F42" s="361" t="s">
        <v>68</v>
      </c>
    </row>
    <row r="43" spans="1:9" ht="18.75" customHeight="1">
      <c r="A43" s="1159"/>
      <c r="B43" s="400" t="s">
        <v>269</v>
      </c>
      <c r="C43" s="336">
        <f>SUM(C31:C42)</f>
        <v>0</v>
      </c>
      <c r="D43" s="336">
        <f t="shared" ref="D43" si="1">SUM(D31:D42)</f>
        <v>0</v>
      </c>
      <c r="E43" s="4" t="s">
        <v>196</v>
      </c>
      <c r="F43" s="361" t="s">
        <v>68</v>
      </c>
    </row>
    <row r="44" spans="1:9">
      <c r="A44" s="1158"/>
      <c r="B44"/>
      <c r="C44"/>
      <c r="D44"/>
      <c r="E44"/>
      <c r="F44" s="33"/>
      <c r="G44" s="33"/>
      <c r="H44" s="33"/>
      <c r="I44" s="33"/>
    </row>
    <row r="45" spans="1:9" s="338" customFormat="1">
      <c r="A45" s="1158"/>
      <c r="B45"/>
      <c r="C45"/>
      <c r="D45"/>
      <c r="E45"/>
      <c r="F45" s="339"/>
      <c r="G45" s="1776" t="s">
        <v>1577</v>
      </c>
      <c r="H45" s="1776">
        <v>2</v>
      </c>
      <c r="I45" s="339"/>
    </row>
    <row r="46" spans="1:9">
      <c r="A46" s="1158">
        <v>2</v>
      </c>
      <c r="B46" s="334"/>
      <c r="C46" s="3" t="s">
        <v>526</v>
      </c>
      <c r="D46" s="3" t="s">
        <v>527</v>
      </c>
      <c r="E46" s="1176" t="s">
        <v>528</v>
      </c>
      <c r="F46" s="1176" t="s">
        <v>529</v>
      </c>
      <c r="G46" s="3" t="s">
        <v>65</v>
      </c>
      <c r="H46" s="367"/>
      <c r="I46" s="937"/>
    </row>
    <row r="47" spans="1:9">
      <c r="A47" s="1158"/>
      <c r="B47" s="318" t="s">
        <v>1102</v>
      </c>
      <c r="C47" s="1746" t="str">
        <f>'2. SoFP'!$D$9</f>
        <v>31 Mar 2017</v>
      </c>
      <c r="D47" s="1746" t="str">
        <f>'2. SoFP'!$D$9</f>
        <v>31 Mar 2017</v>
      </c>
      <c r="E47" s="1746" t="str">
        <f>'2. SoFP'!$E$9</f>
        <v>31 Mar 2016</v>
      </c>
      <c r="F47" s="1746" t="str">
        <f>'2. SoFP'!$E$9</f>
        <v>31 Mar 2016</v>
      </c>
      <c r="G47" s="414"/>
      <c r="H47" s="366" t="s">
        <v>102</v>
      </c>
      <c r="I47" s="33"/>
    </row>
    <row r="48" spans="1:9" ht="18.75" customHeight="1" thickBot="1">
      <c r="A48" s="1158"/>
      <c r="B48" s="420"/>
      <c r="C48" s="280" t="s">
        <v>67</v>
      </c>
      <c r="D48" s="280" t="s">
        <v>84</v>
      </c>
      <c r="E48" s="280" t="s">
        <v>67</v>
      </c>
      <c r="F48" s="414" t="s">
        <v>84</v>
      </c>
      <c r="G48" s="4" t="s">
        <v>66</v>
      </c>
      <c r="H48" s="381" t="s">
        <v>103</v>
      </c>
      <c r="I48" s="33"/>
    </row>
    <row r="49" spans="1:9" ht="18" customHeight="1">
      <c r="A49" s="1158"/>
      <c r="B49" s="421" t="s">
        <v>63</v>
      </c>
      <c r="C49" s="337"/>
      <c r="D49" s="395"/>
      <c r="E49" s="306"/>
      <c r="F49" s="395"/>
      <c r="G49" s="4" t="s">
        <v>9</v>
      </c>
      <c r="H49" s="258" t="s">
        <v>68</v>
      </c>
      <c r="I49" s="33"/>
    </row>
    <row r="50" spans="1:9" ht="18" customHeight="1">
      <c r="A50" s="1158"/>
      <c r="B50" s="421" t="s">
        <v>64</v>
      </c>
      <c r="C50" s="395"/>
      <c r="D50" s="337"/>
      <c r="E50" s="395"/>
      <c r="F50" s="306"/>
      <c r="G50" s="4" t="s">
        <v>185</v>
      </c>
      <c r="H50" s="258" t="s">
        <v>68</v>
      </c>
      <c r="I50" s="33"/>
    </row>
    <row r="51" spans="1:9" ht="18" customHeight="1">
      <c r="A51" s="1158"/>
      <c r="B51" s="422" t="s">
        <v>443</v>
      </c>
      <c r="C51" s="337"/>
      <c r="D51" s="226"/>
      <c r="E51" s="306"/>
      <c r="F51" s="226"/>
      <c r="G51" s="4" t="s">
        <v>23</v>
      </c>
      <c r="H51" s="378" t="s">
        <v>68</v>
      </c>
      <c r="I51" s="33"/>
    </row>
    <row r="53" spans="1:9">
      <c r="A53" s="1159"/>
      <c r="B53"/>
    </row>
    <row r="54" spans="1:9">
      <c r="A54" s="1159"/>
    </row>
    <row r="55" spans="1:9">
      <c r="A55" s="1159"/>
    </row>
    <row r="56" spans="1:9">
      <c r="A56" s="1159"/>
    </row>
    <row r="57" spans="1:9">
      <c r="A57" s="1159"/>
    </row>
  </sheetData>
  <customSheetViews>
    <customSheetView guid="{E4F26FFA-5313-49C9-9365-CBA576C57791}" scale="85" showGridLines="0" fitToPage="1" showRuler="0">
      <selection activeCell="E15" sqref="E15"/>
      <pageMargins left="0.74803149606299213" right="0.74803149606299213" top="0.98425196850393704" bottom="0.98425196850393704" header="0.51181102362204722" footer="0.51181102362204722"/>
      <pageSetup paperSize="9" scale="80" orientation="portrait"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scale="43" orientation="landscape" horizontalDpi="300" verticalDpi="300" r:id="rId2"/>
  <headerFooter alignWithMargins="0"/>
  <ignoredErrors>
    <ignoredError sqref="C48 E48 G49:G51 D12 E43 E14:E27 E29:E41 C1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G66"/>
  <sheetViews>
    <sheetView showGridLines="0" zoomScale="85" zoomScaleNormal="85" workbookViewId="0"/>
  </sheetViews>
  <sheetFormatPr defaultColWidth="10.7109375" defaultRowHeight="12.75"/>
  <cols>
    <col min="1" max="1" width="7.140625" style="20" customWidth="1"/>
    <col min="2" max="2" width="84.28515625" style="15" bestFit="1" customWidth="1"/>
    <col min="3" max="6" width="15.5703125" style="20" customWidth="1"/>
    <col min="7" max="7" width="4.42578125" style="20" customWidth="1"/>
    <col min="8" max="16384" width="10.7109375" style="20"/>
  </cols>
  <sheetData>
    <row r="1" spans="1:7" ht="15.75">
      <c r="A1" s="32"/>
      <c r="B1" s="1178" t="s">
        <v>1366</v>
      </c>
      <c r="C1" s="32"/>
      <c r="D1" s="32"/>
      <c r="E1" s="32"/>
      <c r="F1" s="32"/>
      <c r="G1" s="32"/>
    </row>
    <row r="2" spans="1:7">
      <c r="A2" s="32"/>
      <c r="B2" s="68"/>
      <c r="C2" s="32"/>
      <c r="D2" s="32"/>
      <c r="E2" s="32"/>
      <c r="F2" s="32"/>
      <c r="G2" s="32"/>
    </row>
    <row r="3" spans="1:7">
      <c r="A3" s="32"/>
      <c r="B3" s="43" t="str">
        <f>'21. CCE'!B3</f>
        <v>FTC form for accounts for periods ending 31 March 2017</v>
      </c>
      <c r="C3" s="32"/>
      <c r="D3" s="32"/>
      <c r="E3" s="32"/>
      <c r="F3" s="32"/>
      <c r="G3" s="32"/>
    </row>
    <row r="4" spans="1:7">
      <c r="A4" s="32"/>
      <c r="B4" s="99" t="str">
        <f ca="1">MID(CELL("filename",F4),FIND("]",CELL("filename",F4))+1,99)</f>
        <v>23. Borrowings</v>
      </c>
      <c r="C4" s="32"/>
      <c r="D4" s="32"/>
      <c r="E4" s="32"/>
      <c r="F4" s="32"/>
      <c r="G4" s="32"/>
    </row>
    <row r="5" spans="1:7" ht="12.75" customHeight="1">
      <c r="A5" s="32"/>
      <c r="B5" s="32"/>
      <c r="C5" s="32"/>
      <c r="D5" s="32"/>
      <c r="E5" s="32"/>
      <c r="F5" s="32"/>
      <c r="G5" s="32"/>
    </row>
    <row r="6" spans="1:7">
      <c r="A6" s="32"/>
      <c r="B6" s="43" t="s">
        <v>39</v>
      </c>
      <c r="C6" s="32"/>
      <c r="D6" s="32"/>
      <c r="E6" s="32"/>
      <c r="F6" s="32"/>
      <c r="G6" s="32"/>
    </row>
    <row r="7" spans="1:7">
      <c r="A7" s="32"/>
      <c r="B7" s="70"/>
      <c r="C7" s="32"/>
      <c r="D7" s="76"/>
      <c r="E7" s="1776" t="s">
        <v>1577</v>
      </c>
      <c r="F7" s="1776">
        <v>1</v>
      </c>
      <c r="G7" s="32"/>
    </row>
    <row r="8" spans="1:7" s="29" customFormat="1">
      <c r="A8" s="1164">
        <v>1</v>
      </c>
      <c r="B8" s="7"/>
      <c r="C8" s="1132" t="s">
        <v>381</v>
      </c>
      <c r="D8" s="1138" t="s">
        <v>382</v>
      </c>
      <c r="E8" s="6" t="s">
        <v>65</v>
      </c>
      <c r="F8" s="11"/>
      <c r="G8" s="83"/>
    </row>
    <row r="9" spans="1:7" s="29" customFormat="1">
      <c r="A9" s="83"/>
      <c r="B9" s="8" t="s">
        <v>1103</v>
      </c>
      <c r="C9" s="117" t="str">
        <f>'2. SoFP'!D9</f>
        <v>31 Mar 2017</v>
      </c>
      <c r="D9" s="1747" t="str">
        <f>'2. SoFP'!E9</f>
        <v>31 Mar 2016</v>
      </c>
      <c r="E9" s="10"/>
      <c r="F9" s="9" t="s">
        <v>102</v>
      </c>
      <c r="G9" s="83"/>
    </row>
    <row r="10" spans="1:7" s="29" customFormat="1">
      <c r="A10" s="83"/>
      <c r="B10" s="175"/>
      <c r="C10" s="145" t="s">
        <v>67</v>
      </c>
      <c r="D10" s="145" t="s">
        <v>67</v>
      </c>
      <c r="E10" s="907" t="s">
        <v>66</v>
      </c>
      <c r="F10" s="9" t="s">
        <v>103</v>
      </c>
      <c r="G10" s="83"/>
    </row>
    <row r="11" spans="1:7" s="29" customFormat="1" ht="19.5" customHeight="1">
      <c r="A11" s="83"/>
      <c r="B11" s="176" t="s">
        <v>265</v>
      </c>
      <c r="C11" s="177"/>
      <c r="D11" s="178"/>
      <c r="E11" s="179"/>
      <c r="F11" s="180"/>
      <c r="G11" s="83"/>
    </row>
    <row r="12" spans="1:7" s="29" customFormat="1" ht="18.75" customHeight="1">
      <c r="A12" s="83"/>
      <c r="B12" s="181" t="s">
        <v>606</v>
      </c>
      <c r="C12" s="169"/>
      <c r="D12" s="182"/>
      <c r="E12" s="907" t="s">
        <v>9</v>
      </c>
      <c r="F12" s="183" t="s">
        <v>68</v>
      </c>
      <c r="G12" s="83"/>
    </row>
    <row r="13" spans="1:7" s="29" customFormat="1" ht="18.75" customHeight="1">
      <c r="A13" s="83"/>
      <c r="B13" s="181" t="s">
        <v>1272</v>
      </c>
      <c r="C13" s="169"/>
      <c r="D13" s="182"/>
      <c r="E13" s="907" t="s">
        <v>185</v>
      </c>
      <c r="F13" s="183" t="s">
        <v>123</v>
      </c>
      <c r="G13" s="83"/>
    </row>
    <row r="14" spans="1:7" s="29" customFormat="1" ht="18.75" customHeight="1">
      <c r="A14" s="791"/>
      <c r="B14" s="1718" t="s">
        <v>1275</v>
      </c>
      <c r="C14" s="169"/>
      <c r="D14" s="182"/>
      <c r="E14" s="907" t="s">
        <v>647</v>
      </c>
      <c r="F14" s="897"/>
      <c r="G14" s="791"/>
    </row>
    <row r="15" spans="1:7" s="29" customFormat="1" ht="18.75" customHeight="1">
      <c r="A15" s="83"/>
      <c r="B15" s="207" t="s">
        <v>1368</v>
      </c>
      <c r="C15" s="169"/>
      <c r="D15" s="182"/>
      <c r="E15" s="907" t="s">
        <v>23</v>
      </c>
      <c r="F15" s="183" t="s">
        <v>68</v>
      </c>
      <c r="G15" s="83"/>
    </row>
    <row r="16" spans="1:7" s="29" customFormat="1" ht="18.75" customHeight="1">
      <c r="A16" s="83"/>
      <c r="B16" s="181" t="s">
        <v>1032</v>
      </c>
      <c r="C16" s="169"/>
      <c r="D16" s="1600"/>
      <c r="E16" s="907" t="s">
        <v>187</v>
      </c>
      <c r="F16" s="183" t="s">
        <v>123</v>
      </c>
      <c r="G16" s="791"/>
    </row>
    <row r="17" spans="1:7" s="29" customFormat="1" ht="18.75" customHeight="1">
      <c r="A17" s="791"/>
      <c r="B17" s="1221" t="s">
        <v>943</v>
      </c>
      <c r="C17" s="1021"/>
      <c r="D17" s="1013"/>
      <c r="E17" s="907" t="s">
        <v>894</v>
      </c>
      <c r="F17" s="1031" t="s">
        <v>123</v>
      </c>
      <c r="G17" s="791"/>
    </row>
    <row r="18" spans="1:7" s="29" customFormat="1" ht="18.75" customHeight="1">
      <c r="A18" s="83"/>
      <c r="B18" s="184" t="s">
        <v>1273</v>
      </c>
      <c r="C18" s="169"/>
      <c r="D18" s="182"/>
      <c r="E18" s="907" t="s">
        <v>0</v>
      </c>
      <c r="F18" s="183" t="s">
        <v>68</v>
      </c>
      <c r="G18" s="83"/>
    </row>
    <row r="19" spans="1:7" s="29" customFormat="1" ht="18.75" customHeight="1">
      <c r="A19" s="83"/>
      <c r="B19" s="184" t="s">
        <v>176</v>
      </c>
      <c r="C19" s="672">
        <f>'28. C&amp;O'!C28+'28. C&amp;O'!C39+'28. C&amp;O'!C50+'28. C&amp;O'!C61</f>
        <v>0</v>
      </c>
      <c r="D19" s="672">
        <f>'28. C&amp;O'!D28+'28. C&amp;O'!D39+'28. C&amp;O'!D50+'28. C&amp;O'!D61</f>
        <v>0</v>
      </c>
      <c r="E19" s="907" t="s">
        <v>1</v>
      </c>
      <c r="F19" s="183" t="s">
        <v>68</v>
      </c>
      <c r="G19" s="1383" t="s">
        <v>1113</v>
      </c>
    </row>
    <row r="20" spans="1:7" s="29" customFormat="1" ht="18.75" customHeight="1">
      <c r="A20" s="83"/>
      <c r="B20" s="184" t="s">
        <v>744</v>
      </c>
      <c r="C20" s="169"/>
      <c r="D20" s="182"/>
      <c r="E20" s="907">
        <v>145</v>
      </c>
      <c r="F20" s="183" t="s">
        <v>68</v>
      </c>
      <c r="G20" s="946"/>
    </row>
    <row r="21" spans="1:7" s="29" customFormat="1" ht="18.75" customHeight="1">
      <c r="A21" s="83"/>
      <c r="B21" s="207" t="s">
        <v>977</v>
      </c>
      <c r="C21" s="1048">
        <f>'29. PFI (on-SoFP)'!C22</f>
        <v>0</v>
      </c>
      <c r="D21" s="1048">
        <f>'29. PFI (on-SoFP)'!G22</f>
        <v>0</v>
      </c>
      <c r="E21" s="907" t="s">
        <v>2</v>
      </c>
      <c r="F21" s="183" t="s">
        <v>68</v>
      </c>
      <c r="G21" s="1383" t="s">
        <v>1113</v>
      </c>
    </row>
    <row r="22" spans="1:7" s="29" customFormat="1" ht="18.75" customHeight="1" thickBot="1">
      <c r="A22" s="791"/>
      <c r="B22" s="1718" t="s">
        <v>1274</v>
      </c>
      <c r="C22" s="169"/>
      <c r="D22" s="182"/>
      <c r="E22" s="907" t="s">
        <v>190</v>
      </c>
      <c r="F22" s="183" t="s">
        <v>68</v>
      </c>
      <c r="G22" s="791"/>
    </row>
    <row r="23" spans="1:7" s="29" customFormat="1" ht="18.75" customHeight="1" thickTop="1">
      <c r="A23" s="83"/>
      <c r="B23" s="185" t="s">
        <v>275</v>
      </c>
      <c r="C23" s="186">
        <f>SUM(C12:C22)</f>
        <v>0</v>
      </c>
      <c r="D23" s="186">
        <f>SUM(D12:D22)</f>
        <v>0</v>
      </c>
      <c r="E23" s="907" t="s">
        <v>3</v>
      </c>
      <c r="F23" s="183" t="s">
        <v>68</v>
      </c>
      <c r="G23" s="83"/>
    </row>
    <row r="24" spans="1:7" s="29" customFormat="1" ht="18.75" customHeight="1">
      <c r="A24" s="83"/>
      <c r="B24" s="176" t="s">
        <v>266</v>
      </c>
      <c r="C24" s="177"/>
      <c r="D24" s="187"/>
      <c r="E24" s="188"/>
      <c r="F24" s="183"/>
      <c r="G24" s="83"/>
    </row>
    <row r="25" spans="1:7" s="29" customFormat="1" ht="18.75" customHeight="1">
      <c r="A25" s="83"/>
      <c r="B25" s="207" t="s">
        <v>1032</v>
      </c>
      <c r="C25" s="169"/>
      <c r="D25" s="1600"/>
      <c r="E25" s="907" t="s">
        <v>195</v>
      </c>
      <c r="F25" s="183" t="s">
        <v>68</v>
      </c>
      <c r="G25" s="791"/>
    </row>
    <row r="26" spans="1:7" s="29" customFormat="1" ht="18.75" customHeight="1">
      <c r="A26" s="791"/>
      <c r="B26" s="1221" t="s">
        <v>943</v>
      </c>
      <c r="C26" s="1021"/>
      <c r="D26" s="1013"/>
      <c r="E26" s="907" t="s">
        <v>636</v>
      </c>
      <c r="F26" s="1031" t="s">
        <v>123</v>
      </c>
      <c r="G26" s="791"/>
    </row>
    <row r="27" spans="1:7" s="29" customFormat="1" ht="18.75" customHeight="1">
      <c r="A27" s="83"/>
      <c r="B27" s="184" t="s">
        <v>1273</v>
      </c>
      <c r="C27" s="169"/>
      <c r="D27" s="182"/>
      <c r="E27" s="907" t="s">
        <v>196</v>
      </c>
      <c r="F27" s="183" t="s">
        <v>68</v>
      </c>
      <c r="G27" s="83"/>
    </row>
    <row r="28" spans="1:7" s="29" customFormat="1" ht="18.75" customHeight="1">
      <c r="A28" s="83"/>
      <c r="B28" s="184" t="s">
        <v>176</v>
      </c>
      <c r="C28" s="672">
        <f>'28. C&amp;O'!C29+'28. C&amp;O'!C30+'28. C&amp;O'!C40+'28. C&amp;O'!C41+'28. C&amp;O'!C51+'28. C&amp;O'!C52+'28. C&amp;O'!C62+'28. C&amp;O'!C63</f>
        <v>0</v>
      </c>
      <c r="D28" s="672">
        <f>'28. C&amp;O'!D29+'28. C&amp;O'!D30+'28. C&amp;O'!D40+'28. C&amp;O'!D41+'28. C&amp;O'!D51+'28. C&amp;O'!D52+'28. C&amp;O'!D62+'28. C&amp;O'!D63</f>
        <v>0</v>
      </c>
      <c r="E28" s="907" t="s">
        <v>198</v>
      </c>
      <c r="F28" s="183" t="s">
        <v>68</v>
      </c>
      <c r="G28" s="1383" t="s">
        <v>1113</v>
      </c>
    </row>
    <row r="29" spans="1:7" s="29" customFormat="1" ht="18.75" customHeight="1">
      <c r="A29" s="83"/>
      <c r="B29" s="207" t="s">
        <v>976</v>
      </c>
      <c r="C29" s="1048">
        <f>'29. PFI (on-SoFP)'!C23+'29. PFI (on-SoFP)'!C24</f>
        <v>0</v>
      </c>
      <c r="D29" s="1048">
        <f>'29. PFI (on-SoFP)'!G23+'29. PFI (on-SoFP)'!G24</f>
        <v>0</v>
      </c>
      <c r="E29" s="907" t="s">
        <v>5</v>
      </c>
      <c r="F29" s="183" t="s">
        <v>68</v>
      </c>
    </row>
    <row r="30" spans="1:7" s="29" customFormat="1" ht="18.75" customHeight="1" thickBot="1">
      <c r="A30" s="791"/>
      <c r="B30" s="1718" t="s">
        <v>1276</v>
      </c>
      <c r="C30" s="169"/>
      <c r="D30" s="182"/>
      <c r="E30" s="907" t="s">
        <v>200</v>
      </c>
      <c r="F30" s="183" t="s">
        <v>68</v>
      </c>
      <c r="G30" s="791"/>
    </row>
    <row r="31" spans="1:7" s="29" customFormat="1" ht="18.75" customHeight="1" thickTop="1">
      <c r="A31" s="351"/>
      <c r="B31" s="185" t="s">
        <v>807</v>
      </c>
      <c r="C31" s="186">
        <f>SUM(C25:C30)</f>
        <v>0</v>
      </c>
      <c r="D31" s="186">
        <f>SUM(D25:D30)</f>
        <v>0</v>
      </c>
      <c r="E31" s="907" t="s">
        <v>201</v>
      </c>
      <c r="F31" s="183" t="s">
        <v>68</v>
      </c>
      <c r="G31" s="351"/>
    </row>
    <row r="32" spans="1:7" s="29" customFormat="1" ht="18.75" customHeight="1">
      <c r="A32" s="791"/>
      <c r="B32" s="86"/>
      <c r="C32" s="1141"/>
      <c r="D32" s="1141"/>
      <c r="E32"/>
      <c r="F32" s="139"/>
      <c r="G32" s="791"/>
    </row>
    <row r="33" spans="1:7" s="29" customFormat="1" ht="18.75" customHeight="1">
      <c r="A33" s="791"/>
      <c r="B33" s="86"/>
      <c r="C33" s="1141"/>
      <c r="D33" s="1141"/>
      <c r="E33"/>
      <c r="F33" s="139"/>
      <c r="G33" s="791"/>
    </row>
    <row r="34" spans="1:7" s="29" customFormat="1" ht="18.75" customHeight="1">
      <c r="A34" s="351"/>
      <c r="B34"/>
      <c r="C34"/>
      <c r="D34"/>
      <c r="E34"/>
      <c r="F34"/>
      <c r="G34" s="195"/>
    </row>
    <row r="35" spans="1:7" s="29" customFormat="1">
      <c r="A35" s="83"/>
      <c r="B35" s="84"/>
      <c r="C35" s="56"/>
      <c r="D35" s="76"/>
      <c r="E35" s="57"/>
      <c r="F35" s="83"/>
      <c r="G35" s="83"/>
    </row>
    <row r="63" spans="1:7">
      <c r="A63" s="32"/>
      <c r="B63" s="43"/>
      <c r="C63" s="32"/>
      <c r="D63" s="32"/>
      <c r="E63" s="32"/>
      <c r="F63" s="32"/>
      <c r="G63" s="32"/>
    </row>
    <row r="64" spans="1:7">
      <c r="A64" s="32"/>
      <c r="B64" s="43"/>
      <c r="C64" s="32"/>
      <c r="D64" s="32"/>
      <c r="E64" s="32"/>
      <c r="F64" s="32"/>
      <c r="G64" s="32"/>
    </row>
    <row r="65" spans="1:7">
      <c r="A65" s="32"/>
      <c r="B65" s="70"/>
      <c r="C65" s="32"/>
      <c r="D65" s="32"/>
      <c r="E65" s="32"/>
      <c r="F65" s="32"/>
      <c r="G65" s="32"/>
    </row>
    <row r="66" spans="1:7">
      <c r="A66" s="32"/>
      <c r="B66" s="70"/>
      <c r="C66" s="32"/>
      <c r="D66" s="32"/>
      <c r="E66" s="32"/>
      <c r="F66" s="32"/>
      <c r="G66" s="32"/>
    </row>
  </sheetData>
  <customSheetViews>
    <customSheetView guid="{E4F26FFA-5313-49C9-9365-CBA576C57791}" scale="85" showGridLines="0" fitToPage="1" showRuler="0" topLeftCell="A4">
      <selection activeCell="E60" sqref="E60"/>
      <pageMargins left="0.74803149606299213" right="0.74803149606299213" top="0.98425196850393704" bottom="0.98425196850393704" header="0.51181102362204722" footer="0.51181102362204722"/>
      <pageSetup paperSize="9" scale="76" orientation="portrait" horizontalDpi="300" verticalDpi="300" r:id="rId1"/>
      <headerFooter alignWithMargins="0"/>
    </customSheetView>
  </customSheetViews>
  <phoneticPr fontId="0" type="noConversion"/>
  <dataValidations count="2">
    <dataValidation allowBlank="1" showInputMessage="1" showErrorMessage="1" promptTitle="Obligations under finance leases" prompt="Completion of the finance lease obligations disclosure note on sheet '28. C&amp;O' will populate this row." sqref="G19:G20 G28"/>
    <dataValidation allowBlank="1" showInputMessage="1" showErrorMessage="1" promptTitle="Obligations under PFI contracts" prompt="Completion of the imputed finance lease obligations note on sheet '29. PFI (on-SoFP)' will automatically populate this row." sqref="G21"/>
  </dataValidations>
  <printOptions gridLinesSet="0"/>
  <pageMargins left="0.74803149606299213" right="0.34" top="0.36" bottom="0.38" header="0.21" footer="0.2"/>
  <pageSetup paperSize="9" scale="63" orientation="portrait" horizontalDpi="300" verticalDpi="300" r:id="rId2"/>
  <headerFooter alignWithMargins="0"/>
  <ignoredErrors>
    <ignoredError sqref="C10:D10 E18:E19 E31 E12:E13 E21 E27:E29 E15 E23:E24 E25 E1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47"/>
  <sheetViews>
    <sheetView showGridLines="0" zoomScale="85" zoomScaleNormal="85" workbookViewId="0"/>
  </sheetViews>
  <sheetFormatPr defaultColWidth="10.7109375" defaultRowHeight="12.75"/>
  <cols>
    <col min="1" max="1" width="8.140625" style="17" customWidth="1"/>
    <col min="2" max="2" width="59.42578125" style="19" customWidth="1"/>
    <col min="3" max="7" width="13" style="17" customWidth="1"/>
    <col min="8" max="16384" width="10.7109375" style="17"/>
  </cols>
  <sheetData>
    <row r="1" spans="1:7" ht="15.75">
      <c r="A1" s="33"/>
      <c r="B1" s="1178" t="s">
        <v>1366</v>
      </c>
      <c r="C1" s="33"/>
      <c r="D1" s="33"/>
      <c r="E1" s="33"/>
      <c r="F1" s="33"/>
      <c r="G1" s="33"/>
    </row>
    <row r="2" spans="1:7">
      <c r="A2" s="33"/>
      <c r="B2" s="42"/>
      <c r="C2" s="33"/>
      <c r="D2" s="33"/>
      <c r="E2" s="33"/>
      <c r="F2" s="33"/>
      <c r="G2" s="33"/>
    </row>
    <row r="3" spans="1:7">
      <c r="A3" s="34"/>
      <c r="B3" s="43" t="str">
        <f>'2. SoFP'!B3</f>
        <v>FTC form for accounts for periods ending 31 March 2017</v>
      </c>
      <c r="C3" s="34"/>
      <c r="D3" s="33"/>
      <c r="E3" s="34"/>
      <c r="F3" s="34"/>
      <c r="G3" s="33"/>
    </row>
    <row r="4" spans="1:7">
      <c r="A4" s="34"/>
      <c r="B4" s="95" t="str">
        <f ca="1">MID(CELL("filename",F4),FIND("]",CELL("filename",F4))+1,99)</f>
        <v>24. Other Liabilities</v>
      </c>
      <c r="C4" s="34"/>
      <c r="D4" s="33"/>
      <c r="E4" s="34"/>
      <c r="F4" s="34"/>
      <c r="G4" s="33"/>
    </row>
    <row r="5" spans="1:7" ht="12.75" customHeight="1">
      <c r="A5" s="34"/>
      <c r="B5" s="33"/>
      <c r="C5" s="34"/>
      <c r="D5" s="33"/>
      <c r="E5" s="34"/>
      <c r="F5" s="34"/>
      <c r="G5" s="33"/>
    </row>
    <row r="6" spans="1:7">
      <c r="A6" s="34"/>
      <c r="B6" s="43" t="s">
        <v>39</v>
      </c>
      <c r="C6" s="34"/>
      <c r="D6" s="33"/>
      <c r="E6" s="34"/>
      <c r="F6" s="34"/>
      <c r="G6" s="33"/>
    </row>
    <row r="7" spans="1:7">
      <c r="A7"/>
      <c r="B7"/>
      <c r="C7"/>
      <c r="D7"/>
      <c r="E7" s="1776" t="s">
        <v>1577</v>
      </c>
      <c r="F7" s="1776">
        <v>1</v>
      </c>
      <c r="G7"/>
    </row>
    <row r="8" spans="1:7">
      <c r="A8" s="1159">
        <v>1</v>
      </c>
      <c r="B8" s="409"/>
      <c r="C8" s="1132" t="s">
        <v>355</v>
      </c>
      <c r="D8" s="1138" t="s">
        <v>356</v>
      </c>
      <c r="E8" s="3" t="s">
        <v>65</v>
      </c>
      <c r="F8" s="367"/>
      <c r="G8" s="1306"/>
    </row>
    <row r="9" spans="1:7" s="143" customFormat="1">
      <c r="A9"/>
      <c r="B9" s="1853" t="s">
        <v>1104</v>
      </c>
      <c r="C9" s="353" t="str">
        <f>'2. SoFP'!$D$9</f>
        <v>31 Mar 2017</v>
      </c>
      <c r="D9" s="353" t="str">
        <f>'2. SoFP'!$E$9</f>
        <v>31 Mar 2016</v>
      </c>
      <c r="E9" s="425"/>
      <c r="F9" s="366"/>
      <c r="G9" s="1306"/>
    </row>
    <row r="10" spans="1:7">
      <c r="A10"/>
      <c r="B10" s="1853"/>
      <c r="C10" s="353" t="s">
        <v>85</v>
      </c>
      <c r="D10" s="896" t="s">
        <v>85</v>
      </c>
      <c r="E10" s="414"/>
      <c r="F10" s="366" t="s">
        <v>102</v>
      </c>
      <c r="G10" s="1306"/>
    </row>
    <row r="11" spans="1:7">
      <c r="A11"/>
      <c r="B11" s="426"/>
      <c r="C11" s="280" t="s">
        <v>67</v>
      </c>
      <c r="D11" s="280" t="s">
        <v>67</v>
      </c>
      <c r="E11" s="907" t="s">
        <v>66</v>
      </c>
      <c r="F11" s="380" t="s">
        <v>103</v>
      </c>
      <c r="G11" s="1306"/>
    </row>
    <row r="12" spans="1:7" s="18" customFormat="1" ht="18.75" customHeight="1">
      <c r="A12"/>
      <c r="B12" s="315" t="s">
        <v>265</v>
      </c>
      <c r="C12" s="75"/>
      <c r="D12" s="200"/>
      <c r="E12" s="427"/>
      <c r="F12" s="370"/>
      <c r="G12" s="139"/>
    </row>
    <row r="13" spans="1:7" s="18" customFormat="1" ht="18.75" customHeight="1">
      <c r="A13"/>
      <c r="B13" s="369" t="s">
        <v>803</v>
      </c>
      <c r="C13" s="337"/>
      <c r="D13" s="1013"/>
      <c r="E13" s="907" t="s">
        <v>9</v>
      </c>
      <c r="F13" s="370" t="s">
        <v>68</v>
      </c>
      <c r="G13" s="139"/>
    </row>
    <row r="14" spans="1:7" s="18" customFormat="1" ht="18.75" customHeight="1">
      <c r="A14"/>
      <c r="B14" s="369" t="s">
        <v>791</v>
      </c>
      <c r="C14" s="337"/>
      <c r="D14" s="1013"/>
      <c r="E14" s="907" t="s">
        <v>582</v>
      </c>
      <c r="F14" s="370" t="s">
        <v>68</v>
      </c>
      <c r="G14" s="139"/>
    </row>
    <row r="15" spans="1:7" s="18" customFormat="1" ht="18.75" customHeight="1">
      <c r="A15"/>
      <c r="B15" s="369" t="s">
        <v>792</v>
      </c>
      <c r="C15" s="337"/>
      <c r="D15" s="1013"/>
      <c r="E15" s="907" t="s">
        <v>386</v>
      </c>
      <c r="F15" s="370" t="s">
        <v>68</v>
      </c>
      <c r="G15" s="139"/>
    </row>
    <row r="16" spans="1:7" s="18" customFormat="1" ht="18.75" customHeight="1">
      <c r="A16"/>
      <c r="B16" s="369" t="s">
        <v>804</v>
      </c>
      <c r="C16" s="337"/>
      <c r="D16" s="1013"/>
      <c r="E16" s="907" t="s">
        <v>793</v>
      </c>
      <c r="F16" s="370" t="s">
        <v>68</v>
      </c>
      <c r="G16" s="139"/>
    </row>
    <row r="17" spans="1:10" s="18" customFormat="1" ht="18.75" customHeight="1">
      <c r="A17"/>
      <c r="B17" s="373" t="s">
        <v>179</v>
      </c>
      <c r="C17" s="337"/>
      <c r="D17" s="1013"/>
      <c r="E17" s="907" t="s">
        <v>185</v>
      </c>
      <c r="F17" s="370" t="s">
        <v>68</v>
      </c>
      <c r="G17" s="139"/>
    </row>
    <row r="18" spans="1:10" s="18" customFormat="1" ht="18.75" customHeight="1">
      <c r="A18"/>
      <c r="B18" s="373" t="s">
        <v>607</v>
      </c>
      <c r="C18" s="337"/>
      <c r="D18" s="1013"/>
      <c r="E18" s="907" t="s">
        <v>666</v>
      </c>
      <c r="F18" s="370" t="s">
        <v>68</v>
      </c>
      <c r="G18" s="139"/>
    </row>
    <row r="19" spans="1:10" s="933" customFormat="1" ht="18.75" customHeight="1" thickBot="1">
      <c r="A19" s="915"/>
      <c r="B19" s="1713" t="s">
        <v>1277</v>
      </c>
      <c r="C19" s="337"/>
      <c r="D19" s="1013"/>
      <c r="E19" s="907" t="s">
        <v>709</v>
      </c>
      <c r="F19" s="370" t="s">
        <v>68</v>
      </c>
      <c r="G19" s="1480"/>
    </row>
    <row r="20" spans="1:10" s="18" customFormat="1" ht="18.75" customHeight="1">
      <c r="A20"/>
      <c r="B20" s="362" t="s">
        <v>273</v>
      </c>
      <c r="C20" s="336">
        <f>SUM(C13:C19)</f>
        <v>0</v>
      </c>
      <c r="D20" s="336">
        <f>SUM(D13:D19)</f>
        <v>0</v>
      </c>
      <c r="E20" s="907" t="s">
        <v>24</v>
      </c>
      <c r="F20" s="370" t="s">
        <v>68</v>
      </c>
      <c r="G20" s="1480"/>
    </row>
    <row r="21" spans="1:10" s="18" customFormat="1" ht="18.75" customHeight="1">
      <c r="A21"/>
      <c r="B21" s="428" t="s">
        <v>266</v>
      </c>
      <c r="C21" s="429"/>
      <c r="D21" s="430"/>
      <c r="E21" s="355"/>
      <c r="F21" s="370"/>
      <c r="G21" s="139"/>
    </row>
    <row r="22" spans="1:10" s="18" customFormat="1" ht="18.75" customHeight="1">
      <c r="A22"/>
      <c r="B22" s="369" t="s">
        <v>803</v>
      </c>
      <c r="C22" s="337"/>
      <c r="D22" s="1013"/>
      <c r="E22" s="907" t="s">
        <v>794</v>
      </c>
      <c r="F22" s="370" t="s">
        <v>68</v>
      </c>
      <c r="G22" s="139"/>
    </row>
    <row r="23" spans="1:10" s="18" customFormat="1" ht="18.75" customHeight="1">
      <c r="A23"/>
      <c r="B23" s="369" t="s">
        <v>791</v>
      </c>
      <c r="C23" s="337"/>
      <c r="D23" s="1013"/>
      <c r="E23" s="907" t="s">
        <v>673</v>
      </c>
      <c r="F23" s="370" t="s">
        <v>68</v>
      </c>
      <c r="G23" s="139"/>
    </row>
    <row r="24" spans="1:10" s="18" customFormat="1" ht="18.75" customHeight="1">
      <c r="A24"/>
      <c r="B24" s="369" t="s">
        <v>792</v>
      </c>
      <c r="C24" s="337"/>
      <c r="D24" s="1013"/>
      <c r="E24" s="907" t="s">
        <v>632</v>
      </c>
      <c r="F24" s="370" t="s">
        <v>68</v>
      </c>
      <c r="G24" s="139"/>
    </row>
    <row r="25" spans="1:10" s="18" customFormat="1" ht="18.75" customHeight="1">
      <c r="A25"/>
      <c r="B25" s="369" t="s">
        <v>804</v>
      </c>
      <c r="C25" s="337"/>
      <c r="D25" s="1013"/>
      <c r="E25" s="907" t="s">
        <v>795</v>
      </c>
      <c r="F25" s="370" t="s">
        <v>68</v>
      </c>
      <c r="G25" s="139"/>
    </row>
    <row r="26" spans="1:10" s="18" customFormat="1" ht="18.75" customHeight="1">
      <c r="A26"/>
      <c r="B26" s="373" t="s">
        <v>179</v>
      </c>
      <c r="C26" s="337"/>
      <c r="D26" s="1013"/>
      <c r="E26" s="907" t="s">
        <v>0</v>
      </c>
      <c r="F26" s="370" t="s">
        <v>68</v>
      </c>
      <c r="G26" s="139"/>
    </row>
    <row r="27" spans="1:10" s="18" customFormat="1" ht="18.75" customHeight="1">
      <c r="A27"/>
      <c r="B27" s="360" t="s">
        <v>607</v>
      </c>
      <c r="C27" s="337"/>
      <c r="D27" s="1013"/>
      <c r="E27" s="907" t="s">
        <v>675</v>
      </c>
      <c r="F27" s="370" t="s">
        <v>68</v>
      </c>
      <c r="G27" s="139"/>
    </row>
    <row r="28" spans="1:10" s="933" customFormat="1" ht="18.75" customHeight="1">
      <c r="A28" s="915"/>
      <c r="B28" s="1713" t="s">
        <v>1277</v>
      </c>
      <c r="C28" s="337"/>
      <c r="D28" s="1013"/>
      <c r="E28" s="907" t="s">
        <v>985</v>
      </c>
      <c r="F28" s="370" t="s">
        <v>68</v>
      </c>
      <c r="G28" s="1481"/>
    </row>
    <row r="29" spans="1:10" s="18" customFormat="1" ht="21" customHeight="1" thickBot="1">
      <c r="A29"/>
      <c r="B29" s="299" t="s">
        <v>1278</v>
      </c>
      <c r="C29" s="337"/>
      <c r="D29" s="1013"/>
      <c r="E29" s="907" t="s">
        <v>1</v>
      </c>
      <c r="F29" s="971" t="s">
        <v>68</v>
      </c>
      <c r="I29" s="933"/>
      <c r="J29" s="933"/>
    </row>
    <row r="30" spans="1:10" s="18" customFormat="1" ht="18.75" customHeight="1">
      <c r="A30"/>
      <c r="B30" s="271" t="s">
        <v>274</v>
      </c>
      <c r="C30" s="336">
        <f>SUM(C22:C29)</f>
        <v>0</v>
      </c>
      <c r="D30" s="336">
        <f>SUM(D22:D29)</f>
        <v>0</v>
      </c>
      <c r="E30" s="907" t="s">
        <v>189</v>
      </c>
      <c r="F30" s="361" t="s">
        <v>68</v>
      </c>
      <c r="G30" s="1480"/>
    </row>
    <row r="31" spans="1:10" s="933" customFormat="1" ht="18.75" customHeight="1">
      <c r="A31" s="1741"/>
      <c r="B31" s="86"/>
      <c r="C31" s="1141"/>
      <c r="D31" s="1141"/>
      <c r="E31" s="1289"/>
      <c r="F31" s="139"/>
      <c r="G31" s="139"/>
    </row>
    <row r="32" spans="1:10" s="1246" customFormat="1" ht="15.75" customHeight="1">
      <c r="E32" s="1776" t="s">
        <v>1577</v>
      </c>
      <c r="F32" s="1776">
        <v>2</v>
      </c>
      <c r="G32" s="155"/>
    </row>
    <row r="33" spans="1:6">
      <c r="A33" s="1161">
        <v>2</v>
      </c>
      <c r="B33" s="364"/>
      <c r="C33" s="1132" t="s">
        <v>357</v>
      </c>
      <c r="D33" s="1138" t="s">
        <v>358</v>
      </c>
      <c r="E33" s="1510" t="s">
        <v>65</v>
      </c>
      <c r="F33" s="1512"/>
    </row>
    <row r="34" spans="1:6">
      <c r="A34" s="1161"/>
      <c r="B34" s="330" t="s">
        <v>1279</v>
      </c>
      <c r="C34" s="1747" t="str">
        <f>'2. SoFP'!$D$9</f>
        <v>31 Mar 2017</v>
      </c>
      <c r="D34" s="1747" t="str">
        <f>'2. SoFP'!$E$9</f>
        <v>31 Mar 2016</v>
      </c>
      <c r="E34" s="123"/>
      <c r="F34" s="1240" t="s">
        <v>102</v>
      </c>
    </row>
    <row r="35" spans="1:6" s="1246" customFormat="1" ht="27" customHeight="1">
      <c r="A35" s="1161"/>
      <c r="B35" s="1509"/>
      <c r="C35" s="353" t="s">
        <v>85</v>
      </c>
      <c r="D35" s="353" t="s">
        <v>85</v>
      </c>
      <c r="E35" s="123"/>
      <c r="F35" s="1240"/>
    </row>
    <row r="36" spans="1:6" ht="21.75" customHeight="1">
      <c r="B36" s="431"/>
      <c r="C36" s="1508" t="s">
        <v>1118</v>
      </c>
      <c r="D36" s="1508" t="s">
        <v>420</v>
      </c>
      <c r="E36" s="1511" t="s">
        <v>66</v>
      </c>
      <c r="F36" s="1513" t="s">
        <v>103</v>
      </c>
    </row>
    <row r="37" spans="1:6" ht="19.5" customHeight="1">
      <c r="B37" s="315" t="s">
        <v>266</v>
      </c>
      <c r="C37" s="109"/>
      <c r="D37" s="109"/>
      <c r="E37" s="351"/>
      <c r="F37" s="356"/>
    </row>
    <row r="38" spans="1:6" ht="28.5" customHeight="1">
      <c r="B38" s="1221" t="s">
        <v>177</v>
      </c>
      <c r="C38" s="337"/>
      <c r="D38" s="306"/>
      <c r="E38" s="907" t="s">
        <v>3</v>
      </c>
      <c r="F38" s="869" t="s">
        <v>34</v>
      </c>
    </row>
    <row r="39" spans="1:6" ht="18.75" customHeight="1">
      <c r="B39" s="1104" t="s">
        <v>99</v>
      </c>
      <c r="C39" s="337"/>
      <c r="D39" s="306"/>
      <c r="E39" s="907" t="s">
        <v>191</v>
      </c>
      <c r="F39" s="869" t="s">
        <v>34</v>
      </c>
    </row>
    <row r="40" spans="1:6" ht="18.75" customHeight="1" thickBot="1">
      <c r="B40" s="1719" t="s">
        <v>1280</v>
      </c>
      <c r="C40" s="337"/>
      <c r="D40" s="306"/>
      <c r="E40" s="907" t="s">
        <v>710</v>
      </c>
      <c r="F40" s="869" t="s">
        <v>34</v>
      </c>
    </row>
    <row r="41" spans="1:6" s="932" customFormat="1" ht="18.75" customHeight="1">
      <c r="B41" s="386" t="s">
        <v>85</v>
      </c>
      <c r="C41" s="336">
        <f>SUM(C38:C40)</f>
        <v>0</v>
      </c>
      <c r="D41" s="336">
        <f t="shared" ref="D41" si="0">SUM(D38:D40)</f>
        <v>0</v>
      </c>
      <c r="E41" s="907" t="s">
        <v>10</v>
      </c>
      <c r="F41" s="869" t="s">
        <v>34</v>
      </c>
    </row>
    <row r="42" spans="1:6" ht="21" customHeight="1">
      <c r="B42" s="315" t="s">
        <v>263</v>
      </c>
      <c r="C42" s="351"/>
      <c r="D42" s="351"/>
      <c r="E42" s="351"/>
      <c r="F42" s="870"/>
    </row>
    <row r="43" spans="1:6" ht="30" customHeight="1">
      <c r="B43" s="1221" t="s">
        <v>177</v>
      </c>
      <c r="C43" s="337"/>
      <c r="D43" s="306"/>
      <c r="E43" s="907" t="s">
        <v>192</v>
      </c>
      <c r="F43" s="869" t="s">
        <v>34</v>
      </c>
    </row>
    <row r="44" spans="1:6" ht="18.75" customHeight="1">
      <c r="B44" s="1104" t="s">
        <v>99</v>
      </c>
      <c r="C44" s="337"/>
      <c r="D44" s="306"/>
      <c r="E44" s="907" t="s">
        <v>11</v>
      </c>
      <c r="F44" s="869" t="s">
        <v>34</v>
      </c>
    </row>
    <row r="45" spans="1:6" ht="18.75" customHeight="1" thickBot="1">
      <c r="B45" s="1720" t="s">
        <v>1281</v>
      </c>
      <c r="C45" s="337"/>
      <c r="D45" s="306"/>
      <c r="E45" s="907" t="s">
        <v>918</v>
      </c>
      <c r="F45" s="869" t="s">
        <v>34</v>
      </c>
    </row>
    <row r="46" spans="1:6" s="932" customFormat="1" ht="18.75" customHeight="1">
      <c r="B46" s="386" t="s">
        <v>85</v>
      </c>
      <c r="C46" s="336">
        <f>SUM(C43:C45)</f>
        <v>0</v>
      </c>
      <c r="D46" s="336">
        <f t="shared" ref="D46" si="1">SUM(D43:D45)</f>
        <v>0</v>
      </c>
      <c r="E46" s="907" t="s">
        <v>193</v>
      </c>
      <c r="F46" s="871" t="s">
        <v>34</v>
      </c>
    </row>
    <row r="47" spans="1:6" ht="18.75" customHeight="1">
      <c r="B47" s="17"/>
    </row>
  </sheetData>
  <mergeCells count="1">
    <mergeCell ref="B9:B10"/>
  </mergeCells>
  <printOptions gridLinesSet="0"/>
  <pageMargins left="0.74803149606299213" right="0.35433070866141736" top="0.35433070866141736" bottom="0.39370078740157483" header="0.19685039370078741" footer="0.19685039370078741"/>
  <pageSetup paperSize="9" scale="52" orientation="landscape" horizontalDpi="300" verticalDpi="300" r:id="rId1"/>
  <headerFooter alignWithMargins="0"/>
  <ignoredErrors>
    <ignoredError sqref="C11 E20 E29:E30 E14:E18 E25:E2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64"/>
  <sheetViews>
    <sheetView showGridLines="0" zoomScale="85" zoomScaleNormal="85" workbookViewId="0"/>
  </sheetViews>
  <sheetFormatPr defaultColWidth="10.7109375" defaultRowHeight="12.75"/>
  <cols>
    <col min="1" max="1" width="5.5703125" style="1161" customWidth="1"/>
    <col min="2" max="2" width="54.5703125" style="129" bestFit="1" customWidth="1"/>
    <col min="3" max="12" width="12.85546875" style="143" customWidth="1"/>
    <col min="13" max="13" width="12.85546875" style="932" customWidth="1"/>
    <col min="14" max="16384" width="10.7109375" style="143"/>
  </cols>
  <sheetData>
    <row r="1" spans="1:14" ht="15.75">
      <c r="A1" s="1158"/>
      <c r="B1" s="1178" t="s">
        <v>1366</v>
      </c>
      <c r="C1" s="132"/>
      <c r="D1" s="132"/>
      <c r="E1" s="132"/>
      <c r="F1" s="132"/>
      <c r="G1" s="132"/>
      <c r="H1" s="132"/>
      <c r="I1" s="132"/>
      <c r="J1" s="132"/>
      <c r="K1" s="132"/>
      <c r="L1" s="132"/>
      <c r="M1" s="937"/>
      <c r="N1" s="132"/>
    </row>
    <row r="2" spans="1:14">
      <c r="A2" s="1158"/>
      <c r="B2" s="42"/>
      <c r="C2" s="132"/>
      <c r="D2" s="132"/>
      <c r="E2" s="132"/>
      <c r="F2" s="132"/>
      <c r="G2" s="132"/>
      <c r="H2" s="132"/>
      <c r="I2" s="132"/>
      <c r="J2" s="132"/>
      <c r="K2" s="132"/>
      <c r="L2" s="132"/>
      <c r="M2" s="937"/>
      <c r="N2" s="132"/>
    </row>
    <row r="3" spans="1:14">
      <c r="A3" s="1158"/>
      <c r="B3" s="134" t="str">
        <f>'2. SoFP'!B3</f>
        <v>FTC form for accounts for periods ending 31 March 2017</v>
      </c>
      <c r="C3" s="132"/>
      <c r="D3" s="132"/>
      <c r="E3" s="132"/>
      <c r="F3" s="132"/>
      <c r="G3" s="132"/>
      <c r="H3" s="132"/>
      <c r="I3" s="132"/>
      <c r="J3" s="132"/>
      <c r="K3" s="132"/>
      <c r="L3" s="132"/>
      <c r="M3" s="937"/>
      <c r="N3" s="132"/>
    </row>
    <row r="4" spans="1:14">
      <c r="A4" s="1158"/>
      <c r="B4" s="95" t="str">
        <f ca="1">MID(CELL("filename",F4),FIND("]",CELL("filename",F4))+1,99)</f>
        <v>25. Provisions and CL</v>
      </c>
      <c r="C4" s="132"/>
      <c r="D4" s="132"/>
      <c r="E4" s="132"/>
      <c r="F4" s="132"/>
      <c r="G4" s="132"/>
      <c r="H4" s="132"/>
      <c r="I4" s="132"/>
      <c r="J4" s="132"/>
      <c r="K4" s="132"/>
      <c r="L4" s="132"/>
      <c r="M4" s="937"/>
      <c r="N4" s="132"/>
    </row>
    <row r="5" spans="1:14">
      <c r="A5" s="1158"/>
      <c r="B5" s="132"/>
      <c r="C5" s="132"/>
      <c r="D5" s="132"/>
      <c r="E5" s="132"/>
      <c r="F5" s="132"/>
      <c r="G5" s="132"/>
      <c r="H5" s="132"/>
      <c r="I5" s="132"/>
      <c r="J5" s="132"/>
      <c r="K5" s="126"/>
      <c r="L5" s="126"/>
      <c r="M5" s="915"/>
      <c r="N5" s="132"/>
    </row>
    <row r="6" spans="1:14">
      <c r="A6" s="1158"/>
      <c r="B6" s="134" t="s">
        <v>39</v>
      </c>
      <c r="C6" s="132"/>
      <c r="D6" s="132"/>
      <c r="E6" s="132"/>
      <c r="F6" s="132"/>
      <c r="G6" s="132"/>
      <c r="H6" s="132"/>
      <c r="I6" s="132"/>
      <c r="J6" s="132"/>
      <c r="K6" s="126"/>
      <c r="L6" s="126"/>
      <c r="M6" s="873"/>
      <c r="N6" s="132"/>
    </row>
    <row r="7" spans="1:14" s="338" customFormat="1">
      <c r="A7" s="1158"/>
      <c r="B7" s="134"/>
      <c r="C7" s="339"/>
      <c r="D7" s="339"/>
      <c r="E7" s="339"/>
      <c r="F7" s="339"/>
      <c r="G7" s="1776" t="s">
        <v>1577</v>
      </c>
      <c r="H7" s="1776">
        <v>1</v>
      </c>
      <c r="I7" s="339"/>
      <c r="J7" s="339"/>
      <c r="K7" s="126"/>
      <c r="L7" s="126"/>
      <c r="M7" s="873"/>
      <c r="N7" s="339"/>
    </row>
    <row r="8" spans="1:14">
      <c r="A8" s="1158">
        <v>1</v>
      </c>
      <c r="B8" s="255"/>
      <c r="C8" s="1132" t="s">
        <v>368</v>
      </c>
      <c r="D8" s="1138" t="s">
        <v>369</v>
      </c>
      <c r="E8" s="1132" t="s">
        <v>370</v>
      </c>
      <c r="F8" s="1138" t="s">
        <v>371</v>
      </c>
      <c r="G8" s="229" t="s">
        <v>65</v>
      </c>
      <c r="H8" s="256"/>
      <c r="I8" s="126"/>
      <c r="J8" s="132"/>
      <c r="K8" s="132"/>
    </row>
    <row r="9" spans="1:14" ht="16.5" customHeight="1">
      <c r="A9" s="1158"/>
      <c r="B9" s="199" t="s">
        <v>1105</v>
      </c>
      <c r="C9" s="1854" t="s">
        <v>263</v>
      </c>
      <c r="D9" s="1854"/>
      <c r="E9" s="1855" t="s">
        <v>266</v>
      </c>
      <c r="F9" s="1855"/>
      <c r="G9" s="126"/>
      <c r="H9" s="196" t="s">
        <v>102</v>
      </c>
      <c r="I9" s="76"/>
      <c r="J9" s="126"/>
      <c r="K9" s="132"/>
    </row>
    <row r="10" spans="1:14">
      <c r="A10" s="1158"/>
      <c r="B10" s="257"/>
      <c r="C10" s="620" t="str">
        <f>'1. SoCI'!$D$9</f>
        <v>2016/17</v>
      </c>
      <c r="D10" s="620" t="str">
        <f>'1. SoCI'!$E$9</f>
        <v>2015/16</v>
      </c>
      <c r="E10" s="620" t="str">
        <f>'1. SoCI'!$D$9</f>
        <v>2016/17</v>
      </c>
      <c r="F10" s="620" t="str">
        <f>'1. SoCI'!$E$9</f>
        <v>2015/16</v>
      </c>
      <c r="G10" s="907" t="s">
        <v>66</v>
      </c>
      <c r="H10" s="198" t="s">
        <v>103</v>
      </c>
      <c r="I10" s="76"/>
      <c r="J10" s="126"/>
      <c r="K10" s="132"/>
    </row>
    <row r="11" spans="1:14" ht="18.75" customHeight="1">
      <c r="A11" s="1158"/>
      <c r="B11" s="1731" t="s">
        <v>1386</v>
      </c>
      <c r="C11" s="172">
        <f>$D38</f>
        <v>0</v>
      </c>
      <c r="D11" s="911"/>
      <c r="E11" s="172">
        <f>$D$41-C11</f>
        <v>0</v>
      </c>
      <c r="F11" s="911"/>
      <c r="G11" s="907" t="s">
        <v>582</v>
      </c>
      <c r="H11" s="258" t="s">
        <v>68</v>
      </c>
      <c r="I11" s="76"/>
      <c r="J11" s="126"/>
      <c r="K11" s="132"/>
    </row>
    <row r="12" spans="1:14" ht="18.75" customHeight="1">
      <c r="A12" s="1158"/>
      <c r="B12" s="201" t="s">
        <v>178</v>
      </c>
      <c r="C12" s="172">
        <f>$E38</f>
        <v>0</v>
      </c>
      <c r="D12" s="911"/>
      <c r="E12" s="172">
        <f>$E$41-C12</f>
        <v>0</v>
      </c>
      <c r="F12" s="911"/>
      <c r="G12" s="907" t="s">
        <v>23</v>
      </c>
      <c r="H12" s="258" t="s">
        <v>68</v>
      </c>
      <c r="I12" s="76"/>
      <c r="J12" s="126"/>
      <c r="K12" s="132"/>
    </row>
    <row r="13" spans="1:14" ht="18.75" customHeight="1">
      <c r="A13" s="1158"/>
      <c r="B13" s="259" t="s">
        <v>608</v>
      </c>
      <c r="C13" s="172">
        <f>$F38</f>
        <v>0</v>
      </c>
      <c r="D13" s="911"/>
      <c r="E13" s="172">
        <f>$F$41-C13</f>
        <v>0</v>
      </c>
      <c r="F13" s="911"/>
      <c r="G13" s="907" t="s">
        <v>583</v>
      </c>
      <c r="H13" s="183" t="s">
        <v>123</v>
      </c>
      <c r="I13" s="76"/>
      <c r="J13" s="126"/>
      <c r="K13" s="132"/>
    </row>
    <row r="14" spans="1:14" ht="18.75" customHeight="1">
      <c r="A14" s="1158"/>
      <c r="B14" s="259" t="s">
        <v>609</v>
      </c>
      <c r="C14" s="172">
        <f>$G38</f>
        <v>0</v>
      </c>
      <c r="D14" s="911"/>
      <c r="E14" s="172">
        <f>$G$41-C14</f>
        <v>0</v>
      </c>
      <c r="F14" s="911"/>
      <c r="G14" s="907" t="s">
        <v>650</v>
      </c>
      <c r="H14" s="183" t="s">
        <v>123</v>
      </c>
      <c r="I14" s="76"/>
      <c r="J14" s="126"/>
      <c r="K14" s="132"/>
    </row>
    <row r="15" spans="1:14" ht="18.75" customHeight="1">
      <c r="A15" s="1158"/>
      <c r="B15" s="259" t="s">
        <v>1425</v>
      </c>
      <c r="C15" s="172">
        <f>$H38</f>
        <v>0</v>
      </c>
      <c r="D15" s="911"/>
      <c r="E15" s="172">
        <f>$H$41-C15</f>
        <v>0</v>
      </c>
      <c r="F15" s="911"/>
      <c r="G15" s="907" t="s">
        <v>994</v>
      </c>
      <c r="H15" s="183" t="s">
        <v>123</v>
      </c>
      <c r="I15" s="76"/>
      <c r="J15" s="126"/>
      <c r="K15" s="132"/>
    </row>
    <row r="16" spans="1:14" ht="18.75" customHeight="1">
      <c r="A16" s="1158"/>
      <c r="B16" s="259" t="s">
        <v>55</v>
      </c>
      <c r="C16" s="172">
        <f>$I38</f>
        <v>0</v>
      </c>
      <c r="D16" s="911"/>
      <c r="E16" s="172">
        <f>$I$41-C16</f>
        <v>0</v>
      </c>
      <c r="F16" s="911"/>
      <c r="G16" s="907" t="s">
        <v>651</v>
      </c>
      <c r="H16" s="183" t="s">
        <v>123</v>
      </c>
      <c r="I16" s="76"/>
      <c r="J16" s="126"/>
      <c r="K16" s="132"/>
    </row>
    <row r="17" spans="1:14" ht="18.75" customHeight="1">
      <c r="A17" s="1158"/>
      <c r="B17" s="259" t="s">
        <v>46</v>
      </c>
      <c r="C17" s="172">
        <f>$J38</f>
        <v>0</v>
      </c>
      <c r="D17" s="911"/>
      <c r="E17" s="172">
        <f>$J$41-C17</f>
        <v>0</v>
      </c>
      <c r="F17" s="911"/>
      <c r="G17" s="907" t="s">
        <v>24</v>
      </c>
      <c r="H17" s="183" t="s">
        <v>123</v>
      </c>
      <c r="I17" s="76"/>
      <c r="J17" s="126"/>
      <c r="K17" s="132"/>
    </row>
    <row r="18" spans="1:14" s="932" customFormat="1" ht="18.75" customHeight="1" thickBot="1">
      <c r="A18" s="1158"/>
      <c r="B18" s="974" t="s">
        <v>921</v>
      </c>
      <c r="C18" s="172">
        <f>$K38</f>
        <v>0</v>
      </c>
      <c r="D18" s="911"/>
      <c r="E18" s="978">
        <f>K41-C18</f>
        <v>0</v>
      </c>
      <c r="F18" s="911"/>
      <c r="G18" s="907" t="s">
        <v>632</v>
      </c>
      <c r="H18" s="183" t="s">
        <v>123</v>
      </c>
      <c r="I18" s="76"/>
      <c r="J18" s="873"/>
      <c r="K18" s="937"/>
    </row>
    <row r="19" spans="1:14" ht="18.75" customHeight="1">
      <c r="A19" s="1158"/>
      <c r="B19" s="281" t="s">
        <v>25</v>
      </c>
      <c r="C19" s="173">
        <f>SUM(C11:C18)</f>
        <v>0</v>
      </c>
      <c r="D19" s="173">
        <f>SUM(D11:D18)</f>
        <v>0</v>
      </c>
      <c r="E19" s="173">
        <f>SUM(E11:E18)</f>
        <v>0</v>
      </c>
      <c r="F19" s="173">
        <f>SUM(F11:F18)</f>
        <v>0</v>
      </c>
      <c r="G19" s="907">
        <v>125</v>
      </c>
      <c r="H19" s="260" t="s">
        <v>123</v>
      </c>
      <c r="I19" s="76"/>
      <c r="J19" s="132"/>
      <c r="K19" s="132"/>
    </row>
    <row r="20" spans="1:14">
      <c r="A20" s="1158"/>
      <c r="B20" s="85"/>
      <c r="C20" s="85"/>
      <c r="D20" s="85"/>
      <c r="E20" s="85"/>
      <c r="F20" s="85"/>
      <c r="G20" s="85"/>
      <c r="H20" s="85"/>
      <c r="I20" s="132"/>
      <c r="J20" s="132"/>
      <c r="K20" s="76"/>
      <c r="L20" s="132"/>
      <c r="M20" s="937"/>
      <c r="N20" s="132"/>
    </row>
    <row r="21" spans="1:14" ht="22.5">
      <c r="A21" s="1158"/>
      <c r="B21" s="125"/>
      <c r="C21" s="132"/>
      <c r="D21" s="1407" t="s">
        <v>1113</v>
      </c>
      <c r="E21" s="132"/>
      <c r="F21" s="132"/>
      <c r="G21" s="132"/>
      <c r="H21" s="132"/>
      <c r="I21" s="132"/>
      <c r="J21" s="76"/>
      <c r="K21" s="132"/>
      <c r="L21" s="1776" t="s">
        <v>1577</v>
      </c>
      <c r="M21" s="1776">
        <v>2</v>
      </c>
    </row>
    <row r="22" spans="1:14">
      <c r="A22" s="1158">
        <v>2</v>
      </c>
      <c r="B22" s="261"/>
      <c r="C22" s="1132" t="s">
        <v>372</v>
      </c>
      <c r="D22" s="1132" t="s">
        <v>1385</v>
      </c>
      <c r="E22" s="1132" t="s">
        <v>373</v>
      </c>
      <c r="F22" s="1132" t="s">
        <v>676</v>
      </c>
      <c r="G22" s="1132" t="s">
        <v>677</v>
      </c>
      <c r="H22" s="1132" t="s">
        <v>1387</v>
      </c>
      <c r="I22" s="1132" t="s">
        <v>678</v>
      </c>
      <c r="J22" s="1132" t="s">
        <v>530</v>
      </c>
      <c r="K22" s="1132" t="s">
        <v>919</v>
      </c>
      <c r="L22" s="1132" t="s">
        <v>65</v>
      </c>
      <c r="M22" s="250"/>
    </row>
    <row r="23" spans="1:14" ht="47.25" customHeight="1">
      <c r="A23" s="1158"/>
      <c r="B23" s="262" t="s">
        <v>1523</v>
      </c>
      <c r="C23" s="147" t="s">
        <v>25</v>
      </c>
      <c r="D23" s="1730" t="s">
        <v>1386</v>
      </c>
      <c r="E23" s="347" t="s">
        <v>178</v>
      </c>
      <c r="F23" s="347" t="s">
        <v>878</v>
      </c>
      <c r="G23" s="347" t="s">
        <v>609</v>
      </c>
      <c r="H23" s="1730" t="s">
        <v>1425</v>
      </c>
      <c r="I23" s="347" t="s">
        <v>55</v>
      </c>
      <c r="J23" s="347" t="s">
        <v>46</v>
      </c>
      <c r="K23" s="956" t="s">
        <v>921</v>
      </c>
      <c r="L23" s="156"/>
      <c r="M23" s="196" t="s">
        <v>102</v>
      </c>
    </row>
    <row r="24" spans="1:14" ht="13.5" thickBot="1">
      <c r="A24" s="1158"/>
      <c r="B24" s="263"/>
      <c r="C24" s="152" t="str">
        <f>"£000 "</f>
        <v xml:space="preserve">£000 </v>
      </c>
      <c r="D24" s="345" t="str">
        <f t="shared" ref="D24:K24" si="0">"£000 "</f>
        <v xml:space="preserve">£000 </v>
      </c>
      <c r="E24" s="345" t="str">
        <f t="shared" si="0"/>
        <v xml:space="preserve">£000 </v>
      </c>
      <c r="F24" s="345" t="str">
        <f t="shared" si="0"/>
        <v xml:space="preserve">£000 </v>
      </c>
      <c r="G24" s="345" t="str">
        <f t="shared" si="0"/>
        <v xml:space="preserve">£000 </v>
      </c>
      <c r="H24" s="345" t="str">
        <f t="shared" si="0"/>
        <v xml:space="preserve">£000 </v>
      </c>
      <c r="I24" s="345" t="str">
        <f t="shared" si="0"/>
        <v xml:space="preserve">£000 </v>
      </c>
      <c r="J24" s="345" t="str">
        <f t="shared" si="0"/>
        <v xml:space="preserve">£000 </v>
      </c>
      <c r="K24" s="945" t="str">
        <f t="shared" si="0"/>
        <v xml:space="preserve">£000 </v>
      </c>
      <c r="L24" s="907" t="s">
        <v>66</v>
      </c>
      <c r="M24" s="235" t="s">
        <v>103</v>
      </c>
    </row>
    <row r="25" spans="1:14" s="18" customFormat="1" ht="18.75" customHeight="1">
      <c r="A25" s="1165"/>
      <c r="B25" s="264" t="s">
        <v>1524</v>
      </c>
      <c r="C25" s="1255">
        <f t="shared" ref="C25:C35" si="1">SUM(D25:K25)</f>
        <v>0</v>
      </c>
      <c r="D25" s="169"/>
      <c r="E25" s="169"/>
      <c r="F25" s="169"/>
      <c r="G25" s="169"/>
      <c r="H25" s="169"/>
      <c r="I25" s="169"/>
      <c r="J25" s="169"/>
      <c r="K25" s="169"/>
      <c r="L25" s="907">
        <v>100</v>
      </c>
      <c r="M25" s="258" t="s">
        <v>68</v>
      </c>
    </row>
    <row r="26" spans="1:14" s="18" customFormat="1" ht="18.75" customHeight="1">
      <c r="A26" s="1165"/>
      <c r="B26" s="264" t="s">
        <v>460</v>
      </c>
      <c r="C26" s="174">
        <f t="shared" si="1"/>
        <v>0</v>
      </c>
      <c r="D26" s="669"/>
      <c r="E26" s="669"/>
      <c r="F26" s="669"/>
      <c r="G26" s="669"/>
      <c r="H26" s="669"/>
      <c r="I26" s="669"/>
      <c r="J26" s="669"/>
      <c r="K26" s="669"/>
      <c r="L26" s="907">
        <v>105</v>
      </c>
      <c r="M26" s="258" t="s">
        <v>68</v>
      </c>
    </row>
    <row r="27" spans="1:14" s="933" customFormat="1" ht="18.75" customHeight="1">
      <c r="A27" s="1165"/>
      <c r="B27" s="191" t="s">
        <v>1001</v>
      </c>
      <c r="C27" s="174">
        <f t="shared" si="1"/>
        <v>0</v>
      </c>
      <c r="D27" s="169"/>
      <c r="E27" s="169"/>
      <c r="F27" s="169"/>
      <c r="G27" s="169"/>
      <c r="H27" s="169"/>
      <c r="I27" s="169"/>
      <c r="J27" s="169"/>
      <c r="K27" s="169"/>
      <c r="L27" s="907" t="s">
        <v>647</v>
      </c>
      <c r="M27" s="809" t="s">
        <v>131</v>
      </c>
    </row>
    <row r="28" spans="1:14" s="18" customFormat="1" ht="18.75" customHeight="1">
      <c r="A28" s="1165"/>
      <c r="B28" s="266" t="s">
        <v>87</v>
      </c>
      <c r="C28" s="174">
        <f t="shared" si="1"/>
        <v>0</v>
      </c>
      <c r="D28" s="169"/>
      <c r="E28" s="169"/>
      <c r="F28" s="169"/>
      <c r="G28" s="169"/>
      <c r="H28" s="169"/>
      <c r="I28" s="169"/>
      <c r="J28" s="169"/>
      <c r="K28" s="923"/>
      <c r="L28" s="907">
        <v>110</v>
      </c>
      <c r="M28" s="258" t="s">
        <v>131</v>
      </c>
    </row>
    <row r="29" spans="1:14" s="18" customFormat="1" ht="18.75" customHeight="1">
      <c r="A29" s="1165"/>
      <c r="B29" s="191" t="s">
        <v>88</v>
      </c>
      <c r="C29" s="174">
        <f t="shared" si="1"/>
        <v>0</v>
      </c>
      <c r="D29" s="169"/>
      <c r="E29" s="169"/>
      <c r="F29" s="169"/>
      <c r="G29" s="169"/>
      <c r="H29" s="169"/>
      <c r="I29" s="169"/>
      <c r="J29" s="169"/>
      <c r="K29" s="923"/>
      <c r="L29" s="907">
        <v>120</v>
      </c>
      <c r="M29" s="267" t="s">
        <v>68</v>
      </c>
    </row>
    <row r="30" spans="1:14" s="18" customFormat="1" ht="18.75" customHeight="1">
      <c r="A30" s="1165"/>
      <c r="B30" s="265" t="s">
        <v>745</v>
      </c>
      <c r="C30" s="174">
        <f t="shared" si="1"/>
        <v>0</v>
      </c>
      <c r="D30" s="169"/>
      <c r="E30" s="169"/>
      <c r="F30" s="169"/>
      <c r="G30" s="169"/>
      <c r="H30" s="169"/>
      <c r="I30" s="169"/>
      <c r="J30" s="169"/>
      <c r="K30" s="923"/>
      <c r="L30" s="907" t="s">
        <v>654</v>
      </c>
      <c r="M30" s="258" t="s">
        <v>69</v>
      </c>
    </row>
    <row r="31" spans="1:14" s="18" customFormat="1" ht="18.75" customHeight="1">
      <c r="A31" s="1165"/>
      <c r="B31" s="265" t="s">
        <v>746</v>
      </c>
      <c r="C31" s="174">
        <f t="shared" si="1"/>
        <v>0</v>
      </c>
      <c r="D31" s="169"/>
      <c r="E31" s="169"/>
      <c r="F31" s="169"/>
      <c r="G31" s="169"/>
      <c r="H31" s="169"/>
      <c r="I31" s="169"/>
      <c r="J31" s="169"/>
      <c r="K31" s="923"/>
      <c r="L31" s="907" t="s">
        <v>712</v>
      </c>
      <c r="M31" s="258" t="s">
        <v>69</v>
      </c>
    </row>
    <row r="32" spans="1:14" s="18" customFormat="1" ht="18.75" customHeight="1">
      <c r="A32" s="1165"/>
      <c r="B32" s="268" t="s">
        <v>276</v>
      </c>
      <c r="C32" s="174">
        <f t="shared" si="1"/>
        <v>0</v>
      </c>
      <c r="D32" s="169"/>
      <c r="E32" s="169"/>
      <c r="F32" s="169"/>
      <c r="G32" s="169"/>
      <c r="H32" s="169"/>
      <c r="I32" s="169"/>
      <c r="J32" s="169"/>
      <c r="K32" s="923"/>
      <c r="L32" s="907" t="s">
        <v>188</v>
      </c>
      <c r="M32" s="258" t="s">
        <v>69</v>
      </c>
    </row>
    <row r="33" spans="1:15" s="18" customFormat="1" ht="18.75" customHeight="1">
      <c r="A33" s="1165"/>
      <c r="B33" s="269" t="s">
        <v>89</v>
      </c>
      <c r="C33" s="174">
        <f t="shared" si="1"/>
        <v>0</v>
      </c>
      <c r="D33" s="169"/>
      <c r="E33" s="169"/>
      <c r="F33" s="169"/>
      <c r="G33" s="169"/>
      <c r="H33" s="169"/>
      <c r="I33" s="169"/>
      <c r="J33" s="169"/>
      <c r="K33" s="923"/>
      <c r="L33" s="907">
        <v>140</v>
      </c>
      <c r="M33" s="258" t="s">
        <v>69</v>
      </c>
    </row>
    <row r="34" spans="1:15" s="18" customFormat="1" ht="18.75" customHeight="1">
      <c r="A34" s="1165"/>
      <c r="B34" s="269" t="s">
        <v>90</v>
      </c>
      <c r="C34" s="174">
        <f t="shared" si="1"/>
        <v>0</v>
      </c>
      <c r="D34" s="169"/>
      <c r="E34" s="169"/>
      <c r="F34" s="169"/>
      <c r="G34" s="169"/>
      <c r="H34" s="169"/>
      <c r="I34" s="169"/>
      <c r="J34" s="169"/>
      <c r="K34" s="923"/>
      <c r="L34" s="907">
        <v>150</v>
      </c>
      <c r="M34" s="258" t="s">
        <v>68</v>
      </c>
    </row>
    <row r="35" spans="1:15" s="933" customFormat="1" ht="18.75" customHeight="1" thickBot="1">
      <c r="A35" s="1165"/>
      <c r="B35" s="1716" t="s">
        <v>920</v>
      </c>
      <c r="C35" s="174">
        <f t="shared" si="1"/>
        <v>0</v>
      </c>
      <c r="D35" s="923"/>
      <c r="E35" s="923"/>
      <c r="F35" s="923"/>
      <c r="G35" s="923"/>
      <c r="H35" s="923"/>
      <c r="I35" s="923"/>
      <c r="J35" s="923"/>
      <c r="K35" s="169"/>
      <c r="L35" s="907" t="s">
        <v>190</v>
      </c>
      <c r="M35" s="973" t="s">
        <v>131</v>
      </c>
    </row>
    <row r="36" spans="1:15" s="18" customFormat="1" ht="18.75" customHeight="1">
      <c r="A36" s="1165"/>
      <c r="B36" s="277" t="s">
        <v>1525</v>
      </c>
      <c r="C36" s="208">
        <f>SUM(C26:C35)</f>
        <v>0</v>
      </c>
      <c r="D36" s="208">
        <f>SUM(D25:D34)</f>
        <v>0</v>
      </c>
      <c r="E36" s="208">
        <f t="shared" ref="E36:K36" si="2">SUM(E25:E34)</f>
        <v>0</v>
      </c>
      <c r="F36" s="208">
        <f t="shared" si="2"/>
        <v>0</v>
      </c>
      <c r="G36" s="208">
        <f t="shared" si="2"/>
        <v>0</v>
      </c>
      <c r="H36" s="208">
        <f t="shared" si="2"/>
        <v>0</v>
      </c>
      <c r="I36" s="208">
        <f t="shared" si="2"/>
        <v>0</v>
      </c>
      <c r="J36" s="208">
        <f t="shared" si="2"/>
        <v>0</v>
      </c>
      <c r="K36" s="208">
        <f t="shared" si="2"/>
        <v>0</v>
      </c>
      <c r="L36" s="907">
        <v>160</v>
      </c>
      <c r="M36" s="227" t="s">
        <v>68</v>
      </c>
    </row>
    <row r="37" spans="1:15" s="18" customFormat="1" ht="18.75" customHeight="1">
      <c r="A37" s="1165"/>
      <c r="B37" s="272" t="s">
        <v>1024</v>
      </c>
      <c r="C37" s="273"/>
      <c r="D37" s="274"/>
      <c r="E37" s="275"/>
      <c r="F37" s="276"/>
      <c r="G37" s="276"/>
      <c r="H37" s="276"/>
      <c r="I37" s="274"/>
      <c r="J37" s="972"/>
      <c r="K37" s="976"/>
      <c r="L37" s="975"/>
      <c r="M37" s="278"/>
    </row>
    <row r="38" spans="1:15" s="18" customFormat="1" ht="18.75" customHeight="1">
      <c r="A38" s="1165"/>
      <c r="B38" s="268" t="s">
        <v>146</v>
      </c>
      <c r="C38" s="678">
        <f>SUM(D38:K38)</f>
        <v>0</v>
      </c>
      <c r="D38" s="677"/>
      <c r="E38" s="677"/>
      <c r="F38" s="677"/>
      <c r="G38" s="677"/>
      <c r="H38" s="677"/>
      <c r="I38" s="677"/>
      <c r="J38" s="677"/>
      <c r="K38" s="169"/>
      <c r="L38" s="907">
        <v>170</v>
      </c>
      <c r="M38" s="270" t="s">
        <v>68</v>
      </c>
    </row>
    <row r="39" spans="1:15" s="18" customFormat="1" ht="18.75" customHeight="1">
      <c r="A39" s="1165"/>
      <c r="B39" s="268" t="s">
        <v>147</v>
      </c>
      <c r="C39" s="678">
        <f>SUM(D39:K39)</f>
        <v>0</v>
      </c>
      <c r="D39" s="677"/>
      <c r="E39" s="677"/>
      <c r="F39" s="677"/>
      <c r="G39" s="677"/>
      <c r="H39" s="677"/>
      <c r="I39" s="677"/>
      <c r="J39" s="677"/>
      <c r="K39" s="887"/>
      <c r="L39" s="907">
        <v>180</v>
      </c>
      <c r="M39" s="258" t="s">
        <v>68</v>
      </c>
    </row>
    <row r="40" spans="1:15" s="18" customFormat="1" ht="18.75" customHeight="1" thickBot="1">
      <c r="A40" s="1165"/>
      <c r="B40" s="268" t="s">
        <v>148</v>
      </c>
      <c r="C40" s="678">
        <f>SUM(D40:K40)</f>
        <v>0</v>
      </c>
      <c r="D40" s="679">
        <f t="shared" ref="D40:K40" si="3">D36-SUM(D38:D39)</f>
        <v>0</v>
      </c>
      <c r="E40" s="679">
        <f t="shared" si="3"/>
        <v>0</v>
      </c>
      <c r="F40" s="679">
        <f t="shared" si="3"/>
        <v>0</v>
      </c>
      <c r="G40" s="679">
        <f t="shared" si="3"/>
        <v>0</v>
      </c>
      <c r="H40" s="679">
        <f t="shared" si="3"/>
        <v>0</v>
      </c>
      <c r="I40" s="679">
        <f t="shared" si="3"/>
        <v>0</v>
      </c>
      <c r="J40" s="679">
        <f t="shared" si="3"/>
        <v>0</v>
      </c>
      <c r="K40" s="977">
        <f t="shared" si="3"/>
        <v>0</v>
      </c>
      <c r="L40" s="907">
        <v>190</v>
      </c>
      <c r="M40" s="218" t="s">
        <v>68</v>
      </c>
    </row>
    <row r="41" spans="1:15" s="18" customFormat="1" ht="18.75" customHeight="1">
      <c r="A41" s="1165"/>
      <c r="B41" s="271" t="s">
        <v>29</v>
      </c>
      <c r="C41" s="173">
        <f t="shared" ref="C41:K41" si="4">SUM(C38:C40)</f>
        <v>0</v>
      </c>
      <c r="D41" s="173">
        <f t="shared" si="4"/>
        <v>0</v>
      </c>
      <c r="E41" s="173">
        <f t="shared" si="4"/>
        <v>0</v>
      </c>
      <c r="F41" s="173">
        <f t="shared" si="4"/>
        <v>0</v>
      </c>
      <c r="G41" s="173">
        <f t="shared" si="4"/>
        <v>0</v>
      </c>
      <c r="H41" s="173">
        <f t="shared" si="4"/>
        <v>0</v>
      </c>
      <c r="I41" s="173">
        <f t="shared" si="4"/>
        <v>0</v>
      </c>
      <c r="J41" s="173">
        <f t="shared" si="4"/>
        <v>0</v>
      </c>
      <c r="K41" s="336">
        <f t="shared" si="4"/>
        <v>0</v>
      </c>
      <c r="L41" s="907">
        <v>200</v>
      </c>
      <c r="M41" s="227" t="s">
        <v>68</v>
      </c>
    </row>
    <row r="42" spans="1:15" s="18" customFormat="1">
      <c r="A42" s="1165"/>
      <c r="B42" s="86"/>
      <c r="C42" s="1759"/>
      <c r="D42" s="98"/>
      <c r="E42" s="98"/>
      <c r="F42" s="98"/>
      <c r="G42" s="98"/>
      <c r="H42" s="98"/>
      <c r="I42" s="98"/>
      <c r="J42" s="98"/>
      <c r="K42" s="98"/>
      <c r="L42" s="98"/>
      <c r="M42" s="98"/>
      <c r="N42" s="103"/>
      <c r="O42" s="139"/>
    </row>
    <row r="43" spans="1:15" customFormat="1" ht="13.5" customHeight="1">
      <c r="A43" s="1159"/>
      <c r="E43" s="1776" t="s">
        <v>1577</v>
      </c>
      <c r="F43" s="1776">
        <v>5</v>
      </c>
      <c r="M43" s="915"/>
    </row>
    <row r="44" spans="1:15" ht="13.5" customHeight="1">
      <c r="A44" s="1159">
        <v>5</v>
      </c>
      <c r="B44" s="282"/>
      <c r="C44" s="229" t="s">
        <v>531</v>
      </c>
      <c r="D44" s="1138" t="s">
        <v>992</v>
      </c>
      <c r="E44" s="229" t="s">
        <v>65</v>
      </c>
      <c r="F44" s="250"/>
      <c r="G44" s="937"/>
      <c r="H44" s="937"/>
      <c r="I44" s="132"/>
      <c r="J44" s="132"/>
      <c r="K44" s="132"/>
      <c r="L44" s="132"/>
      <c r="M44" s="937"/>
      <c r="N44" s="132"/>
    </row>
    <row r="45" spans="1:15" ht="13.5" customHeight="1">
      <c r="A45" s="1159"/>
      <c r="B45" s="190" t="s">
        <v>1282</v>
      </c>
      <c r="C45" s="1763" t="str">
        <f>'2. SoFP'!D9</f>
        <v>31 Mar 2017</v>
      </c>
      <c r="D45" s="620" t="str">
        <f>'2. SoFP'!E9</f>
        <v>31 Mar 2016</v>
      </c>
      <c r="E45" s="283"/>
      <c r="F45" s="196" t="s">
        <v>102</v>
      </c>
      <c r="G45" s="132"/>
      <c r="H45" s="132"/>
      <c r="I45" s="132"/>
      <c r="J45" s="132"/>
      <c r="K45" s="132"/>
      <c r="L45" s="132"/>
      <c r="M45" s="937"/>
      <c r="N45" s="132"/>
    </row>
    <row r="46" spans="1:15" ht="13.5" thickBot="1">
      <c r="A46" s="1159"/>
      <c r="B46" s="263"/>
      <c r="C46" s="1139" t="s">
        <v>67</v>
      </c>
      <c r="D46" s="816" t="s">
        <v>67</v>
      </c>
      <c r="E46" s="907" t="s">
        <v>66</v>
      </c>
      <c r="F46" s="235" t="s">
        <v>103</v>
      </c>
      <c r="G46" s="132"/>
      <c r="H46" s="132"/>
      <c r="I46" s="132"/>
      <c r="J46" s="132"/>
      <c r="K46" s="132"/>
      <c r="L46" s="132"/>
      <c r="M46" s="937"/>
      <c r="N46" s="132"/>
    </row>
    <row r="47" spans="1:15" s="18" customFormat="1" ht="33" customHeight="1">
      <c r="A47" s="1159"/>
      <c r="B47" s="284" t="str">
        <f>"Amount included in provisions of the NHSLA in respect of clinical negligence liabilities of Foundation Trust"</f>
        <v>Amount included in provisions of the NHSLA in respect of clinical negligence liabilities of Foundation Trust</v>
      </c>
      <c r="C47" s="1777"/>
      <c r="D47" s="1778"/>
      <c r="E47" s="1779" t="s">
        <v>9</v>
      </c>
      <c r="F47" s="285" t="s">
        <v>68</v>
      </c>
      <c r="G47" s="54"/>
      <c r="H47" s="54"/>
      <c r="I47" s="54"/>
      <c r="J47" s="54"/>
      <c r="K47" s="54"/>
      <c r="L47" s="54"/>
      <c r="M47" s="54"/>
      <c r="N47" s="54"/>
    </row>
    <row r="48" spans="1:15" s="933" customFormat="1" ht="33" customHeight="1">
      <c r="A48" s="1211"/>
      <c r="B48" s="1765"/>
      <c r="C48" s="1768"/>
      <c r="D48" s="1769"/>
      <c r="E48" s="1289"/>
      <c r="F48" s="139"/>
      <c r="G48" s="54"/>
      <c r="H48" s="54"/>
      <c r="I48" s="54"/>
      <c r="J48" s="54"/>
      <c r="K48" s="54"/>
      <c r="L48" s="54"/>
      <c r="M48" s="54"/>
      <c r="N48" s="54"/>
    </row>
    <row r="49" spans="1:14">
      <c r="A49" s="1159"/>
      <c r="B49" s="125"/>
      <c r="C49" s="132"/>
      <c r="D49" s="132"/>
      <c r="E49" s="1776" t="s">
        <v>1577</v>
      </c>
      <c r="F49" s="1776">
        <v>6</v>
      </c>
      <c r="G49" s="132"/>
      <c r="H49" s="132"/>
      <c r="I49" s="132"/>
      <c r="J49" s="132"/>
      <c r="K49" s="132"/>
      <c r="L49" s="132"/>
      <c r="M49" s="937"/>
      <c r="N49" s="132"/>
    </row>
    <row r="50" spans="1:14">
      <c r="A50" s="1159">
        <v>6</v>
      </c>
      <c r="B50" s="282"/>
      <c r="C50" s="1132" t="s">
        <v>573</v>
      </c>
      <c r="D50" s="1138" t="s">
        <v>574</v>
      </c>
      <c r="E50" s="1132" t="s">
        <v>65</v>
      </c>
      <c r="F50" s="250"/>
      <c r="G50" s="937"/>
      <c r="H50" s="937"/>
      <c r="I50" s="132"/>
      <c r="J50" s="132"/>
      <c r="K50" s="132"/>
      <c r="L50" s="132"/>
      <c r="M50" s="937"/>
      <c r="N50" s="132"/>
    </row>
    <row r="51" spans="1:14">
      <c r="A51" s="1159"/>
      <c r="B51" s="233" t="s">
        <v>1283</v>
      </c>
      <c r="C51" s="620" t="str">
        <f>'2. SoFP'!D9</f>
        <v>31 Mar 2017</v>
      </c>
      <c r="D51" s="620" t="str">
        <f>'2. SoFP'!E9</f>
        <v>31 Mar 2016</v>
      </c>
      <c r="E51" s="251"/>
      <c r="F51" s="196" t="s">
        <v>102</v>
      </c>
      <c r="G51" s="937"/>
      <c r="H51" s="937"/>
      <c r="I51" s="132"/>
      <c r="J51" s="132"/>
      <c r="K51" s="132"/>
      <c r="L51" s="132"/>
      <c r="M51" s="937"/>
      <c r="N51" s="132"/>
    </row>
    <row r="52" spans="1:14" ht="13.5" thickBot="1">
      <c r="A52" s="1159"/>
      <c r="B52" s="288"/>
      <c r="C52" s="280" t="s">
        <v>27</v>
      </c>
      <c r="D52" s="280" t="s">
        <v>27</v>
      </c>
      <c r="E52" s="907" t="s">
        <v>66</v>
      </c>
      <c r="F52" s="235" t="s">
        <v>103</v>
      </c>
    </row>
    <row r="53" spans="1:14" ht="18" customHeight="1">
      <c r="A53" s="1159"/>
      <c r="B53" s="1302" t="s">
        <v>1595</v>
      </c>
      <c r="C53" s="158"/>
      <c r="D53" s="159"/>
      <c r="E53" s="289"/>
      <c r="F53" s="258"/>
      <c r="G53" s="148"/>
    </row>
    <row r="54" spans="1:14" s="1246" customFormat="1" ht="18.75" customHeight="1">
      <c r="A54" s="1211"/>
      <c r="B54" s="1554" t="s">
        <v>1139</v>
      </c>
      <c r="C54" s="169"/>
      <c r="D54" s="911"/>
      <c r="E54" s="907" t="s">
        <v>582</v>
      </c>
      <c r="F54" s="1304" t="s">
        <v>34</v>
      </c>
      <c r="G54" s="1634"/>
    </row>
    <row r="55" spans="1:14" ht="18.75" customHeight="1">
      <c r="A55" s="1159"/>
      <c r="B55" s="1554" t="s">
        <v>1093</v>
      </c>
      <c r="C55" s="169"/>
      <c r="D55" s="911"/>
      <c r="E55" s="907" t="s">
        <v>386</v>
      </c>
      <c r="F55" s="291" t="s">
        <v>34</v>
      </c>
    </row>
    <row r="56" spans="1:14" s="1246" customFormat="1" ht="18.75" customHeight="1">
      <c r="A56" s="1211"/>
      <c r="B56" s="1555" t="s">
        <v>55</v>
      </c>
      <c r="C56" s="1301"/>
      <c r="D56" s="911"/>
      <c r="E56" s="907" t="s">
        <v>793</v>
      </c>
      <c r="F56" s="1304" t="s">
        <v>34</v>
      </c>
    </row>
    <row r="57" spans="1:14" ht="18.75" customHeight="1" thickBot="1">
      <c r="A57" s="1159"/>
      <c r="B57" s="290" t="s">
        <v>610</v>
      </c>
      <c r="C57" s="169"/>
      <c r="D57" s="182"/>
      <c r="E57" s="907" t="s">
        <v>690</v>
      </c>
      <c r="F57" s="292" t="s">
        <v>34</v>
      </c>
    </row>
    <row r="58" spans="1:14" ht="18.75" customHeight="1">
      <c r="A58" s="1159"/>
      <c r="B58" s="1303" t="s">
        <v>1596</v>
      </c>
      <c r="C58" s="336">
        <f>SUM(C54:C57)</f>
        <v>0</v>
      </c>
      <c r="D58" s="336">
        <f>SUM(D54:D57)</f>
        <v>0</v>
      </c>
      <c r="E58" s="907" t="s">
        <v>23</v>
      </c>
      <c r="F58" s="293" t="s">
        <v>34</v>
      </c>
      <c r="G58" s="1516" t="str">
        <f>IF(ROUND(C58,0)&gt;0,"Please check sign - contingent liabilities should be recorded as a negative firgure","")</f>
        <v/>
      </c>
    </row>
    <row r="59" spans="1:14" ht="18.75" customHeight="1" thickBot="1">
      <c r="A59" s="1159"/>
      <c r="B59" s="294" t="s">
        <v>6</v>
      </c>
      <c r="C59" s="169"/>
      <c r="D59" s="182"/>
      <c r="E59" s="907" t="s">
        <v>650</v>
      </c>
      <c r="F59" s="227" t="s">
        <v>123</v>
      </c>
    </row>
    <row r="60" spans="1:14" ht="18.75" customHeight="1">
      <c r="A60" s="1159"/>
      <c r="B60" s="295" t="s">
        <v>1597</v>
      </c>
      <c r="C60" s="286">
        <f>SUM(C58:C59)</f>
        <v>0</v>
      </c>
      <c r="D60" s="286">
        <f>SUM(D58:D59)</f>
        <v>0</v>
      </c>
      <c r="E60" s="907">
        <v>120</v>
      </c>
      <c r="F60" s="209" t="s">
        <v>34</v>
      </c>
    </row>
    <row r="61" spans="1:14" ht="18.75" customHeight="1">
      <c r="A61" s="1159"/>
      <c r="B61" s="296" t="s">
        <v>1598</v>
      </c>
      <c r="C61" s="169"/>
      <c r="D61" s="182"/>
      <c r="E61" s="907">
        <v>130</v>
      </c>
      <c r="F61" s="297" t="s">
        <v>68</v>
      </c>
    </row>
    <row r="62" spans="1:14">
      <c r="A62" s="1166"/>
      <c r="B62" s="1583"/>
      <c r="C62" s="104"/>
    </row>
    <row r="63" spans="1:14">
      <c r="A63" s="1159"/>
      <c r="B63"/>
      <c r="C63"/>
    </row>
    <row r="64" spans="1:14">
      <c r="A64" s="1159"/>
    </row>
  </sheetData>
  <sortState ref="B30:B31">
    <sortCondition ref="B30"/>
  </sortState>
  <customSheetViews>
    <customSheetView guid="{E4F26FFA-5313-49C9-9365-CBA576C57791}" showGridLines="0" fitToPage="1" showRuler="0" topLeftCell="A7">
      <selection activeCell="B36" sqref="B36"/>
      <pageMargins left="0.74803149606299213" right="0.74803149606299213" top="0.98425196850393704" bottom="0.98425196850393704" header="0.51181102362204722" footer="0.51181102362204722"/>
      <pageSetup paperSize="9" scale="73" orientation="landscape" horizontalDpi="300" verticalDpi="300" r:id="rId1"/>
      <headerFooter alignWithMargins="0"/>
    </customSheetView>
  </customSheetViews>
  <mergeCells count="2">
    <mergeCell ref="C9:D9"/>
    <mergeCell ref="E9:F9"/>
  </mergeCells>
  <phoneticPr fontId="0" type="noConversion"/>
  <dataValidations xWindow="518" yWindow="476" count="1">
    <dataValidation allowBlank="1" showInputMessage="1" showErrorMessage="1" promptTitle="Pensions- Early departure costs" prompt="This merges the two previous categories for provisions for pensions to former directors and pensions to other staff." sqref="D21"/>
  </dataValidations>
  <printOptions gridLinesSet="0"/>
  <pageMargins left="0.74803149606299213" right="0.35433070866141736" top="0.35433070866141736" bottom="0.39370078740157483" header="0.19685039370078741" footer="0.19685039370078741"/>
  <pageSetup paperSize="9" scale="46" fitToHeight="2" orientation="landscape" r:id="rId2"/>
  <headerFooter alignWithMargins="0"/>
  <ignoredErrors>
    <ignoredError sqref="G19 C46 E57:E60 C52:D52 G12 G13:G14 G16:G1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K47"/>
  <sheetViews>
    <sheetView showGridLines="0" zoomScale="85" zoomScaleNormal="85" workbookViewId="0"/>
  </sheetViews>
  <sheetFormatPr defaultColWidth="10.7109375" defaultRowHeight="12.75"/>
  <cols>
    <col min="1" max="1" width="4.5703125" style="1161" customWidth="1"/>
    <col min="2" max="2" width="53.28515625" style="19" customWidth="1"/>
    <col min="3" max="4" width="14.7109375" style="17" customWidth="1"/>
    <col min="5" max="5" width="14.7109375" style="128" customWidth="1"/>
    <col min="6" max="7" width="14.7109375" style="140" customWidth="1"/>
    <col min="8" max="8" width="11.28515625" style="17" customWidth="1"/>
    <col min="9" max="9" width="9.7109375" style="17" bestFit="1" customWidth="1"/>
    <col min="10" max="10" width="5" style="17" customWidth="1"/>
    <col min="11" max="11" width="13" style="17" customWidth="1"/>
    <col min="12" max="12" width="12.28515625" style="17" bestFit="1" customWidth="1"/>
    <col min="13" max="13" width="12.28515625" style="17" customWidth="1"/>
    <col min="14" max="14" width="12.42578125" style="17" customWidth="1"/>
    <col min="15" max="15" width="9.7109375" style="17" bestFit="1" customWidth="1"/>
    <col min="16" max="16" width="3.5703125" style="17" customWidth="1"/>
    <col min="17" max="16384" width="10.7109375" style="17"/>
  </cols>
  <sheetData>
    <row r="1" spans="1:10" ht="15.75">
      <c r="A1" s="1158"/>
      <c r="B1" s="1178" t="s">
        <v>1366</v>
      </c>
      <c r="C1" s="33"/>
      <c r="D1" s="33"/>
      <c r="E1" s="132"/>
      <c r="F1" s="132"/>
      <c r="G1" s="132"/>
      <c r="H1" s="33"/>
      <c r="I1" s="33"/>
      <c r="J1" s="33"/>
    </row>
    <row r="2" spans="1:10">
      <c r="A2" s="1158"/>
      <c r="B2" s="42"/>
      <c r="C2" s="33"/>
      <c r="D2" s="33"/>
      <c r="E2" s="132"/>
      <c r="F2" s="132"/>
      <c r="G2" s="132"/>
      <c r="H2" s="33"/>
      <c r="I2" s="33"/>
      <c r="J2" s="33"/>
    </row>
    <row r="3" spans="1:10">
      <c r="A3" s="1158"/>
      <c r="B3" s="43" t="str">
        <f>'2. SoFP'!B3</f>
        <v>FTC form for accounts for periods ending 31 March 2017</v>
      </c>
      <c r="C3" s="33"/>
      <c r="D3" s="33"/>
      <c r="E3" s="132"/>
      <c r="F3" s="132"/>
      <c r="G3" s="132"/>
      <c r="H3" s="33"/>
      <c r="I3" s="33"/>
      <c r="J3" s="33"/>
    </row>
    <row r="4" spans="1:10">
      <c r="A4" s="1158"/>
      <c r="B4" s="95" t="str">
        <f ca="1">MID(CELL("filename",H4),FIND("]",CELL("filename",H4))+1,99)</f>
        <v>26. Revaluation Reserve</v>
      </c>
      <c r="C4" s="33"/>
      <c r="D4" s="33"/>
      <c r="E4" s="132"/>
      <c r="F4" s="132"/>
      <c r="G4" s="132"/>
      <c r="H4" s="33"/>
      <c r="I4" s="33"/>
      <c r="J4" s="33"/>
    </row>
    <row r="5" spans="1:10">
      <c r="A5" s="1158"/>
      <c r="B5" s="33"/>
      <c r="C5" s="33"/>
      <c r="D5" s="33"/>
      <c r="E5" s="132"/>
      <c r="F5" s="132"/>
      <c r="G5" s="132"/>
      <c r="H5" s="33"/>
      <c r="I5" s="33"/>
      <c r="J5" s="33"/>
    </row>
    <row r="6" spans="1:10">
      <c r="A6" s="1158"/>
      <c r="B6" s="43" t="s">
        <v>39</v>
      </c>
      <c r="C6" s="34"/>
      <c r="D6" s="34"/>
      <c r="E6" s="133"/>
      <c r="F6" s="133"/>
      <c r="G6" s="133"/>
      <c r="H6" s="34"/>
      <c r="I6" s="34"/>
      <c r="J6" s="34"/>
    </row>
    <row r="7" spans="1:10">
      <c r="A7" s="1159"/>
      <c r="B7" s="40"/>
      <c r="C7" s="34"/>
      <c r="D7" s="34"/>
      <c r="E7" s="133"/>
      <c r="F7" s="133"/>
      <c r="G7" s="133"/>
      <c r="H7" s="1776" t="s">
        <v>1577</v>
      </c>
      <c r="I7" s="1776">
        <v>1</v>
      </c>
      <c r="J7" s="33"/>
    </row>
    <row r="8" spans="1:10">
      <c r="A8" s="1159">
        <v>1</v>
      </c>
      <c r="B8" s="396"/>
      <c r="C8" s="1132" t="s">
        <v>351</v>
      </c>
      <c r="D8" s="1132" t="s">
        <v>352</v>
      </c>
      <c r="E8" s="1132" t="s">
        <v>353</v>
      </c>
      <c r="F8" s="1132" t="s">
        <v>714</v>
      </c>
      <c r="G8" s="1132" t="s">
        <v>715</v>
      </c>
      <c r="H8" s="1132" t="s">
        <v>65</v>
      </c>
      <c r="I8" s="432"/>
      <c r="J8" s="34"/>
    </row>
    <row r="9" spans="1:10" s="13" customFormat="1" ht="45">
      <c r="A9" s="1159"/>
      <c r="B9" s="2" t="s">
        <v>1526</v>
      </c>
      <c r="C9" s="303" t="s">
        <v>1285</v>
      </c>
      <c r="D9" s="303" t="s">
        <v>1284</v>
      </c>
      <c r="E9" s="303" t="s">
        <v>1286</v>
      </c>
      <c r="F9" s="433" t="s">
        <v>1287</v>
      </c>
      <c r="G9" s="434" t="s">
        <v>693</v>
      </c>
      <c r="H9" s="435"/>
      <c r="I9" s="225" t="s">
        <v>102</v>
      </c>
      <c r="J9" s="62"/>
    </row>
    <row r="10" spans="1:10">
      <c r="A10" s="1159"/>
      <c r="B10" s="436"/>
      <c r="C10" s="280" t="s">
        <v>67</v>
      </c>
      <c r="D10" s="280" t="s">
        <v>67</v>
      </c>
      <c r="E10" s="280" t="s">
        <v>67</v>
      </c>
      <c r="F10" s="439" t="s">
        <v>27</v>
      </c>
      <c r="G10" s="440" t="s">
        <v>27</v>
      </c>
      <c r="H10" s="907" t="s">
        <v>66</v>
      </c>
      <c r="I10" s="343" t="s">
        <v>103</v>
      </c>
      <c r="J10" s="34"/>
    </row>
    <row r="11" spans="1:10" ht="18.75" customHeight="1">
      <c r="A11" s="1159"/>
      <c r="B11" s="325" t="s">
        <v>1527</v>
      </c>
      <c r="C11" s="300">
        <f t="shared" ref="C11:C21" si="0">SUM(D11:G11)</f>
        <v>0</v>
      </c>
      <c r="D11" s="1255">
        <f>D39</f>
        <v>0</v>
      </c>
      <c r="E11" s="1255">
        <f>E39</f>
        <v>0</v>
      </c>
      <c r="F11" s="1255">
        <f>F39</f>
        <v>0</v>
      </c>
      <c r="G11" s="1255">
        <f>G39</f>
        <v>0</v>
      </c>
      <c r="H11" s="907">
        <v>100</v>
      </c>
      <c r="I11" s="361" t="s">
        <v>123</v>
      </c>
      <c r="J11" s="34"/>
    </row>
    <row r="12" spans="1:10" ht="18.75" customHeight="1">
      <c r="A12" s="1159"/>
      <c r="B12" s="325" t="s">
        <v>460</v>
      </c>
      <c r="C12" s="300">
        <f t="shared" si="0"/>
        <v>0</v>
      </c>
      <c r="D12" s="5"/>
      <c r="E12" s="5"/>
      <c r="F12" s="5"/>
      <c r="G12" s="5"/>
      <c r="H12" s="907" t="s">
        <v>186</v>
      </c>
      <c r="I12" s="361" t="s">
        <v>123</v>
      </c>
      <c r="J12" s="34"/>
    </row>
    <row r="13" spans="1:10" s="932" customFormat="1" ht="18.75" customHeight="1">
      <c r="A13" s="1159"/>
      <c r="B13" s="438" t="s">
        <v>1001</v>
      </c>
      <c r="C13" s="300">
        <f t="shared" si="0"/>
        <v>0</v>
      </c>
      <c r="D13" s="337"/>
      <c r="E13" s="337"/>
      <c r="F13" s="337"/>
      <c r="G13" s="337"/>
      <c r="H13" s="907" t="s">
        <v>650</v>
      </c>
      <c r="I13" s="361" t="s">
        <v>131</v>
      </c>
      <c r="J13" s="938"/>
    </row>
    <row r="14" spans="1:10" ht="18.75" customHeight="1">
      <c r="A14" s="1159"/>
      <c r="B14" s="438" t="s">
        <v>225</v>
      </c>
      <c r="C14" s="300">
        <f t="shared" si="0"/>
        <v>0</v>
      </c>
      <c r="D14" s="337"/>
      <c r="E14" s="337"/>
      <c r="F14" s="337"/>
      <c r="G14" s="1253"/>
      <c r="H14" s="907" t="s">
        <v>24</v>
      </c>
      <c r="I14" s="361" t="s">
        <v>34</v>
      </c>
      <c r="J14" s="34"/>
    </row>
    <row r="15" spans="1:10" ht="18.75" customHeight="1">
      <c r="A15" s="1159"/>
      <c r="B15" s="438" t="s">
        <v>453</v>
      </c>
      <c r="C15" s="300">
        <f t="shared" si="0"/>
        <v>0</v>
      </c>
      <c r="D15" s="301">
        <f>SUM('13. Intangibles'!D23:K23)-SUM('13. Intangibles'!D37:K37)</f>
        <v>0</v>
      </c>
      <c r="E15" s="301">
        <f>SUM('14. PPE'!D23:K23)-SUM('14. PPE'!D37:K37)</f>
        <v>0</v>
      </c>
      <c r="F15" s="800"/>
      <c r="G15" s="752"/>
      <c r="H15" s="907" t="s">
        <v>187</v>
      </c>
      <c r="I15" s="361" t="s">
        <v>123</v>
      </c>
      <c r="J15" s="34"/>
    </row>
    <row r="16" spans="1:10" s="805" customFormat="1" ht="31.5" customHeight="1">
      <c r="A16" s="1159"/>
      <c r="B16" s="438" t="s">
        <v>997</v>
      </c>
      <c r="C16" s="300">
        <f t="shared" si="0"/>
        <v>0</v>
      </c>
      <c r="D16" s="337"/>
      <c r="E16" s="337"/>
      <c r="F16" s="337"/>
      <c r="G16" s="1253"/>
      <c r="H16" s="907" t="s">
        <v>894</v>
      </c>
      <c r="I16" s="361" t="s">
        <v>34</v>
      </c>
      <c r="J16" s="1340" t="s">
        <v>1113</v>
      </c>
    </row>
    <row r="17" spans="1:11" s="143" customFormat="1" ht="18.75" customHeight="1">
      <c r="A17" s="1159"/>
      <c r="B17" s="438" t="s">
        <v>739</v>
      </c>
      <c r="C17" s="300">
        <f t="shared" si="0"/>
        <v>0</v>
      </c>
      <c r="D17" s="337"/>
      <c r="E17" s="337"/>
      <c r="F17" s="337"/>
      <c r="G17" s="337"/>
      <c r="H17" s="907" t="s">
        <v>653</v>
      </c>
      <c r="I17" s="361" t="s">
        <v>34</v>
      </c>
      <c r="J17" s="144"/>
    </row>
    <row r="18" spans="1:11" ht="18.75" customHeight="1">
      <c r="A18" s="1159"/>
      <c r="B18" s="438" t="s">
        <v>458</v>
      </c>
      <c r="C18" s="300">
        <f t="shared" si="0"/>
        <v>0</v>
      </c>
      <c r="D18" s="337"/>
      <c r="E18" s="337"/>
      <c r="F18" s="337"/>
      <c r="G18" s="337"/>
      <c r="H18" s="907" t="s">
        <v>0</v>
      </c>
      <c r="I18" s="361" t="s">
        <v>34</v>
      </c>
      <c r="J18" s="34"/>
    </row>
    <row r="19" spans="1:11" ht="18.75" customHeight="1">
      <c r="A19" s="1159"/>
      <c r="B19" s="438" t="s">
        <v>404</v>
      </c>
      <c r="C19" s="857">
        <f t="shared" si="0"/>
        <v>0</v>
      </c>
      <c r="D19" s="337"/>
      <c r="E19" s="337"/>
      <c r="F19" s="337"/>
      <c r="G19" s="337"/>
      <c r="H19" s="907" t="s">
        <v>189</v>
      </c>
      <c r="I19" s="361" t="s">
        <v>70</v>
      </c>
      <c r="J19" s="34"/>
    </row>
    <row r="20" spans="1:11" ht="18.75" customHeight="1" thickBot="1">
      <c r="A20" s="1159"/>
      <c r="B20" s="438" t="s">
        <v>457</v>
      </c>
      <c r="C20" s="858">
        <f t="shared" si="0"/>
        <v>0</v>
      </c>
      <c r="D20" s="337"/>
      <c r="E20" s="337"/>
      <c r="F20" s="337"/>
      <c r="G20" s="337"/>
      <c r="H20" s="907" t="s">
        <v>2</v>
      </c>
      <c r="I20" s="361" t="s">
        <v>70</v>
      </c>
      <c r="J20" s="34"/>
    </row>
    <row r="21" spans="1:11" ht="18.75" customHeight="1">
      <c r="A21" s="1159"/>
      <c r="B21" s="325" t="s">
        <v>1528</v>
      </c>
      <c r="C21" s="336">
        <f t="shared" si="0"/>
        <v>0</v>
      </c>
      <c r="D21" s="336">
        <f>SUM(D11:D20)</f>
        <v>0</v>
      </c>
      <c r="E21" s="336">
        <f t="shared" ref="E21:G21" si="1">SUM(E11:E20)</f>
        <v>0</v>
      </c>
      <c r="F21" s="336">
        <f t="shared" si="1"/>
        <v>0</v>
      </c>
      <c r="G21" s="336">
        <f t="shared" si="1"/>
        <v>0</v>
      </c>
      <c r="H21" s="907" t="s">
        <v>190</v>
      </c>
      <c r="I21" s="361" t="s">
        <v>70</v>
      </c>
      <c r="J21" s="34"/>
    </row>
    <row r="22" spans="1:11" s="1634" customFormat="1" ht="18.75" customHeight="1">
      <c r="A22" s="1211"/>
      <c r="B22" s="1305"/>
      <c r="C22" s="1141"/>
      <c r="D22" s="1141"/>
      <c r="E22" s="1141"/>
      <c r="F22" s="1141"/>
      <c r="G22" s="1141"/>
      <c r="H22" s="1289"/>
      <c r="I22" s="139"/>
      <c r="J22" s="938"/>
    </row>
    <row r="23" spans="1:11" s="338" customFormat="1">
      <c r="A23" s="1159"/>
      <c r="B23" s="40"/>
      <c r="C23" s="340"/>
      <c r="D23" s="340"/>
      <c r="E23" s="340"/>
      <c r="F23" s="340"/>
      <c r="G23" s="340"/>
      <c r="H23" s="1776" t="s">
        <v>1577</v>
      </c>
      <c r="I23" s="1776">
        <v>2</v>
      </c>
      <c r="J23" s="339"/>
    </row>
    <row r="24" spans="1:11">
      <c r="A24" s="1159">
        <v>2</v>
      </c>
      <c r="B24" s="396"/>
      <c r="C24" s="1138" t="s">
        <v>351</v>
      </c>
      <c r="D24" s="1138" t="s">
        <v>352</v>
      </c>
      <c r="E24" s="1138" t="s">
        <v>353</v>
      </c>
      <c r="F24" s="1138" t="s">
        <v>714</v>
      </c>
      <c r="G24" s="1138" t="s">
        <v>715</v>
      </c>
      <c r="H24" s="1138" t="s">
        <v>65</v>
      </c>
      <c r="I24" s="432"/>
      <c r="J24" s="34"/>
    </row>
    <row r="25" spans="1:11" s="13" customFormat="1" ht="49.5" customHeight="1">
      <c r="A25" s="1159"/>
      <c r="B25" s="2" t="s">
        <v>1529</v>
      </c>
      <c r="C25" s="303" t="s">
        <v>1285</v>
      </c>
      <c r="D25" s="303" t="s">
        <v>1284</v>
      </c>
      <c r="E25" s="303" t="s">
        <v>1286</v>
      </c>
      <c r="F25" s="433" t="s">
        <v>1287</v>
      </c>
      <c r="G25" s="434" t="s">
        <v>693</v>
      </c>
      <c r="H25" s="435"/>
      <c r="I25" s="225" t="s">
        <v>102</v>
      </c>
      <c r="J25" s="62"/>
    </row>
    <row r="26" spans="1:11">
      <c r="A26" s="1159"/>
      <c r="B26" s="436"/>
      <c r="C26" s="280" t="s">
        <v>67</v>
      </c>
      <c r="D26" s="280" t="s">
        <v>67</v>
      </c>
      <c r="E26" s="280" t="s">
        <v>67</v>
      </c>
      <c r="F26" s="437" t="s">
        <v>67</v>
      </c>
      <c r="G26" s="437" t="s">
        <v>67</v>
      </c>
      <c r="H26" s="907" t="s">
        <v>66</v>
      </c>
      <c r="I26" s="343" t="s">
        <v>103</v>
      </c>
      <c r="J26" s="34"/>
    </row>
    <row r="27" spans="1:11" ht="18.75" customHeight="1">
      <c r="A27" s="1159"/>
      <c r="B27" s="325" t="s">
        <v>1530</v>
      </c>
      <c r="C27" s="300">
        <f t="shared" ref="C27:C39" si="2">SUM(D27:G27)</f>
        <v>0</v>
      </c>
      <c r="D27" s="306"/>
      <c r="E27" s="306"/>
      <c r="F27" s="306"/>
      <c r="G27" s="306"/>
      <c r="H27" s="907" t="s">
        <v>196</v>
      </c>
      <c r="I27" s="361" t="s">
        <v>123</v>
      </c>
      <c r="J27" s="34"/>
    </row>
    <row r="28" spans="1:11" ht="18.75" customHeight="1" thickBot="1">
      <c r="A28" s="1159"/>
      <c r="B28" s="438" t="s">
        <v>417</v>
      </c>
      <c r="C28" s="300">
        <f t="shared" si="2"/>
        <v>0</v>
      </c>
      <c r="D28" s="306"/>
      <c r="E28" s="306"/>
      <c r="F28" s="306"/>
      <c r="G28" s="306"/>
      <c r="H28" s="907" t="s">
        <v>197</v>
      </c>
      <c r="I28" s="361" t="s">
        <v>70</v>
      </c>
      <c r="J28" s="34"/>
    </row>
    <row r="29" spans="1:11" ht="18.75" customHeight="1">
      <c r="A29" s="1159"/>
      <c r="B29" s="325" t="str">
        <f>"Revaluation reserve at 1 April 2015 - restated"</f>
        <v>Revaluation reserve at 1 April 2015 - restated</v>
      </c>
      <c r="C29" s="336">
        <f t="shared" si="2"/>
        <v>0</v>
      </c>
      <c r="D29" s="336">
        <f>SUM(D27:D28)</f>
        <v>0</v>
      </c>
      <c r="E29" s="336">
        <f>SUM(E27:E28)</f>
        <v>0</v>
      </c>
      <c r="F29" s="336">
        <f>SUM(F27:F28)</f>
        <v>0</v>
      </c>
      <c r="G29" s="336">
        <f>SUM(G27:G28)</f>
        <v>0</v>
      </c>
      <c r="H29" s="907" t="s">
        <v>198</v>
      </c>
      <c r="I29" s="361" t="s">
        <v>123</v>
      </c>
      <c r="J29" s="938"/>
      <c r="K29" s="1634"/>
    </row>
    <row r="30" spans="1:11" ht="18.75" customHeight="1">
      <c r="A30" s="1158"/>
      <c r="B30" s="325" t="s">
        <v>460</v>
      </c>
      <c r="C30" s="300">
        <f t="shared" si="2"/>
        <v>0</v>
      </c>
      <c r="D30" s="5"/>
      <c r="E30" s="5"/>
      <c r="F30" s="5"/>
      <c r="G30" s="5"/>
      <c r="H30" s="907" t="s">
        <v>199</v>
      </c>
      <c r="I30" s="361" t="s">
        <v>123</v>
      </c>
      <c r="J30" s="34"/>
    </row>
    <row r="31" spans="1:11" s="338" customFormat="1" ht="18.75" customHeight="1">
      <c r="A31" s="1158"/>
      <c r="B31" s="373" t="s">
        <v>1001</v>
      </c>
      <c r="C31" s="300">
        <f t="shared" si="2"/>
        <v>0</v>
      </c>
      <c r="D31" s="856"/>
      <c r="E31" s="856"/>
      <c r="F31" s="856"/>
      <c r="G31" s="856"/>
      <c r="H31" s="907" t="s">
        <v>806</v>
      </c>
      <c r="I31" s="361" t="s">
        <v>70</v>
      </c>
      <c r="J31" s="171"/>
    </row>
    <row r="32" spans="1:11" ht="18.75" customHeight="1">
      <c r="A32" s="1158"/>
      <c r="B32" s="438" t="s">
        <v>225</v>
      </c>
      <c r="C32" s="300">
        <f t="shared" si="2"/>
        <v>0</v>
      </c>
      <c r="D32" s="306"/>
      <c r="E32" s="306"/>
      <c r="F32" s="306"/>
      <c r="G32" s="752"/>
      <c r="H32" s="907" t="s">
        <v>5</v>
      </c>
      <c r="I32" s="361" t="s">
        <v>34</v>
      </c>
      <c r="J32" s="34"/>
    </row>
    <row r="33" spans="1:10" ht="18.75" customHeight="1">
      <c r="A33" s="1158"/>
      <c r="B33" s="438" t="s">
        <v>453</v>
      </c>
      <c r="C33" s="300">
        <f t="shared" si="2"/>
        <v>0</v>
      </c>
      <c r="D33" s="301">
        <f>SUM('13. Intangibles'!D60:K60)-SUM('13. Intangibles'!D76:K76)</f>
        <v>0</v>
      </c>
      <c r="E33" s="301">
        <f>SUM('14. PPE'!D60:K60)-SUM('14. PPE'!D76:K76)</f>
        <v>0</v>
      </c>
      <c r="F33" s="860"/>
      <c r="G33" s="752"/>
      <c r="H33" s="907" t="s">
        <v>200</v>
      </c>
      <c r="I33" s="361" t="s">
        <v>123</v>
      </c>
      <c r="J33" s="34"/>
    </row>
    <row r="34" spans="1:10" s="805" customFormat="1" ht="33" customHeight="1">
      <c r="A34" s="1158"/>
      <c r="B34" s="438" t="s">
        <v>997</v>
      </c>
      <c r="C34" s="300">
        <f t="shared" si="2"/>
        <v>0</v>
      </c>
      <c r="D34" s="306"/>
      <c r="E34" s="306"/>
      <c r="F34" s="306"/>
      <c r="G34" s="1253"/>
      <c r="H34" s="907" t="s">
        <v>895</v>
      </c>
      <c r="I34" s="323" t="s">
        <v>34</v>
      </c>
      <c r="J34" s="1340" t="s">
        <v>1113</v>
      </c>
    </row>
    <row r="35" spans="1:10" s="143" customFormat="1" ht="18.75" customHeight="1">
      <c r="A35" s="1158"/>
      <c r="B35" s="438" t="s">
        <v>739</v>
      </c>
      <c r="C35" s="300">
        <f t="shared" si="2"/>
        <v>0</v>
      </c>
      <c r="D35" s="306"/>
      <c r="E35" s="306"/>
      <c r="F35" s="306"/>
      <c r="G35" s="306"/>
      <c r="H35" s="907" t="s">
        <v>738</v>
      </c>
      <c r="I35" s="323" t="s">
        <v>34</v>
      </c>
      <c r="J35" s="144"/>
    </row>
    <row r="36" spans="1:10" ht="18.75" customHeight="1">
      <c r="A36" s="1158"/>
      <c r="B36" s="438" t="s">
        <v>458</v>
      </c>
      <c r="C36" s="300">
        <f t="shared" si="2"/>
        <v>0</v>
      </c>
      <c r="D36" s="306"/>
      <c r="E36" s="306"/>
      <c r="F36" s="306"/>
      <c r="G36" s="306"/>
      <c r="H36" s="907" t="s">
        <v>201</v>
      </c>
      <c r="I36" s="361" t="s">
        <v>34</v>
      </c>
      <c r="J36" s="34"/>
    </row>
    <row r="37" spans="1:10" ht="18.75" customHeight="1">
      <c r="A37" s="1158"/>
      <c r="B37" s="438" t="s">
        <v>404</v>
      </c>
      <c r="C37" s="857">
        <f t="shared" si="2"/>
        <v>0</v>
      </c>
      <c r="D37" s="306"/>
      <c r="E37" s="306"/>
      <c r="F37" s="306"/>
      <c r="G37" s="306"/>
      <c r="H37" s="907" t="s">
        <v>204</v>
      </c>
      <c r="I37" s="361" t="s">
        <v>70</v>
      </c>
      <c r="J37" s="34"/>
    </row>
    <row r="38" spans="1:10" ht="18.75" customHeight="1" thickBot="1">
      <c r="A38" s="1158"/>
      <c r="B38" s="438" t="s">
        <v>457</v>
      </c>
      <c r="C38" s="858">
        <f t="shared" si="2"/>
        <v>0</v>
      </c>
      <c r="D38" s="306"/>
      <c r="E38" s="306"/>
      <c r="F38" s="306"/>
      <c r="G38" s="306"/>
      <c r="H38" s="907" t="s">
        <v>205</v>
      </c>
      <c r="I38" s="361" t="s">
        <v>70</v>
      </c>
      <c r="J38" s="34"/>
    </row>
    <row r="39" spans="1:10" ht="18.75" customHeight="1">
      <c r="A39" s="1158"/>
      <c r="B39" s="325" t="s">
        <v>1531</v>
      </c>
      <c r="C39" s="336">
        <f t="shared" si="2"/>
        <v>0</v>
      </c>
      <c r="D39" s="336">
        <f>SUM(D29:D38)</f>
        <v>0</v>
      </c>
      <c r="E39" s="336">
        <f>SUM(E29:E38)</f>
        <v>0</v>
      </c>
      <c r="F39" s="336">
        <f>SUM(F29:F38)</f>
        <v>0</v>
      </c>
      <c r="G39" s="336">
        <f>SUM(G29:G38)</f>
        <v>0</v>
      </c>
      <c r="H39" s="907" t="s">
        <v>208</v>
      </c>
      <c r="I39" s="361" t="s">
        <v>70</v>
      </c>
      <c r="J39" s="34"/>
    </row>
    <row r="40" spans="1:10">
      <c r="A40" s="1158"/>
      <c r="B40" s="54"/>
      <c r="C40" s="33"/>
      <c r="D40" s="33"/>
      <c r="E40" s="132"/>
      <c r="F40" s="132"/>
      <c r="G40" s="132"/>
      <c r="H40" s="33"/>
      <c r="I40" s="33"/>
      <c r="J40" s="33"/>
    </row>
    <row r="41" spans="1:10">
      <c r="A41" s="1158"/>
      <c r="B41" s="54"/>
      <c r="C41" s="33"/>
      <c r="D41" s="33"/>
      <c r="E41" s="132"/>
      <c r="F41" s="132"/>
      <c r="G41" s="132"/>
      <c r="H41" s="33"/>
      <c r="I41" s="33"/>
      <c r="J41" s="33"/>
    </row>
    <row r="42" spans="1:10">
      <c r="A42" s="1158"/>
      <c r="B42" s="61"/>
      <c r="C42" s="33"/>
      <c r="D42" s="33"/>
      <c r="E42" s="132"/>
      <c r="F42" s="132"/>
      <c r="G42" s="132"/>
      <c r="H42" s="33"/>
      <c r="I42" s="33"/>
      <c r="J42" s="33"/>
    </row>
    <row r="43" spans="1:10">
      <c r="A43" s="1158"/>
      <c r="B43" s="61"/>
      <c r="C43" s="33"/>
      <c r="D43" s="33"/>
      <c r="E43" s="132"/>
      <c r="F43" s="132"/>
      <c r="G43" s="132"/>
      <c r="H43" s="33"/>
      <c r="I43" s="33"/>
      <c r="J43" s="33"/>
    </row>
    <row r="44" spans="1:10">
      <c r="A44" s="1158"/>
      <c r="B44" s="61"/>
      <c r="C44" s="33"/>
      <c r="D44" s="33"/>
      <c r="E44" s="132"/>
      <c r="F44" s="132"/>
      <c r="G44" s="132"/>
      <c r="H44" s="33"/>
      <c r="I44" s="33"/>
      <c r="J44" s="33"/>
    </row>
    <row r="45" spans="1:10">
      <c r="A45" s="1158"/>
      <c r="B45" s="61"/>
      <c r="C45" s="33"/>
      <c r="D45" s="33"/>
      <c r="E45" s="132"/>
      <c r="F45" s="132"/>
      <c r="G45" s="132"/>
      <c r="H45" s="33"/>
      <c r="I45" s="33"/>
      <c r="J45" s="33"/>
    </row>
    <row r="46" spans="1:10">
      <c r="A46" s="1158"/>
      <c r="B46" s="61"/>
      <c r="C46" s="33"/>
      <c r="D46" s="33"/>
      <c r="E46" s="132"/>
      <c r="F46" s="132"/>
      <c r="G46" s="132"/>
      <c r="H46" s="33"/>
      <c r="I46" s="33"/>
      <c r="J46" s="33"/>
    </row>
    <row r="47" spans="1:10">
      <c r="A47" s="1158"/>
      <c r="B47" s="54"/>
      <c r="C47" s="33"/>
      <c r="D47" s="33"/>
      <c r="E47" s="132"/>
      <c r="F47" s="132"/>
      <c r="G47" s="132"/>
      <c r="H47" s="33"/>
      <c r="I47" s="33"/>
      <c r="J47" s="33"/>
    </row>
  </sheetData>
  <dataValidations count="1">
    <dataValidation allowBlank="1" showInputMessage="1" showErrorMessage="1" promptTitle="Transfers to I&amp;E reserve" prompt="The lower of the impairment amount charged to operating expenditure and the balance on the revaluation reserve should be transferred to the I&amp;E reserve where an impairment has arisen from a clear consumption of economic benefits.(DH GAM, para 6.45 - 6.52)" sqref="J16 J34"/>
  </dataValidations>
  <printOptions gridLinesSet="0"/>
  <pageMargins left="0.74803149606299213" right="0.35433070866141736" top="0.35433070866141736" bottom="0.39370078740157483" header="0.19685039370078741" footer="0.19685039370078741"/>
  <pageSetup paperSize="9" scale="63" orientation="portrait" horizontalDpi="300" verticalDpi="300" r:id="rId1"/>
  <headerFooter alignWithMargins="0"/>
  <ignoredErrors>
    <ignoredError sqref="C26:E26 C10:E10 H19:H21 H37:H39 H17:H18 H35:H36 H31:H33 H14:H15 H12 H27:H28 F26:G26 F10:G10 H29:H30" numberStoredAsText="1"/>
    <ignoredError sqref="C35 C17"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
    <pageSetUpPr fitToPage="1"/>
  </sheetPr>
  <dimension ref="A1:V62"/>
  <sheetViews>
    <sheetView showGridLines="0" zoomScale="85" zoomScaleNormal="85" workbookViewId="0"/>
  </sheetViews>
  <sheetFormatPr defaultColWidth="10.7109375" defaultRowHeight="12.75"/>
  <cols>
    <col min="1" max="1" width="7.140625" style="1161" customWidth="1"/>
    <col min="2" max="2" width="90" style="19" customWidth="1"/>
    <col min="3" max="4" width="14.28515625" style="17" customWidth="1"/>
    <col min="5" max="5" width="13.85546875" style="17" customWidth="1"/>
    <col min="6" max="6" width="10.5703125" style="17" customWidth="1"/>
    <col min="7" max="7" width="12.28515625" style="17" customWidth="1"/>
    <col min="8" max="8" width="3.42578125" style="17" customWidth="1"/>
    <col min="9" max="16384" width="10.7109375" style="17"/>
  </cols>
  <sheetData>
    <row r="1" spans="1:22" ht="15.75">
      <c r="A1" s="1158"/>
      <c r="B1" s="1178" t="s">
        <v>1366</v>
      </c>
      <c r="C1" s="33"/>
      <c r="D1" s="33"/>
      <c r="E1" s="33"/>
      <c r="F1" s="33"/>
      <c r="G1" s="33"/>
      <c r="H1" s="33"/>
    </row>
    <row r="2" spans="1:22">
      <c r="A2" s="1158"/>
      <c r="B2" s="42"/>
      <c r="C2" s="33"/>
      <c r="D2" s="33"/>
      <c r="E2" s="33"/>
      <c r="F2" s="33"/>
      <c r="G2" s="33"/>
      <c r="H2" s="33"/>
    </row>
    <row r="3" spans="1:22">
      <c r="A3" s="1158"/>
      <c r="B3" s="43" t="str">
        <f>'3. SOCIE'!B3</f>
        <v>FTC form for accounts for periods ending 31 March 2017</v>
      </c>
      <c r="C3" s="33"/>
      <c r="D3" s="33"/>
      <c r="E3" s="33"/>
      <c r="F3" s="33"/>
      <c r="G3" s="33"/>
      <c r="H3" s="33"/>
    </row>
    <row r="4" spans="1:22">
      <c r="A4" s="1158"/>
      <c r="B4" s="95" t="str">
        <f ca="1">MID(CELL("filename",F4),FIND("]",CELL("filename",F4))+1,99)</f>
        <v>27. RP</v>
      </c>
      <c r="C4" s="33"/>
      <c r="D4" s="33"/>
      <c r="E4" s="33"/>
      <c r="F4" s="33"/>
      <c r="G4" s="33"/>
      <c r="H4" s="33"/>
    </row>
    <row r="5" spans="1:22">
      <c r="A5" s="1158"/>
      <c r="B5" s="33"/>
      <c r="C5" s="33"/>
      <c r="D5" s="33"/>
      <c r="E5" s="33"/>
      <c r="F5" s="33"/>
      <c r="G5" s="33"/>
      <c r="H5" s="33"/>
    </row>
    <row r="6" spans="1:22">
      <c r="A6" s="1158"/>
      <c r="B6" s="43" t="s">
        <v>39</v>
      </c>
      <c r="C6" s="33"/>
      <c r="D6" s="33"/>
      <c r="E6" s="33"/>
      <c r="F6" s="33"/>
      <c r="G6" s="33"/>
      <c r="H6" s="33"/>
    </row>
    <row r="7" spans="1:22">
      <c r="A7" s="1158"/>
      <c r="B7" s="37"/>
      <c r="C7" s="33"/>
      <c r="D7" s="76"/>
      <c r="E7" s="1776" t="s">
        <v>1577</v>
      </c>
      <c r="F7" s="1776">
        <v>1</v>
      </c>
      <c r="G7" s="937"/>
      <c r="H7" s="937"/>
      <c r="I7" s="937"/>
    </row>
    <row r="8" spans="1:22">
      <c r="A8" s="1158">
        <v>1</v>
      </c>
      <c r="B8" s="189"/>
      <c r="C8" s="1651" t="s">
        <v>349</v>
      </c>
      <c r="D8" s="1651" t="s">
        <v>532</v>
      </c>
      <c r="E8" s="1651" t="s">
        <v>65</v>
      </c>
      <c r="F8" s="232"/>
      <c r="G8" s="937"/>
      <c r="H8" s="937"/>
      <c r="I8" s="937"/>
      <c r="J8" s="935"/>
    </row>
    <row r="9" spans="1:22" s="1634" customFormat="1">
      <c r="A9" s="1158"/>
      <c r="B9" s="1040"/>
      <c r="C9" s="620" t="str">
        <f>'1. SoCI'!$D$9</f>
        <v>2016/17</v>
      </c>
      <c r="D9" s="620" t="str">
        <f>'1. SoCI'!$E$9</f>
        <v>2015/16</v>
      </c>
      <c r="E9" s="314"/>
      <c r="F9" s="1645"/>
      <c r="J9" s="935"/>
    </row>
    <row r="10" spans="1:22" ht="18.75" customHeight="1">
      <c r="A10" s="1158"/>
      <c r="B10" s="233" t="s">
        <v>1288</v>
      </c>
      <c r="C10" s="1637" t="s">
        <v>691</v>
      </c>
      <c r="D10" s="1637" t="s">
        <v>1116</v>
      </c>
      <c r="E10" s="1724"/>
      <c r="F10" s="196" t="s">
        <v>102</v>
      </c>
      <c r="G10" s="33"/>
      <c r="H10" s="63"/>
    </row>
    <row r="11" spans="1:22" ht="13.5" thickBot="1">
      <c r="A11" s="1158"/>
      <c r="B11" s="234"/>
      <c r="C11" s="145" t="s">
        <v>27</v>
      </c>
      <c r="D11" s="145" t="s">
        <v>27</v>
      </c>
      <c r="E11" s="168" t="s">
        <v>66</v>
      </c>
      <c r="F11" s="235" t="s">
        <v>103</v>
      </c>
      <c r="G11" s="33"/>
      <c r="H11" s="63"/>
    </row>
    <row r="12" spans="1:22" s="18" customFormat="1" ht="19.5" customHeight="1">
      <c r="A12" s="1159"/>
      <c r="B12" s="236" t="s">
        <v>1443</v>
      </c>
      <c r="C12" s="169"/>
      <c r="D12" s="169"/>
      <c r="E12" s="168">
        <v>100</v>
      </c>
      <c r="F12" s="192" t="s">
        <v>7</v>
      </c>
      <c r="G12" s="1866"/>
      <c r="H12" s="1867"/>
      <c r="I12" s="1867"/>
      <c r="J12" s="1867"/>
      <c r="K12" s="1867"/>
      <c r="L12" s="1867"/>
      <c r="M12" s="1867"/>
      <c r="N12" s="1867"/>
      <c r="O12" s="1867"/>
      <c r="P12" s="1867"/>
      <c r="Q12" s="1867"/>
      <c r="R12" s="1867"/>
      <c r="S12" s="1867"/>
      <c r="T12" s="1867"/>
      <c r="U12" s="1867"/>
      <c r="V12" s="1867"/>
    </row>
    <row r="13" spans="1:22" s="18" customFormat="1" ht="19.5" customHeight="1">
      <c r="A13" s="1159"/>
      <c r="B13" s="237" t="s">
        <v>1444</v>
      </c>
      <c r="C13" s="169"/>
      <c r="D13" s="169"/>
      <c r="E13" s="168">
        <v>110</v>
      </c>
      <c r="F13" s="192" t="s">
        <v>7</v>
      </c>
      <c r="G13" s="1866"/>
      <c r="H13" s="1867"/>
      <c r="I13" s="1867"/>
      <c r="J13" s="1867"/>
      <c r="K13" s="1867"/>
      <c r="L13" s="1867"/>
      <c r="M13" s="1867"/>
      <c r="N13" s="1867"/>
      <c r="O13" s="1867"/>
      <c r="P13" s="1867"/>
      <c r="Q13" s="1867"/>
      <c r="R13" s="1867"/>
      <c r="S13" s="1867"/>
      <c r="T13" s="1867"/>
      <c r="U13" s="1867"/>
      <c r="V13" s="1867"/>
    </row>
    <row r="14" spans="1:22" s="18" customFormat="1" ht="19.5" customHeight="1">
      <c r="A14" s="1159"/>
      <c r="B14" s="238" t="str">
        <f>"Value of transactions with other related parties in 2016/17"</f>
        <v>Value of transactions with other related parties in 2016/17</v>
      </c>
      <c r="C14" s="239"/>
      <c r="D14" s="240"/>
      <c r="E14" s="231"/>
      <c r="F14" s="192"/>
      <c r="G14" s="54"/>
      <c r="H14" s="57"/>
    </row>
    <row r="15" spans="1:22" s="18" customFormat="1" ht="19.5" customHeight="1">
      <c r="A15" s="1159"/>
      <c r="B15" s="241" t="s">
        <v>1289</v>
      </c>
      <c r="C15" s="169"/>
      <c r="D15" s="169"/>
      <c r="E15" s="168" t="s">
        <v>1</v>
      </c>
      <c r="F15" s="192" t="s">
        <v>7</v>
      </c>
      <c r="G15" s="54"/>
      <c r="H15" s="57"/>
    </row>
    <row r="16" spans="1:22" s="18" customFormat="1" ht="19.5" customHeight="1">
      <c r="A16" s="1159"/>
      <c r="B16" s="241" t="s">
        <v>1290</v>
      </c>
      <c r="C16" s="169"/>
      <c r="D16" s="169"/>
      <c r="E16" s="168" t="s">
        <v>2</v>
      </c>
      <c r="F16" s="192" t="s">
        <v>7</v>
      </c>
      <c r="G16" s="54"/>
      <c r="H16" s="57"/>
    </row>
    <row r="17" spans="1:22" s="18" customFormat="1" ht="19.5" customHeight="1" thickBot="1">
      <c r="A17" s="1159"/>
      <c r="B17" s="241" t="s">
        <v>285</v>
      </c>
      <c r="C17" s="169"/>
      <c r="D17" s="169"/>
      <c r="E17" s="168" t="s">
        <v>3</v>
      </c>
      <c r="F17" s="192" t="s">
        <v>7</v>
      </c>
      <c r="G17" s="54"/>
      <c r="H17" s="57"/>
    </row>
    <row r="18" spans="1:22" s="110" customFormat="1" ht="19.5" customHeight="1">
      <c r="A18" s="1159"/>
      <c r="B18" s="244" t="str">
        <f>"Total value of transactions with related parties in 2016/17"</f>
        <v>Total value of transactions with related parties in 2016/17</v>
      </c>
      <c r="C18" s="245">
        <f>SUM(C12:C17)</f>
        <v>0</v>
      </c>
      <c r="D18" s="336">
        <f>SUM(D12:D17)</f>
        <v>0</v>
      </c>
      <c r="E18" s="907" t="s">
        <v>192</v>
      </c>
      <c r="F18" s="1782" t="s">
        <v>20</v>
      </c>
      <c r="G18" s="54"/>
      <c r="H18" s="57"/>
    </row>
    <row r="19" spans="1:22" s="110" customFormat="1">
      <c r="A19" s="1159"/>
      <c r="B19" s="1140"/>
      <c r="C19" s="1781"/>
      <c r="D19" s="1141"/>
      <c r="E19" s="1014"/>
      <c r="F19" s="1099"/>
      <c r="G19" s="1783"/>
      <c r="H19" s="139"/>
    </row>
    <row r="20" spans="1:22" s="110" customFormat="1">
      <c r="A20" s="1211"/>
      <c r="B20" s="1723"/>
      <c r="C20" s="1780"/>
      <c r="D20" s="1141"/>
      <c r="E20" s="1776" t="s">
        <v>1577</v>
      </c>
      <c r="F20" s="1776">
        <v>2</v>
      </c>
      <c r="G20" s="54"/>
      <c r="H20" s="139"/>
    </row>
    <row r="21" spans="1:22" s="110" customFormat="1">
      <c r="A21" s="1159">
        <v>2</v>
      </c>
      <c r="B21" s="1145"/>
      <c r="C21" s="1138" t="s">
        <v>349</v>
      </c>
      <c r="D21" s="1138" t="s">
        <v>532</v>
      </c>
      <c r="E21" s="1138" t="s">
        <v>65</v>
      </c>
      <c r="F21" s="1858"/>
      <c r="G21" s="937"/>
      <c r="H21" s="937"/>
      <c r="I21" s="937"/>
    </row>
    <row r="22" spans="1:22" s="110" customFormat="1">
      <c r="A22" s="1211"/>
      <c r="B22" s="1723"/>
      <c r="C22" s="620" t="str">
        <f>'1. SoCI'!$D$9</f>
        <v>2016/17</v>
      </c>
      <c r="D22" s="620" t="str">
        <f>'1. SoCI'!$E$9</f>
        <v>2015/16</v>
      </c>
      <c r="E22" s="314"/>
      <c r="F22" s="1859"/>
      <c r="G22" s="937"/>
      <c r="H22" s="937"/>
      <c r="I22" s="937"/>
    </row>
    <row r="23" spans="1:22" s="110" customFormat="1" ht="15.75" customHeight="1">
      <c r="A23" s="1159"/>
      <c r="B23" s="1148" t="s">
        <v>993</v>
      </c>
      <c r="C23" s="1637" t="s">
        <v>691</v>
      </c>
      <c r="D23" s="1637" t="s">
        <v>1116</v>
      </c>
      <c r="E23" s="1724"/>
      <c r="F23" s="1860"/>
      <c r="G23" s="54"/>
      <c r="H23" s="139"/>
    </row>
    <row r="24" spans="1:22" s="18" customFormat="1">
      <c r="A24" s="1159"/>
      <c r="B24" s="1150"/>
      <c r="C24" s="1143" t="s">
        <v>27</v>
      </c>
      <c r="D24" s="388" t="s">
        <v>27</v>
      </c>
      <c r="E24" s="168" t="s">
        <v>66</v>
      </c>
      <c r="F24" s="1861"/>
      <c r="G24" s="54"/>
      <c r="H24" s="57"/>
    </row>
    <row r="25" spans="1:22" s="18" customFormat="1" ht="19.5" customHeight="1">
      <c r="A25" s="1159"/>
      <c r="B25" s="236" t="s">
        <v>1443</v>
      </c>
      <c r="C25" s="182"/>
      <c r="D25" s="182"/>
      <c r="E25" s="168" t="s">
        <v>11</v>
      </c>
      <c r="F25" s="192" t="s">
        <v>7</v>
      </c>
      <c r="G25" s="54"/>
      <c r="H25" s="57"/>
    </row>
    <row r="26" spans="1:22" s="18" customFormat="1" ht="19.5" customHeight="1">
      <c r="A26" s="1159"/>
      <c r="B26" s="237" t="s">
        <v>1444</v>
      </c>
      <c r="C26" s="182"/>
      <c r="D26" s="182"/>
      <c r="E26" s="168" t="s">
        <v>193</v>
      </c>
      <c r="F26" s="192" t="s">
        <v>7</v>
      </c>
      <c r="G26" s="54"/>
      <c r="H26" s="57"/>
    </row>
    <row r="27" spans="1:22" s="18" customFormat="1" ht="19.5" customHeight="1">
      <c r="A27" s="1159"/>
      <c r="B27" s="238" t="str">
        <f>"Value of transactions with other related parties in 2015/16"</f>
        <v>Value of transactions with other related parties in 2015/16</v>
      </c>
      <c r="C27" s="239"/>
      <c r="D27" s="240"/>
      <c r="E27" s="231"/>
      <c r="F27" s="242"/>
      <c r="G27" s="54"/>
      <c r="H27" s="57"/>
    </row>
    <row r="28" spans="1:22" s="18" customFormat="1" ht="19.5" customHeight="1">
      <c r="A28" s="1159"/>
      <c r="B28" s="241" t="s">
        <v>1289</v>
      </c>
      <c r="C28" s="182"/>
      <c r="D28" s="182"/>
      <c r="E28" s="168" t="s">
        <v>196</v>
      </c>
      <c r="F28" s="192" t="s">
        <v>7</v>
      </c>
      <c r="G28" s="54"/>
      <c r="H28" s="57"/>
    </row>
    <row r="29" spans="1:22" s="18" customFormat="1" ht="19.5" customHeight="1">
      <c r="A29" s="1159"/>
      <c r="B29" s="241" t="s">
        <v>1290</v>
      </c>
      <c r="C29" s="182"/>
      <c r="D29" s="182"/>
      <c r="E29" s="168" t="s">
        <v>197</v>
      </c>
      <c r="F29" s="192" t="s">
        <v>7</v>
      </c>
      <c r="G29" s="54"/>
      <c r="H29" s="57"/>
    </row>
    <row r="30" spans="1:22" s="18" customFormat="1" ht="18.75" customHeight="1" thickBot="1">
      <c r="A30" s="1159"/>
      <c r="B30" s="241" t="s">
        <v>285</v>
      </c>
      <c r="C30" s="856"/>
      <c r="D30" s="856"/>
      <c r="E30" s="168" t="s">
        <v>198</v>
      </c>
      <c r="F30" s="192" t="s">
        <v>7</v>
      </c>
      <c r="G30" s="1856"/>
      <c r="H30" s="1857"/>
      <c r="I30" s="1857"/>
      <c r="J30" s="1857"/>
      <c r="K30" s="1857"/>
      <c r="L30" s="1857"/>
      <c r="M30" s="1857"/>
      <c r="N30" s="1857"/>
      <c r="O30" s="1857"/>
      <c r="P30" s="1857"/>
      <c r="Q30" s="1857"/>
      <c r="R30" s="1857"/>
      <c r="S30" s="1857"/>
      <c r="T30" s="1857"/>
      <c r="U30" s="1857"/>
      <c r="V30" s="1857"/>
    </row>
    <row r="31" spans="1:22" s="18" customFormat="1" ht="19.5" customHeight="1">
      <c r="A31" s="1159"/>
      <c r="B31" s="1725" t="str">
        <f>"Total value of transactions with related parties in 2015/16"</f>
        <v>Total value of transactions with related parties in 2015/16</v>
      </c>
      <c r="C31" s="208">
        <f>SUM(C28:C30,C25:C26)</f>
        <v>0</v>
      </c>
      <c r="D31" s="208">
        <f>SUM(D28:D30,D25:D26)</f>
        <v>0</v>
      </c>
      <c r="E31" s="168" t="s">
        <v>5</v>
      </c>
      <c r="F31" s="243" t="s">
        <v>20</v>
      </c>
      <c r="G31" s="54"/>
      <c r="H31" s="57"/>
    </row>
    <row r="32" spans="1:22">
      <c r="A32" s="1158"/>
      <c r="B32" s="101"/>
      <c r="C32" s="77"/>
      <c r="D32" s="77"/>
      <c r="E32" s="33"/>
      <c r="F32" s="63"/>
      <c r="G32" s="33"/>
      <c r="H32" s="33"/>
    </row>
    <row r="33" spans="1:10" s="338" customFormat="1">
      <c r="A33" s="1158"/>
      <c r="B33" s="101"/>
      <c r="C33" s="138"/>
      <c r="D33" s="138"/>
      <c r="E33" s="1776" t="s">
        <v>1577</v>
      </c>
      <c r="F33" s="1776">
        <v>3</v>
      </c>
      <c r="G33" s="339"/>
      <c r="H33" s="339"/>
    </row>
    <row r="34" spans="1:10">
      <c r="A34" s="1158">
        <v>3</v>
      </c>
      <c r="B34" s="249"/>
      <c r="C34" s="6" t="s">
        <v>350</v>
      </c>
      <c r="D34" s="6" t="s">
        <v>533</v>
      </c>
      <c r="E34" s="6" t="s">
        <v>65</v>
      </c>
      <c r="F34" s="250"/>
      <c r="G34" s="937"/>
      <c r="H34" s="937"/>
      <c r="I34" s="937"/>
      <c r="J34" s="935"/>
    </row>
    <row r="35" spans="1:10" s="1634" customFormat="1">
      <c r="A35" s="1158"/>
      <c r="B35" s="1120"/>
      <c r="C35" s="620" t="str">
        <f>'1. SoCI'!$D$9</f>
        <v>2016/17</v>
      </c>
      <c r="D35" s="620" t="str">
        <f>'1. SoCI'!$E$9</f>
        <v>2015/16</v>
      </c>
      <c r="E35" s="314"/>
      <c r="F35" s="947"/>
      <c r="G35" s="937"/>
      <c r="H35" s="937"/>
      <c r="I35" s="937"/>
      <c r="J35" s="935"/>
    </row>
    <row r="36" spans="1:10" ht="18.75" customHeight="1">
      <c r="A36" s="1158"/>
      <c r="B36" s="199" t="s">
        <v>1291</v>
      </c>
      <c r="C36" s="1637" t="s">
        <v>279</v>
      </c>
      <c r="D36" s="1637" t="s">
        <v>280</v>
      </c>
      <c r="E36" s="1724"/>
      <c r="F36" s="196" t="s">
        <v>102</v>
      </c>
      <c r="G36" s="33"/>
      <c r="H36" s="63"/>
    </row>
    <row r="37" spans="1:10" ht="13.5" thickBot="1">
      <c r="A37" s="1158"/>
      <c r="B37" s="252"/>
      <c r="C37" s="388" t="s">
        <v>27</v>
      </c>
      <c r="D37" s="388" t="s">
        <v>27</v>
      </c>
      <c r="E37" s="168" t="s">
        <v>66</v>
      </c>
      <c r="F37" s="235" t="s">
        <v>103</v>
      </c>
      <c r="G37" s="33"/>
      <c r="H37" s="63"/>
    </row>
    <row r="38" spans="1:10" s="18" customFormat="1" ht="18.75" customHeight="1">
      <c r="A38" s="1165"/>
      <c r="B38" s="253" t="s">
        <v>1445</v>
      </c>
      <c r="C38" s="169"/>
      <c r="D38" s="169"/>
      <c r="E38" s="168">
        <v>100</v>
      </c>
      <c r="F38" s="183" t="s">
        <v>7</v>
      </c>
      <c r="G38" s="54"/>
      <c r="H38" s="57"/>
    </row>
    <row r="39" spans="1:10" s="18" customFormat="1" ht="18.75" customHeight="1">
      <c r="A39" s="1165"/>
      <c r="B39" s="253" t="s">
        <v>1446</v>
      </c>
      <c r="C39" s="169"/>
      <c r="D39" s="169"/>
      <c r="E39" s="168">
        <v>110</v>
      </c>
      <c r="F39" s="183" t="s">
        <v>7</v>
      </c>
      <c r="G39" s="54"/>
      <c r="H39" s="57"/>
    </row>
    <row r="40" spans="1:10" s="16" customFormat="1" ht="27" customHeight="1">
      <c r="A40" s="1167"/>
      <c r="B40" s="246" t="s">
        <v>1447</v>
      </c>
      <c r="C40" s="169"/>
      <c r="D40" s="169"/>
      <c r="E40" s="168">
        <v>120</v>
      </c>
      <c r="F40" s="183" t="s">
        <v>7</v>
      </c>
      <c r="G40" s="88"/>
      <c r="H40" s="89"/>
    </row>
    <row r="41" spans="1:10" s="16" customFormat="1" ht="31.5" customHeight="1">
      <c r="A41" s="1167"/>
      <c r="B41" s="246" t="s">
        <v>1448</v>
      </c>
      <c r="C41" s="169"/>
      <c r="D41" s="169"/>
      <c r="E41" s="168">
        <v>130</v>
      </c>
      <c r="F41" s="183" t="s">
        <v>7</v>
      </c>
      <c r="G41" s="88"/>
      <c r="H41" s="89"/>
    </row>
    <row r="42" spans="1:10" s="16" customFormat="1" ht="18.75" customHeight="1">
      <c r="A42" s="1167"/>
      <c r="B42" s="248" t="s">
        <v>1534</v>
      </c>
      <c r="C42" s="230"/>
      <c r="D42" s="230"/>
      <c r="E42" s="231"/>
      <c r="F42" s="243" t="s">
        <v>20</v>
      </c>
      <c r="G42" s="88"/>
      <c r="H42" s="89"/>
    </row>
    <row r="43" spans="1:10" s="16" customFormat="1" ht="18.75" customHeight="1">
      <c r="A43" s="1167"/>
      <c r="B43" s="241" t="s">
        <v>1289</v>
      </c>
      <c r="C43" s="169"/>
      <c r="D43" s="169"/>
      <c r="E43" s="168" t="s">
        <v>3</v>
      </c>
      <c r="F43" s="183" t="s">
        <v>7</v>
      </c>
      <c r="G43" s="88"/>
      <c r="H43" s="89"/>
    </row>
    <row r="44" spans="1:10" s="16" customFormat="1" ht="18.75" customHeight="1">
      <c r="A44" s="1167"/>
      <c r="B44" s="241" t="s">
        <v>1290</v>
      </c>
      <c r="C44" s="169"/>
      <c r="D44" s="169"/>
      <c r="E44" s="168" t="s">
        <v>10</v>
      </c>
      <c r="F44" s="183" t="s">
        <v>7</v>
      </c>
      <c r="G44" s="88"/>
      <c r="H44" s="89"/>
    </row>
    <row r="45" spans="1:10" s="16" customFormat="1" ht="18.75" customHeight="1" thickBot="1">
      <c r="A45" s="1167"/>
      <c r="B45" s="241" t="s">
        <v>285</v>
      </c>
      <c r="C45" s="169"/>
      <c r="D45" s="169"/>
      <c r="E45" s="168" t="s">
        <v>11</v>
      </c>
      <c r="F45" s="183" t="s">
        <v>7</v>
      </c>
      <c r="G45" s="88"/>
      <c r="H45" s="89"/>
    </row>
    <row r="46" spans="1:10" s="16" customFormat="1" ht="18.75" customHeight="1">
      <c r="A46" s="1167"/>
      <c r="B46" s="1144" t="s">
        <v>1535</v>
      </c>
      <c r="C46" s="245">
        <f>SUM(C38:C41,C43:C45)</f>
        <v>0</v>
      </c>
      <c r="D46" s="245">
        <f>SUM(D38:D41,D43:D45)</f>
        <v>0</v>
      </c>
      <c r="E46" s="1785" t="s">
        <v>195</v>
      </c>
      <c r="F46" s="1786"/>
      <c r="G46" s="88"/>
      <c r="H46" s="89"/>
    </row>
    <row r="47" spans="1:10" s="16" customFormat="1">
      <c r="A47" s="1167"/>
      <c r="B47" s="1140"/>
      <c r="C47" s="1147"/>
      <c r="D47" s="1784"/>
      <c r="E47" s="1208"/>
      <c r="F47" s="139"/>
      <c r="G47" s="1787"/>
      <c r="H47" s="89"/>
    </row>
    <row r="48" spans="1:10" s="16" customFormat="1">
      <c r="A48" s="1167"/>
      <c r="B48" s="1723"/>
      <c r="C48" s="1141"/>
      <c r="D48" s="1141"/>
      <c r="E48" s="1776" t="s">
        <v>1577</v>
      </c>
      <c r="F48" s="1776">
        <v>4</v>
      </c>
      <c r="G48" s="88"/>
      <c r="H48" s="89"/>
    </row>
    <row r="49" spans="1:22" s="16" customFormat="1">
      <c r="A49" s="1167">
        <v>4</v>
      </c>
      <c r="B49" s="1148"/>
      <c r="C49" s="1138" t="s">
        <v>350</v>
      </c>
      <c r="D49" s="1138" t="s">
        <v>533</v>
      </c>
      <c r="E49" s="1138" t="s">
        <v>65</v>
      </c>
      <c r="F49" s="1862"/>
      <c r="G49" s="937"/>
      <c r="H49" s="937"/>
      <c r="I49" s="937"/>
    </row>
    <row r="50" spans="1:22" s="16" customFormat="1">
      <c r="A50" s="1167"/>
      <c r="B50" s="1723"/>
      <c r="C50" s="620" t="str">
        <f>'1. SoCI'!$D$9</f>
        <v>2016/17</v>
      </c>
      <c r="D50" s="620" t="str">
        <f>'1. SoCI'!$E$9</f>
        <v>2015/16</v>
      </c>
      <c r="E50" s="314"/>
      <c r="F50" s="1863"/>
      <c r="G50" s="937"/>
      <c r="H50" s="937"/>
      <c r="I50" s="937"/>
    </row>
    <row r="51" spans="1:22" s="16" customFormat="1" ht="18.75" customHeight="1">
      <c r="A51" s="1167"/>
      <c r="B51" s="1148" t="s">
        <v>993</v>
      </c>
      <c r="C51" s="1637" t="s">
        <v>279</v>
      </c>
      <c r="D51" s="1637" t="s">
        <v>280</v>
      </c>
      <c r="E51" s="1724"/>
      <c r="F51" s="1864"/>
      <c r="G51" s="88"/>
      <c r="H51" s="89"/>
    </row>
    <row r="52" spans="1:22" s="16" customFormat="1">
      <c r="A52" s="1167"/>
      <c r="B52" s="1149"/>
      <c r="C52" s="1143" t="s">
        <v>27</v>
      </c>
      <c r="D52" s="388" t="s">
        <v>27</v>
      </c>
      <c r="E52" s="168" t="s">
        <v>66</v>
      </c>
      <c r="F52" s="1865"/>
      <c r="G52" s="88"/>
      <c r="H52" s="89"/>
    </row>
    <row r="53" spans="1:22" s="16" customFormat="1" ht="18.75" customHeight="1">
      <c r="A53" s="1167"/>
      <c r="B53" s="253" t="s">
        <v>1445</v>
      </c>
      <c r="C53" s="1121"/>
      <c r="D53" s="1121"/>
      <c r="E53" s="168" t="s">
        <v>196</v>
      </c>
      <c r="F53" s="247" t="s">
        <v>7</v>
      </c>
      <c r="G53" s="88"/>
      <c r="H53" s="89"/>
    </row>
    <row r="54" spans="1:22" s="16" customFormat="1" ht="18.75" customHeight="1">
      <c r="A54" s="1167"/>
      <c r="B54" s="246" t="s">
        <v>1446</v>
      </c>
      <c r="C54" s="182"/>
      <c r="D54" s="182"/>
      <c r="E54" s="168" t="s">
        <v>197</v>
      </c>
      <c r="F54" s="247" t="s">
        <v>7</v>
      </c>
      <c r="G54" s="88"/>
      <c r="H54" s="89"/>
    </row>
    <row r="55" spans="1:22" s="16" customFormat="1" ht="28.5" customHeight="1">
      <c r="A55" s="1167"/>
      <c r="B55" s="246" t="s">
        <v>1447</v>
      </c>
      <c r="C55" s="182"/>
      <c r="D55" s="182"/>
      <c r="E55" s="168" t="s">
        <v>198</v>
      </c>
      <c r="F55" s="247" t="s">
        <v>7</v>
      </c>
      <c r="G55" s="88"/>
      <c r="H55" s="89"/>
    </row>
    <row r="56" spans="1:22" s="16" customFormat="1" ht="29.25" customHeight="1">
      <c r="A56" s="1167"/>
      <c r="B56" s="246" t="s">
        <v>1448</v>
      </c>
      <c r="C56" s="182"/>
      <c r="D56" s="182"/>
      <c r="E56" s="168" t="s">
        <v>199</v>
      </c>
      <c r="F56" s="247" t="s">
        <v>7</v>
      </c>
      <c r="G56" s="88"/>
      <c r="H56" s="89"/>
    </row>
    <row r="57" spans="1:22" s="16" customFormat="1" ht="18.75" customHeight="1">
      <c r="A57" s="1167"/>
      <c r="B57" s="248" t="s">
        <v>1536</v>
      </c>
      <c r="C57" s="230"/>
      <c r="D57" s="230"/>
      <c r="E57" s="231"/>
      <c r="F57" s="247" t="s">
        <v>7</v>
      </c>
      <c r="G57" s="88"/>
      <c r="H57" s="89"/>
    </row>
    <row r="58" spans="1:22" s="16" customFormat="1" ht="18.75" customHeight="1">
      <c r="A58" s="1167"/>
      <c r="B58" s="241" t="s">
        <v>1289</v>
      </c>
      <c r="C58" s="182"/>
      <c r="D58" s="182"/>
      <c r="E58" s="168" t="s">
        <v>201</v>
      </c>
      <c r="F58" s="247" t="s">
        <v>7</v>
      </c>
      <c r="G58" s="88"/>
      <c r="H58" s="89"/>
    </row>
    <row r="59" spans="1:22" s="16" customFormat="1" ht="18.75" customHeight="1">
      <c r="A59" s="1167"/>
      <c r="B59" s="241" t="s">
        <v>1290</v>
      </c>
      <c r="C59" s="182"/>
      <c r="D59" s="182"/>
      <c r="E59" s="168" t="s">
        <v>202</v>
      </c>
      <c r="F59" s="247" t="s">
        <v>7</v>
      </c>
      <c r="G59" s="88"/>
      <c r="H59" s="89"/>
    </row>
    <row r="60" spans="1:22" s="16" customFormat="1" ht="18.75" customHeight="1" thickBot="1">
      <c r="A60" s="1167"/>
      <c r="B60" s="241" t="s">
        <v>285</v>
      </c>
      <c r="C60" s="856"/>
      <c r="D60" s="856"/>
      <c r="E60" s="168" t="s">
        <v>203</v>
      </c>
      <c r="F60" s="247" t="s">
        <v>7</v>
      </c>
      <c r="G60" s="1856"/>
      <c r="H60" s="1857"/>
      <c r="I60" s="1857"/>
      <c r="J60" s="1857"/>
      <c r="K60" s="1857"/>
      <c r="L60" s="1857"/>
      <c r="M60" s="1857"/>
      <c r="N60" s="1857"/>
      <c r="O60" s="1857"/>
      <c r="P60" s="1857"/>
      <c r="Q60" s="1857"/>
      <c r="R60" s="1857"/>
      <c r="S60" s="1857"/>
      <c r="T60" s="1857"/>
      <c r="U60" s="1857"/>
      <c r="V60" s="1857"/>
    </row>
    <row r="61" spans="1:22" ht="18.75" customHeight="1">
      <c r="A61" s="1158"/>
      <c r="B61" s="1764" t="s">
        <v>1537</v>
      </c>
      <c r="C61" s="208">
        <f>SUM(C53:C56,C58:C60)</f>
        <v>0</v>
      </c>
      <c r="D61" s="208">
        <f>SUM(D53:D56,D58:D60)</f>
        <v>0</v>
      </c>
      <c r="E61" s="168" t="s">
        <v>205</v>
      </c>
      <c r="F61" s="247" t="s">
        <v>7</v>
      </c>
      <c r="G61" s="33"/>
      <c r="H61" s="33"/>
    </row>
    <row r="62" spans="1:22">
      <c r="A62" s="1158"/>
      <c r="B62" s="49"/>
      <c r="C62" s="59"/>
      <c r="D62" s="57"/>
      <c r="E62" s="33"/>
      <c r="F62" s="75"/>
      <c r="G62" s="33"/>
      <c r="H62" s="33"/>
    </row>
  </sheetData>
  <customSheetViews>
    <customSheetView guid="{E4F26FFA-5313-49C9-9365-CBA576C57791}" scale="85" showGridLines="0" fitToPage="1" showRuler="0">
      <selection activeCell="B12" sqref="B12"/>
      <pageMargins left="0.74803149606299213" right="0.74803149606299213" top="0.98425196850393704" bottom="0.98425196850393704" header="0.51181102362204722" footer="0.51181102362204722"/>
      <pageSetup paperSize="9" scale="69" orientation="portrait" horizontalDpi="300" verticalDpi="300" r:id="rId1"/>
      <headerFooter alignWithMargins="0"/>
    </customSheetView>
  </customSheetViews>
  <mergeCells count="5">
    <mergeCell ref="G60:V60"/>
    <mergeCell ref="F21:F24"/>
    <mergeCell ref="F49:F52"/>
    <mergeCell ref="G12:V13"/>
    <mergeCell ref="G30:V30"/>
  </mergeCells>
  <phoneticPr fontId="0" type="noConversion"/>
  <printOptions gridLinesSet="0"/>
  <pageMargins left="0.25" right="0.25" top="0.75" bottom="0.75" header="0.3" footer="0.3"/>
  <pageSetup paperSize="9" scale="61" orientation="portrait" horizontalDpi="300" verticalDpi="300" r:id="rId2"/>
  <headerFooter alignWithMargins="0"/>
  <ignoredErrors>
    <ignoredError sqref="C11:D11 C37:D37 E25:E27 E53:E57 E15:E17 E43:E45 E61 E46 E31 E18 E58:E60 E28:E30"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2">
    <pageSetUpPr fitToPage="1"/>
  </sheetPr>
  <dimension ref="A1:N70"/>
  <sheetViews>
    <sheetView showGridLines="0" zoomScale="85" zoomScaleNormal="85" workbookViewId="0"/>
  </sheetViews>
  <sheetFormatPr defaultColWidth="10.7109375" defaultRowHeight="12.75"/>
  <cols>
    <col min="1" max="1" width="7.140625" style="1161" customWidth="1"/>
    <col min="2" max="2" width="72.42578125" style="19" customWidth="1"/>
    <col min="3" max="10" width="12.85546875" style="17" customWidth="1"/>
    <col min="11" max="14" width="12.85546875" style="932" customWidth="1"/>
    <col min="15" max="16" width="12.85546875" style="17" customWidth="1"/>
    <col min="17" max="16384" width="10.7109375" style="17"/>
  </cols>
  <sheetData>
    <row r="1" spans="1:14" ht="15.75">
      <c r="A1" s="1158"/>
      <c r="B1" s="1178" t="s">
        <v>1366</v>
      </c>
      <c r="C1" s="33"/>
      <c r="D1" s="33"/>
      <c r="E1" s="33"/>
      <c r="F1" s="33"/>
      <c r="G1" s="33"/>
      <c r="H1" s="33"/>
    </row>
    <row r="2" spans="1:14">
      <c r="A2" s="1158"/>
      <c r="B2" s="42"/>
      <c r="C2" s="33"/>
      <c r="D2" s="33"/>
      <c r="E2" s="33"/>
      <c r="F2" s="33"/>
      <c r="G2" s="33"/>
      <c r="H2" s="33"/>
    </row>
    <row r="3" spans="1:14">
      <c r="A3" s="1158"/>
      <c r="B3" s="43" t="str">
        <f>'2. SoFP'!B3</f>
        <v>FTC form for accounts for periods ending 31 March 2017</v>
      </c>
      <c r="C3" s="33"/>
      <c r="D3" s="33"/>
      <c r="E3" s="33"/>
      <c r="F3" s="33"/>
      <c r="G3" s="33"/>
      <c r="H3" s="33"/>
    </row>
    <row r="4" spans="1:14">
      <c r="A4" s="1158"/>
      <c r="B4" s="99" t="str">
        <f ca="1">MID(CELL("filename",F4),FIND("]",CELL("filename",F4))+1,99)</f>
        <v>28. C&amp;O</v>
      </c>
      <c r="C4" s="33"/>
      <c r="D4" s="33"/>
      <c r="E4" s="33"/>
      <c r="F4" s="33"/>
      <c r="G4" s="33"/>
      <c r="H4" s="33"/>
    </row>
    <row r="5" spans="1:14">
      <c r="A5" s="1158"/>
      <c r="B5" s="33"/>
      <c r="C5" s="33"/>
      <c r="D5" s="33"/>
      <c r="E5" s="33"/>
      <c r="F5" s="33"/>
      <c r="G5" s="33"/>
      <c r="H5" s="33"/>
    </row>
    <row r="6" spans="1:14">
      <c r="A6" s="1159"/>
      <c r="B6" s="43" t="s">
        <v>39</v>
      </c>
      <c r="C6" s="33"/>
      <c r="D6" s="33"/>
      <c r="E6" s="33"/>
      <c r="F6" s="33"/>
      <c r="G6" s="33"/>
      <c r="H6" s="33"/>
    </row>
    <row r="7" spans="1:14">
      <c r="A7" s="1159"/>
      <c r="B7" s="37"/>
      <c r="C7" s="33"/>
      <c r="D7" s="76"/>
      <c r="E7" s="1776" t="s">
        <v>1577</v>
      </c>
      <c r="F7" s="1776">
        <v>1</v>
      </c>
      <c r="G7" s="33"/>
      <c r="H7" s="33"/>
    </row>
    <row r="8" spans="1:14">
      <c r="A8" s="1159">
        <v>1</v>
      </c>
      <c r="B8" s="442"/>
      <c r="C8" s="3" t="s">
        <v>374</v>
      </c>
      <c r="D8" s="1138" t="s">
        <v>375</v>
      </c>
      <c r="E8" s="3" t="s">
        <v>65</v>
      </c>
      <c r="F8" s="410"/>
      <c r="G8" s="937"/>
      <c r="H8" s="937"/>
      <c r="I8" s="937"/>
    </row>
    <row r="9" spans="1:14">
      <c r="A9" s="1159"/>
      <c r="B9" s="316" t="s">
        <v>1441</v>
      </c>
      <c r="C9" s="620" t="str">
        <f>'2. SoFP'!D9</f>
        <v>31 Mar 2017</v>
      </c>
      <c r="D9" s="620" t="str">
        <f>'2. SoFP'!E9</f>
        <v>31 Mar 2016</v>
      </c>
      <c r="E9" s="407"/>
      <c r="F9" s="366" t="s">
        <v>102</v>
      </c>
      <c r="G9" s="937"/>
      <c r="H9" s="937"/>
      <c r="I9" s="33"/>
    </row>
    <row r="10" spans="1:14">
      <c r="A10" s="1159"/>
      <c r="B10" s="288"/>
      <c r="C10" s="344" t="s">
        <v>67</v>
      </c>
      <c r="D10" s="352" t="s">
        <v>67</v>
      </c>
      <c r="E10" s="4" t="s">
        <v>66</v>
      </c>
      <c r="F10" s="366" t="s">
        <v>103</v>
      </c>
      <c r="G10" s="33"/>
      <c r="H10" s="33"/>
      <c r="I10" s="33"/>
    </row>
    <row r="11" spans="1:14" s="18" customFormat="1" ht="18.75" customHeight="1">
      <c r="A11" s="1159"/>
      <c r="B11" s="307" t="s">
        <v>155</v>
      </c>
      <c r="C11" s="337"/>
      <c r="D11" s="306"/>
      <c r="E11" s="4">
        <v>100</v>
      </c>
      <c r="F11" s="361" t="s">
        <v>68</v>
      </c>
      <c r="G11" s="54"/>
      <c r="H11" s="54"/>
      <c r="I11" s="54"/>
      <c r="K11" s="933"/>
      <c r="L11" s="933"/>
      <c r="M11" s="933"/>
      <c r="N11" s="933"/>
    </row>
    <row r="12" spans="1:14" s="18" customFormat="1" ht="18.75" customHeight="1" thickBot="1">
      <c r="A12" s="1159"/>
      <c r="B12" s="305" t="s">
        <v>171</v>
      </c>
      <c r="C12" s="337"/>
      <c r="D12" s="306"/>
      <c r="E12" s="4" t="s">
        <v>23</v>
      </c>
      <c r="F12" s="361" t="s">
        <v>68</v>
      </c>
      <c r="G12" s="54"/>
      <c r="H12" s="54"/>
      <c r="I12" s="54"/>
      <c r="K12" s="933"/>
      <c r="L12" s="933"/>
      <c r="M12" s="933"/>
      <c r="N12" s="933"/>
    </row>
    <row r="13" spans="1:14" s="18" customFormat="1" ht="18.75" customHeight="1">
      <c r="A13" s="1159"/>
      <c r="B13" s="443" t="s">
        <v>85</v>
      </c>
      <c r="C13" s="336">
        <f>SUM(C11:C12)</f>
        <v>0</v>
      </c>
      <c r="D13" s="336">
        <f>SUM(D11:D12)</f>
        <v>0</v>
      </c>
      <c r="E13" s="4" t="s">
        <v>24</v>
      </c>
      <c r="F13" s="361" t="s">
        <v>68</v>
      </c>
      <c r="G13" s="54"/>
      <c r="H13" s="54"/>
      <c r="I13" s="54"/>
      <c r="K13" s="933"/>
      <c r="L13" s="933"/>
      <c r="M13" s="933"/>
      <c r="N13" s="933"/>
    </row>
    <row r="14" spans="1:14">
      <c r="A14" s="1159"/>
      <c r="B14" s="33"/>
      <c r="C14" s="33"/>
      <c r="D14" s="33"/>
      <c r="E14" s="33"/>
      <c r="F14" s="33"/>
      <c r="G14" s="33"/>
      <c r="H14" s="33"/>
    </row>
    <row r="15" spans="1:14" customFormat="1">
      <c r="A15" s="1159"/>
      <c r="B15" s="1547"/>
      <c r="E15" s="1776" t="s">
        <v>1577</v>
      </c>
      <c r="F15" s="1776">
        <v>3</v>
      </c>
      <c r="K15" s="1014"/>
      <c r="L15" s="1014"/>
      <c r="M15" s="1014"/>
      <c r="N15" s="1014"/>
    </row>
    <row r="16" spans="1:14" s="29" customFormat="1">
      <c r="A16" s="1159">
        <v>3</v>
      </c>
      <c r="B16" s="445"/>
      <c r="C16" s="1241" t="s">
        <v>534</v>
      </c>
      <c r="D16" s="1242" t="s">
        <v>376</v>
      </c>
      <c r="E16" s="1241" t="s">
        <v>65</v>
      </c>
      <c r="F16" s="446"/>
    </row>
    <row r="17" spans="1:7" s="29" customFormat="1">
      <c r="A17" s="1159"/>
      <c r="B17" s="327" t="s">
        <v>1106</v>
      </c>
      <c r="C17" s="620" t="str">
        <f>'2. SoFP'!D9</f>
        <v>31 Mar 2017</v>
      </c>
      <c r="D17" s="620" t="str">
        <f>'2. SoFP'!E9</f>
        <v>31 Mar 2016</v>
      </c>
      <c r="E17" s="447"/>
      <c r="F17" s="448" t="s">
        <v>102</v>
      </c>
    </row>
    <row r="18" spans="1:7" s="715" customFormat="1">
      <c r="A18" s="1159"/>
      <c r="B18" s="318"/>
      <c r="C18" s="813" t="s">
        <v>85</v>
      </c>
      <c r="D18" s="813" t="s">
        <v>85</v>
      </c>
      <c r="E18" s="814"/>
      <c r="F18" s="815"/>
    </row>
    <row r="19" spans="1:7" s="29" customFormat="1" ht="13.5" thickBot="1">
      <c r="A19" s="1159"/>
      <c r="B19" s="449"/>
      <c r="C19" s="345" t="s">
        <v>67</v>
      </c>
      <c r="D19" s="153" t="s">
        <v>67</v>
      </c>
      <c r="E19" s="4" t="s">
        <v>66</v>
      </c>
      <c r="F19" s="450" t="s">
        <v>103</v>
      </c>
    </row>
    <row r="20" spans="1:7" s="29" customFormat="1">
      <c r="A20" s="1159"/>
      <c r="B20" s="1076"/>
      <c r="C20" s="875"/>
      <c r="D20" s="875"/>
      <c r="E20" s="1014"/>
      <c r="F20" s="1186"/>
    </row>
    <row r="21" spans="1:7" s="29" customFormat="1" ht="18.75" customHeight="1">
      <c r="A21" s="1159"/>
      <c r="B21" s="1257" t="s">
        <v>1058</v>
      </c>
      <c r="C21" s="1018">
        <f t="shared" ref="C21:D21" si="0">SUM(C23:C25)</f>
        <v>0</v>
      </c>
      <c r="D21" s="1018">
        <f t="shared" si="0"/>
        <v>0</v>
      </c>
      <c r="E21" s="4">
        <v>110</v>
      </c>
      <c r="F21" s="361" t="s">
        <v>123</v>
      </c>
      <c r="G21" s="171"/>
    </row>
    <row r="22" spans="1:7" s="29" customFormat="1" ht="18.75" customHeight="1">
      <c r="A22" s="1159"/>
      <c r="B22" s="451" t="s">
        <v>1010</v>
      </c>
      <c r="C22" s="402"/>
      <c r="D22" s="1187"/>
      <c r="E22" s="1188"/>
      <c r="F22" s="453"/>
    </row>
    <row r="23" spans="1:7" s="29" customFormat="1" ht="18.75" customHeight="1">
      <c r="A23" s="1159"/>
      <c r="B23" s="454" t="s">
        <v>146</v>
      </c>
      <c r="C23" s="337"/>
      <c r="D23" s="306"/>
      <c r="E23" s="4">
        <v>120</v>
      </c>
      <c r="F23" s="361" t="s">
        <v>68</v>
      </c>
    </row>
    <row r="24" spans="1:7" s="29" customFormat="1" ht="18.75" customHeight="1">
      <c r="A24" s="1159"/>
      <c r="B24" s="454" t="s">
        <v>147</v>
      </c>
      <c r="C24" s="337"/>
      <c r="D24" s="306"/>
      <c r="E24" s="4">
        <v>130</v>
      </c>
      <c r="F24" s="361" t="s">
        <v>68</v>
      </c>
    </row>
    <row r="25" spans="1:7" s="29" customFormat="1" ht="18.75" customHeight="1">
      <c r="A25" s="1159"/>
      <c r="B25" s="454" t="s">
        <v>148</v>
      </c>
      <c r="C25" s="337"/>
      <c r="D25" s="306"/>
      <c r="E25" s="4">
        <v>140</v>
      </c>
      <c r="F25" s="361" t="s">
        <v>68</v>
      </c>
    </row>
    <row r="26" spans="1:7" s="29" customFormat="1" ht="18.75" customHeight="1" thickBot="1">
      <c r="A26" s="1159"/>
      <c r="B26" s="1258" t="s">
        <v>86</v>
      </c>
      <c r="C26" s="337"/>
      <c r="D26" s="306"/>
      <c r="E26" s="4">
        <v>150</v>
      </c>
      <c r="F26" s="361" t="s">
        <v>34</v>
      </c>
    </row>
    <row r="27" spans="1:7" s="29" customFormat="1" ht="18.75" customHeight="1">
      <c r="A27" s="1159"/>
      <c r="B27" s="362" t="s">
        <v>1059</v>
      </c>
      <c r="C27" s="336">
        <f t="shared" ref="C27:D27" si="1">C26+C21</f>
        <v>0</v>
      </c>
      <c r="D27" s="336">
        <f t="shared" si="1"/>
        <v>0</v>
      </c>
      <c r="E27" s="4">
        <v>160</v>
      </c>
      <c r="F27" s="361" t="s">
        <v>123</v>
      </c>
      <c r="G27" s="361" t="s">
        <v>123</v>
      </c>
    </row>
    <row r="28" spans="1:7" s="29" customFormat="1" ht="18.75" customHeight="1">
      <c r="A28" s="1159"/>
      <c r="B28" s="454" t="s">
        <v>146</v>
      </c>
      <c r="C28" s="1273">
        <f>C27-SUM(C29:C30)</f>
        <v>0</v>
      </c>
      <c r="D28" s="301">
        <f>D27-SUM(D29:D30)</f>
        <v>0</v>
      </c>
      <c r="E28" s="4">
        <v>170</v>
      </c>
      <c r="F28" s="361" t="s">
        <v>68</v>
      </c>
    </row>
    <row r="29" spans="1:7" s="29" customFormat="1" ht="18.75" customHeight="1">
      <c r="A29" s="1159"/>
      <c r="B29" s="454" t="s">
        <v>147</v>
      </c>
      <c r="C29" s="337"/>
      <c r="D29" s="306"/>
      <c r="E29" s="4">
        <v>180</v>
      </c>
      <c r="F29" s="361" t="s">
        <v>68</v>
      </c>
    </row>
    <row r="30" spans="1:7" s="29" customFormat="1" ht="18.75" customHeight="1">
      <c r="A30" s="1159"/>
      <c r="B30" s="1259" t="s">
        <v>148</v>
      </c>
      <c r="C30" s="337"/>
      <c r="D30" s="306"/>
      <c r="E30" s="4">
        <v>190</v>
      </c>
      <c r="F30" s="361" t="s">
        <v>68</v>
      </c>
    </row>
    <row r="31" spans="1:7" s="29" customFormat="1">
      <c r="A31" s="1159"/>
      <c r="B31" s="1076"/>
      <c r="C31" s="875"/>
      <c r="D31" s="875"/>
      <c r="E31" s="1014"/>
      <c r="F31" s="1186"/>
    </row>
    <row r="32" spans="1:7" s="29" customFormat="1" ht="18.75" customHeight="1">
      <c r="A32" s="1159"/>
      <c r="B32" s="1257" t="s">
        <v>1060</v>
      </c>
      <c r="C32" s="1018">
        <f t="shared" ref="C32:D32" si="2">SUM(C34:C36)</f>
        <v>0</v>
      </c>
      <c r="D32" s="1018">
        <f t="shared" si="2"/>
        <v>0</v>
      </c>
      <c r="E32" s="4" t="s">
        <v>198</v>
      </c>
      <c r="F32" s="361" t="s">
        <v>123</v>
      </c>
      <c r="G32" s="946"/>
    </row>
    <row r="33" spans="1:7" s="29" customFormat="1" ht="18.75" customHeight="1">
      <c r="A33" s="1159"/>
      <c r="B33" s="451" t="s">
        <v>1010</v>
      </c>
      <c r="C33" s="402"/>
      <c r="D33" s="1187"/>
      <c r="E33" s="1188"/>
      <c r="F33" s="453"/>
    </row>
    <row r="34" spans="1:7" s="29" customFormat="1" ht="18.75" customHeight="1">
      <c r="A34" s="1159"/>
      <c r="B34" s="454" t="s">
        <v>146</v>
      </c>
      <c r="C34" s="337"/>
      <c r="D34" s="306"/>
      <c r="E34" s="4" t="s">
        <v>5</v>
      </c>
      <c r="F34" s="361" t="s">
        <v>68</v>
      </c>
    </row>
    <row r="35" spans="1:7" s="29" customFormat="1" ht="18.75" customHeight="1">
      <c r="A35" s="1159"/>
      <c r="B35" s="454" t="s">
        <v>147</v>
      </c>
      <c r="C35" s="337"/>
      <c r="D35" s="306"/>
      <c r="E35" s="4" t="s">
        <v>201</v>
      </c>
      <c r="F35" s="361" t="s">
        <v>68</v>
      </c>
    </row>
    <row r="36" spans="1:7" s="29" customFormat="1" ht="18.75" customHeight="1">
      <c r="A36" s="1159"/>
      <c r="B36" s="454" t="s">
        <v>148</v>
      </c>
      <c r="C36" s="337"/>
      <c r="D36" s="306"/>
      <c r="E36" s="4" t="s">
        <v>203</v>
      </c>
      <c r="F36" s="361" t="s">
        <v>68</v>
      </c>
    </row>
    <row r="37" spans="1:7" s="29" customFormat="1" ht="18.75" customHeight="1" thickBot="1">
      <c r="A37" s="1159"/>
      <c r="B37" s="1258" t="s">
        <v>86</v>
      </c>
      <c r="C37" s="337"/>
      <c r="D37" s="306"/>
      <c r="E37" s="4" t="s">
        <v>205</v>
      </c>
      <c r="F37" s="361" t="s">
        <v>34</v>
      </c>
    </row>
    <row r="38" spans="1:7" s="29" customFormat="1" ht="18.75" customHeight="1">
      <c r="A38" s="1159"/>
      <c r="B38" s="362" t="s">
        <v>1061</v>
      </c>
      <c r="C38" s="336">
        <f t="shared" ref="C38:D38" si="3">C37+C32</f>
        <v>0</v>
      </c>
      <c r="D38" s="336">
        <f t="shared" si="3"/>
        <v>0</v>
      </c>
      <c r="E38" s="4" t="s">
        <v>207</v>
      </c>
      <c r="F38" s="361" t="s">
        <v>123</v>
      </c>
    </row>
    <row r="39" spans="1:7" s="29" customFormat="1" ht="18.75" customHeight="1">
      <c r="A39" s="1159"/>
      <c r="B39" s="454" t="s">
        <v>146</v>
      </c>
      <c r="C39" s="1273">
        <f t="shared" ref="C39:D39" si="4">C38-SUM(C40:C41)</f>
        <v>0</v>
      </c>
      <c r="D39" s="301">
        <f t="shared" si="4"/>
        <v>0</v>
      </c>
      <c r="E39" s="4" t="s">
        <v>209</v>
      </c>
      <c r="F39" s="361" t="s">
        <v>68</v>
      </c>
    </row>
    <row r="40" spans="1:7" s="29" customFormat="1" ht="18.75" customHeight="1">
      <c r="A40" s="1159"/>
      <c r="B40" s="454" t="s">
        <v>147</v>
      </c>
      <c r="C40" s="337"/>
      <c r="D40" s="306"/>
      <c r="E40" s="4" t="s">
        <v>211</v>
      </c>
      <c r="F40" s="361" t="s">
        <v>68</v>
      </c>
    </row>
    <row r="41" spans="1:7" s="29" customFormat="1" ht="18.75" customHeight="1">
      <c r="A41" s="1159"/>
      <c r="B41" s="1259" t="s">
        <v>148</v>
      </c>
      <c r="C41" s="337"/>
      <c r="D41" s="306"/>
      <c r="E41" s="4" t="s">
        <v>213</v>
      </c>
      <c r="F41" s="361" t="s">
        <v>68</v>
      </c>
    </row>
    <row r="42" spans="1:7" s="29" customFormat="1">
      <c r="A42" s="1159"/>
      <c r="B42" s="1076"/>
      <c r="C42" s="875"/>
      <c r="D42" s="875"/>
      <c r="E42" s="1014"/>
      <c r="F42" s="1186"/>
    </row>
    <row r="43" spans="1:7" s="29" customFormat="1" ht="18.75" customHeight="1">
      <c r="A43" s="1159"/>
      <c r="B43" s="1257" t="s">
        <v>1062</v>
      </c>
      <c r="C43" s="1018">
        <f t="shared" ref="C43:D43" si="5">SUM(C45:C47)</f>
        <v>0</v>
      </c>
      <c r="D43" s="1018">
        <f t="shared" si="5"/>
        <v>0</v>
      </c>
      <c r="E43" s="4" t="s">
        <v>12</v>
      </c>
      <c r="F43" s="361" t="s">
        <v>123</v>
      </c>
      <c r="G43" s="946"/>
    </row>
    <row r="44" spans="1:7" s="29" customFormat="1" ht="18.75" customHeight="1">
      <c r="A44" s="1159"/>
      <c r="B44" s="451" t="s">
        <v>1010</v>
      </c>
      <c r="C44" s="402"/>
      <c r="D44" s="1187"/>
      <c r="E44" s="1188"/>
      <c r="F44" s="453"/>
    </row>
    <row r="45" spans="1:7" s="29" customFormat="1" ht="18.75" customHeight="1">
      <c r="A45" s="1159"/>
      <c r="B45" s="454" t="s">
        <v>146</v>
      </c>
      <c r="C45" s="337"/>
      <c r="D45" s="306"/>
      <c r="E45" s="4" t="s">
        <v>218</v>
      </c>
      <c r="F45" s="361" t="s">
        <v>68</v>
      </c>
    </row>
    <row r="46" spans="1:7" s="29" customFormat="1" ht="18.75" customHeight="1">
      <c r="A46" s="1159"/>
      <c r="B46" s="454" t="s">
        <v>147</v>
      </c>
      <c r="C46" s="337"/>
      <c r="D46" s="306"/>
      <c r="E46" s="4" t="s">
        <v>364</v>
      </c>
      <c r="F46" s="361" t="s">
        <v>68</v>
      </c>
    </row>
    <row r="47" spans="1:7" s="29" customFormat="1" ht="18.75" customHeight="1">
      <c r="A47" s="1159"/>
      <c r="B47" s="454" t="s">
        <v>148</v>
      </c>
      <c r="C47" s="337"/>
      <c r="D47" s="306"/>
      <c r="E47" s="4" t="s">
        <v>385</v>
      </c>
      <c r="F47" s="361" t="s">
        <v>68</v>
      </c>
    </row>
    <row r="48" spans="1:7" s="29" customFormat="1" ht="18.75" customHeight="1" thickBot="1">
      <c r="A48" s="1159"/>
      <c r="B48" s="1258" t="s">
        <v>86</v>
      </c>
      <c r="C48" s="337"/>
      <c r="D48" s="306"/>
      <c r="E48" s="4" t="s">
        <v>414</v>
      </c>
      <c r="F48" s="361" t="s">
        <v>34</v>
      </c>
    </row>
    <row r="49" spans="1:7" s="29" customFormat="1" ht="18.75" customHeight="1">
      <c r="A49" s="1159"/>
      <c r="B49" s="362" t="s">
        <v>1063</v>
      </c>
      <c r="C49" s="336">
        <f t="shared" ref="C49:D49" si="6">C48+C43</f>
        <v>0</v>
      </c>
      <c r="D49" s="336">
        <f t="shared" si="6"/>
        <v>0</v>
      </c>
      <c r="E49" s="4" t="s">
        <v>561</v>
      </c>
      <c r="F49" s="361" t="s">
        <v>123</v>
      </c>
    </row>
    <row r="50" spans="1:7" s="29" customFormat="1" ht="18.75" customHeight="1">
      <c r="A50" s="1159"/>
      <c r="B50" s="454" t="s">
        <v>146</v>
      </c>
      <c r="C50" s="1273">
        <f t="shared" ref="C50:D50" si="7">C49-SUM(C51:C52)</f>
        <v>0</v>
      </c>
      <c r="D50" s="301">
        <f t="shared" si="7"/>
        <v>0</v>
      </c>
      <c r="E50" s="4" t="s">
        <v>563</v>
      </c>
      <c r="F50" s="361" t="s">
        <v>68</v>
      </c>
    </row>
    <row r="51" spans="1:7" s="29" customFormat="1" ht="18.75" customHeight="1">
      <c r="A51" s="1159"/>
      <c r="B51" s="454" t="s">
        <v>147</v>
      </c>
      <c r="C51" s="337"/>
      <c r="D51" s="306"/>
      <c r="E51" s="4" t="s">
        <v>565</v>
      </c>
      <c r="F51" s="361" t="s">
        <v>68</v>
      </c>
    </row>
    <row r="52" spans="1:7" s="29" customFormat="1" ht="18.75" customHeight="1">
      <c r="A52" s="1159"/>
      <c r="B52" s="1259" t="s">
        <v>148</v>
      </c>
      <c r="C52" s="337"/>
      <c r="D52" s="306"/>
      <c r="E52" s="4" t="s">
        <v>567</v>
      </c>
      <c r="F52" s="361" t="s">
        <v>68</v>
      </c>
    </row>
    <row r="53" spans="1:7" s="29" customFormat="1">
      <c r="A53" s="1159"/>
      <c r="B53" s="1076"/>
      <c r="C53" s="875"/>
      <c r="D53" s="875"/>
      <c r="E53" s="1014"/>
      <c r="F53" s="1186"/>
    </row>
    <row r="54" spans="1:7" s="29" customFormat="1" ht="18.75" customHeight="1">
      <c r="A54" s="1159"/>
      <c r="B54" s="1257" t="s">
        <v>1064</v>
      </c>
      <c r="C54" s="1018">
        <f t="shared" ref="C54:D54" si="8">SUM(C56:C58)</f>
        <v>0</v>
      </c>
      <c r="D54" s="1018">
        <f t="shared" si="8"/>
        <v>0</v>
      </c>
      <c r="E54" s="4" t="s">
        <v>577</v>
      </c>
      <c r="F54" s="361" t="s">
        <v>123</v>
      </c>
      <c r="G54" s="946"/>
    </row>
    <row r="55" spans="1:7" s="29" customFormat="1" ht="18.75" customHeight="1">
      <c r="A55" s="1159"/>
      <c r="B55" s="451" t="s">
        <v>1010</v>
      </c>
      <c r="C55" s="402"/>
      <c r="D55" s="1187"/>
      <c r="E55" s="1188"/>
      <c r="F55" s="453"/>
    </row>
    <row r="56" spans="1:7" s="29" customFormat="1" ht="18.75" customHeight="1">
      <c r="A56" s="1159"/>
      <c r="B56" s="454" t="s">
        <v>146</v>
      </c>
      <c r="C56" s="337"/>
      <c r="D56" s="306"/>
      <c r="E56" s="4" t="s">
        <v>722</v>
      </c>
      <c r="F56" s="361" t="s">
        <v>68</v>
      </c>
    </row>
    <row r="57" spans="1:7" s="29" customFormat="1" ht="18.75" customHeight="1">
      <c r="A57" s="1159"/>
      <c r="B57" s="454" t="s">
        <v>147</v>
      </c>
      <c r="C57" s="337"/>
      <c r="D57" s="306"/>
      <c r="E57" s="4" t="s">
        <v>723</v>
      </c>
      <c r="F57" s="361" t="s">
        <v>68</v>
      </c>
    </row>
    <row r="58" spans="1:7" s="29" customFormat="1" ht="18.75" customHeight="1">
      <c r="A58" s="1159"/>
      <c r="B58" s="454" t="s">
        <v>148</v>
      </c>
      <c r="C58" s="337"/>
      <c r="D58" s="306"/>
      <c r="E58" s="4" t="s">
        <v>724</v>
      </c>
      <c r="F58" s="361" t="s">
        <v>68</v>
      </c>
    </row>
    <row r="59" spans="1:7" s="29" customFormat="1" ht="18.75" customHeight="1" thickBot="1">
      <c r="A59" s="1159"/>
      <c r="B59" s="1258" t="s">
        <v>86</v>
      </c>
      <c r="C59" s="337"/>
      <c r="D59" s="306"/>
      <c r="E59" s="4" t="s">
        <v>725</v>
      </c>
      <c r="F59" s="361" t="s">
        <v>34</v>
      </c>
    </row>
    <row r="60" spans="1:7" s="29" customFormat="1" ht="18.75" customHeight="1">
      <c r="A60" s="1159"/>
      <c r="B60" s="362" t="s">
        <v>1065</v>
      </c>
      <c r="C60" s="336">
        <f t="shared" ref="C60:D60" si="9">C59+C54</f>
        <v>0</v>
      </c>
      <c r="D60" s="336">
        <f t="shared" si="9"/>
        <v>0</v>
      </c>
      <c r="E60" s="4" t="s">
        <v>726</v>
      </c>
      <c r="F60" s="361" t="s">
        <v>123</v>
      </c>
    </row>
    <row r="61" spans="1:7" s="29" customFormat="1" ht="18.75" customHeight="1">
      <c r="A61" s="1159"/>
      <c r="B61" s="454" t="s">
        <v>146</v>
      </c>
      <c r="C61" s="1273">
        <f t="shared" ref="C61:D61" si="10">C60-SUM(C62:C63)</f>
        <v>0</v>
      </c>
      <c r="D61" s="301">
        <f t="shared" si="10"/>
        <v>0</v>
      </c>
      <c r="E61" s="4" t="s">
        <v>757</v>
      </c>
      <c r="F61" s="361" t="s">
        <v>68</v>
      </c>
    </row>
    <row r="62" spans="1:7" s="29" customFormat="1" ht="18.75" customHeight="1">
      <c r="A62" s="1159"/>
      <c r="B62" s="454" t="s">
        <v>147</v>
      </c>
      <c r="C62" s="337"/>
      <c r="D62" s="306"/>
      <c r="E62" s="4" t="s">
        <v>821</v>
      </c>
      <c r="F62" s="361" t="s">
        <v>68</v>
      </c>
    </row>
    <row r="63" spans="1:7" s="29" customFormat="1" ht="18.75" customHeight="1">
      <c r="A63" s="1159"/>
      <c r="B63" s="1260" t="s">
        <v>148</v>
      </c>
      <c r="C63" s="337"/>
      <c r="D63" s="306"/>
      <c r="E63" s="4" t="s">
        <v>999</v>
      </c>
      <c r="F63" s="361" t="s">
        <v>68</v>
      </c>
    </row>
    <row r="64" spans="1:7" s="29" customFormat="1" ht="20.25" customHeight="1" thickBot="1">
      <c r="A64" s="1159"/>
      <c r="B64" s="1189"/>
      <c r="C64" s="1185"/>
      <c r="D64" s="580"/>
      <c r="E64" s="580"/>
      <c r="F64" s="581"/>
    </row>
    <row r="65" spans="1:7" s="29" customFormat="1" ht="18.75" customHeight="1" thickBot="1">
      <c r="A65" s="1211"/>
      <c r="B65" s="362" t="s">
        <v>1090</v>
      </c>
      <c r="C65" s="245">
        <f t="shared" ref="C65:D65" si="11">C27+C38+C49+C60</f>
        <v>0</v>
      </c>
      <c r="D65" s="245">
        <f t="shared" si="11"/>
        <v>0</v>
      </c>
      <c r="E65" s="4" t="s">
        <v>1000</v>
      </c>
      <c r="F65" s="361" t="s">
        <v>123</v>
      </c>
    </row>
    <row r="66" spans="1:7" s="29" customFormat="1" ht="18.75" customHeight="1">
      <c r="A66" s="1211"/>
      <c r="B66" s="454" t="s">
        <v>146</v>
      </c>
      <c r="C66" s="1299">
        <f t="shared" ref="C66:D66" si="12">C28+C39+C50+C61</f>
        <v>0</v>
      </c>
      <c r="D66" s="1299">
        <f t="shared" si="12"/>
        <v>0</v>
      </c>
      <c r="E66" s="4" t="s">
        <v>1076</v>
      </c>
      <c r="F66" s="361" t="s">
        <v>68</v>
      </c>
    </row>
    <row r="67" spans="1:7" s="29" customFormat="1" ht="18.75" customHeight="1">
      <c r="A67" s="1211"/>
      <c r="B67" s="454" t="s">
        <v>147</v>
      </c>
      <c r="C67" s="1273">
        <f>C29+C40+C51+C62</f>
        <v>0</v>
      </c>
      <c r="D67" s="1267">
        <f t="shared" ref="D67" si="13">D29+D40+D51+D62</f>
        <v>0</v>
      </c>
      <c r="E67" s="4" t="s">
        <v>824</v>
      </c>
      <c r="F67" s="361" t="s">
        <v>68</v>
      </c>
    </row>
    <row r="68" spans="1:7" s="29" customFormat="1" ht="18.75" customHeight="1">
      <c r="A68" s="1211"/>
      <c r="B68" s="1260" t="s">
        <v>148</v>
      </c>
      <c r="C68" s="1273">
        <f>C30+C41+C52+C63</f>
        <v>0</v>
      </c>
      <c r="D68" s="1267">
        <f t="shared" ref="D68" si="14">D30+D41+D52+D63</f>
        <v>0</v>
      </c>
      <c r="E68" s="4" t="s">
        <v>1026</v>
      </c>
      <c r="F68" s="361" t="s">
        <v>68</v>
      </c>
    </row>
    <row r="69" spans="1:7" s="29" customFormat="1" ht="29.25" customHeight="1">
      <c r="A69" s="1159"/>
      <c r="B69" s="1298" t="s">
        <v>800</v>
      </c>
      <c r="C69" s="337"/>
      <c r="D69" s="1013"/>
      <c r="E69" s="4" t="s">
        <v>695</v>
      </c>
      <c r="F69" s="361" t="s">
        <v>68</v>
      </c>
      <c r="G69" s="946"/>
    </row>
    <row r="70" spans="1:7" s="1014" customFormat="1" ht="29.25" customHeight="1">
      <c r="B70" s="142"/>
    </row>
  </sheetData>
  <printOptions gridLinesSet="0"/>
  <pageMargins left="0.74803149606299213" right="0.34" top="0.36" bottom="0.38" header="0.21" footer="0.2"/>
  <pageSetup paperSize="9" scale="35" orientation="landscape" horizontalDpi="300" verticalDpi="300" r:id="rId1"/>
  <headerFooter alignWithMargins="0"/>
  <ignoredErrors>
    <ignoredError sqref="C10:D10 E12:E13 D19 C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1"/>
  <sheetViews>
    <sheetView showGridLines="0" zoomScale="85" zoomScaleNormal="85" workbookViewId="0"/>
  </sheetViews>
  <sheetFormatPr defaultColWidth="10.7109375" defaultRowHeight="12.75"/>
  <cols>
    <col min="1" max="1" width="4.5703125" style="25" customWidth="1"/>
    <col min="2" max="2" width="56.42578125" style="26" customWidth="1"/>
    <col min="3" max="3" width="14.28515625" style="26" customWidth="1"/>
    <col min="4" max="5" width="14.7109375" style="25" customWidth="1"/>
    <col min="6" max="6" width="10" style="25" bestFit="1" customWidth="1"/>
    <col min="7" max="7" width="9.7109375" style="25" bestFit="1" customWidth="1"/>
    <col min="8" max="8" width="3.42578125" style="25" customWidth="1"/>
    <col min="9" max="16384" width="10.7109375" style="25"/>
  </cols>
  <sheetData>
    <row r="1" spans="1:12" ht="15.75">
      <c r="A1" s="33"/>
      <c r="B1" s="1178" t="s">
        <v>1366</v>
      </c>
      <c r="C1" s="41"/>
      <c r="D1" s="33"/>
      <c r="E1" s="33"/>
      <c r="F1" s="33"/>
      <c r="G1" s="33"/>
      <c r="H1" s="33"/>
      <c r="I1" s="33"/>
      <c r="J1" s="33"/>
      <c r="K1" s="33"/>
      <c r="L1" s="33"/>
    </row>
    <row r="2" spans="1:12">
      <c r="A2" s="33"/>
      <c r="B2" s="42"/>
      <c r="C2" s="37"/>
      <c r="D2" s="33"/>
      <c r="E2" s="33"/>
      <c r="F2" s="33"/>
      <c r="G2" s="33"/>
      <c r="H2" s="33"/>
      <c r="I2" s="33"/>
      <c r="J2" s="33"/>
      <c r="K2" s="33"/>
      <c r="L2" s="33"/>
    </row>
    <row r="3" spans="1:12">
      <c r="A3" s="33"/>
      <c r="B3" s="43" t="str">
        <f>iTitle</f>
        <v>FTC form for accounts for periods ending 31 March 2017</v>
      </c>
      <c r="C3" s="43"/>
      <c r="D3" s="33"/>
      <c r="E3" s="33"/>
      <c r="F3" s="33"/>
      <c r="G3" s="33"/>
      <c r="H3" s="33"/>
      <c r="I3" s="33"/>
      <c r="J3" s="33"/>
      <c r="K3" s="33"/>
      <c r="L3" s="33"/>
    </row>
    <row r="4" spans="1:12">
      <c r="A4" s="33"/>
      <c r="B4" s="95" t="str">
        <f ca="1">MID(CELL("filename",F4),FIND("]",CELL("filename",F4))+1,99)</f>
        <v>2. SoFP</v>
      </c>
      <c r="C4" s="39"/>
      <c r="D4" s="33"/>
      <c r="E4" s="33"/>
      <c r="F4" s="33"/>
      <c r="G4" s="33"/>
      <c r="H4" s="33"/>
      <c r="I4" s="33"/>
      <c r="J4" s="33"/>
      <c r="K4" s="33"/>
      <c r="L4" s="33"/>
    </row>
    <row r="5" spans="1:12">
      <c r="A5" s="33"/>
      <c r="B5" s="33"/>
      <c r="C5" s="33"/>
      <c r="D5" s="33"/>
      <c r="E5" s="33"/>
      <c r="F5" s="33"/>
      <c r="G5" s="33"/>
      <c r="H5" s="33"/>
      <c r="I5" s="33"/>
      <c r="J5" s="33"/>
      <c r="K5" s="33"/>
      <c r="L5" s="33"/>
    </row>
    <row r="6" spans="1:12">
      <c r="A6" s="33"/>
      <c r="B6" s="43" t="s">
        <v>117</v>
      </c>
      <c r="C6" s="43"/>
      <c r="D6" s="34"/>
      <c r="E6" s="34"/>
      <c r="F6" s="34"/>
      <c r="G6" s="34"/>
      <c r="H6" s="34"/>
      <c r="I6" s="33"/>
      <c r="J6" s="33"/>
      <c r="K6" s="33"/>
      <c r="L6" s="33"/>
    </row>
    <row r="7" spans="1:12">
      <c r="A7" s="33"/>
      <c r="B7" s="40"/>
      <c r="C7" s="40"/>
      <c r="D7" s="34"/>
      <c r="E7" s="34"/>
      <c r="F7" s="1776" t="s">
        <v>1577</v>
      </c>
      <c r="G7" s="1776">
        <v>1</v>
      </c>
      <c r="H7" s="34"/>
      <c r="I7" s="33"/>
      <c r="J7" s="33"/>
      <c r="K7" s="33"/>
      <c r="L7" s="33"/>
    </row>
    <row r="8" spans="1:12">
      <c r="A8" s="1158">
        <v>1</v>
      </c>
      <c r="B8" s="583"/>
      <c r="C8" s="618"/>
      <c r="D8" s="619" t="s">
        <v>299</v>
      </c>
      <c r="E8" s="1119" t="s">
        <v>300</v>
      </c>
      <c r="F8" s="665" t="s">
        <v>65</v>
      </c>
      <c r="G8" s="524"/>
      <c r="H8" s="34"/>
      <c r="I8" s="33"/>
      <c r="J8" s="33"/>
      <c r="K8" s="33"/>
      <c r="L8" s="33"/>
    </row>
    <row r="9" spans="1:12">
      <c r="A9" s="33"/>
      <c r="B9" s="317" t="s">
        <v>183</v>
      </c>
      <c r="C9" s="342"/>
      <c r="D9" s="1762" t="s">
        <v>1575</v>
      </c>
      <c r="E9" s="1762" t="s">
        <v>1576</v>
      </c>
      <c r="F9" s="663"/>
      <c r="G9" s="225" t="s">
        <v>102</v>
      </c>
      <c r="H9" s="33"/>
      <c r="I9" s="33"/>
      <c r="J9" s="33"/>
      <c r="K9" s="33"/>
      <c r="L9" s="33"/>
    </row>
    <row r="10" spans="1:12">
      <c r="A10" s="33"/>
      <c r="B10" s="468"/>
      <c r="C10" s="576" t="s">
        <v>559</v>
      </c>
      <c r="D10" s="280" t="s">
        <v>67</v>
      </c>
      <c r="E10" s="280" t="s">
        <v>67</v>
      </c>
      <c r="F10" s="664" t="s">
        <v>66</v>
      </c>
      <c r="G10" s="343" t="s">
        <v>103</v>
      </c>
      <c r="H10" s="34"/>
      <c r="I10" s="33"/>
      <c r="J10" s="33"/>
      <c r="K10" s="33"/>
      <c r="L10" s="33"/>
    </row>
    <row r="11" spans="1:12" ht="18.75" customHeight="1">
      <c r="A11" s="33"/>
      <c r="B11" s="587" t="s">
        <v>184</v>
      </c>
      <c r="C11" s="46"/>
      <c r="D11" s="50"/>
      <c r="E11" s="50"/>
      <c r="F11" s="289"/>
      <c r="G11" s="621"/>
      <c r="H11" s="34"/>
      <c r="I11" s="33"/>
      <c r="J11" s="33"/>
      <c r="K11" s="33"/>
      <c r="L11" s="33"/>
    </row>
    <row r="12" spans="1:12" ht="18.75" customHeight="1">
      <c r="A12" s="33"/>
      <c r="B12" s="441" t="s">
        <v>171</v>
      </c>
      <c r="C12" s="45" t="str">
        <f>MID('13. Intangibles'!B9,6,2)</f>
        <v>12</v>
      </c>
      <c r="D12" s="631">
        <f>'13. Intangibles'!C81</f>
        <v>0</v>
      </c>
      <c r="E12" s="631">
        <f>'13. Intangibles'!C82</f>
        <v>0</v>
      </c>
      <c r="F12" s="613" t="s">
        <v>185</v>
      </c>
      <c r="G12" s="258" t="s">
        <v>68</v>
      </c>
      <c r="H12" s="34"/>
      <c r="I12" s="33"/>
      <c r="J12" s="33"/>
      <c r="K12" s="33"/>
      <c r="L12" s="33"/>
    </row>
    <row r="13" spans="1:12" ht="18.75" customHeight="1">
      <c r="A13" s="33"/>
      <c r="B13" s="441" t="s">
        <v>155</v>
      </c>
      <c r="C13" s="45" t="str">
        <f>MID('14. PPE'!B9,6,2)</f>
        <v>13</v>
      </c>
      <c r="D13" s="631">
        <f>'14. PPE'!C91</f>
        <v>0</v>
      </c>
      <c r="E13" s="631">
        <f>'14. PPE'!C103</f>
        <v>0</v>
      </c>
      <c r="F13" s="613" t="s">
        <v>23</v>
      </c>
      <c r="G13" s="258" t="s">
        <v>68</v>
      </c>
      <c r="H13" s="34"/>
      <c r="I13" s="33"/>
      <c r="J13" s="33"/>
      <c r="K13" s="33"/>
      <c r="L13" s="33"/>
    </row>
    <row r="14" spans="1:12" ht="18.75" customHeight="1">
      <c r="A14" s="33"/>
      <c r="B14" s="441" t="s">
        <v>631</v>
      </c>
      <c r="C14" s="45" t="str">
        <f>MID('16. Investments &amp; Groups'!B9,6,2)</f>
        <v>15</v>
      </c>
      <c r="D14" s="631">
        <f>'16. Investments &amp; Groups'!C29+'16. Investments &amp; Groups'!G29</f>
        <v>0</v>
      </c>
      <c r="E14" s="631">
        <f>'16. Investments &amp; Groups'!C55</f>
        <v>0</v>
      </c>
      <c r="F14" s="613" t="s">
        <v>186</v>
      </c>
      <c r="G14" s="258" t="s">
        <v>68</v>
      </c>
      <c r="H14" s="34"/>
      <c r="I14" s="33"/>
      <c r="J14" s="33"/>
      <c r="K14" s="33"/>
      <c r="L14" s="33"/>
    </row>
    <row r="15" spans="1:12" ht="18.75" customHeight="1">
      <c r="A15" s="33"/>
      <c r="B15" s="901" t="s">
        <v>1343</v>
      </c>
      <c r="C15" s="918" t="str">
        <f>MID('16. Investments &amp; Groups'!B9,6,2)</f>
        <v>15</v>
      </c>
      <c r="D15" s="631">
        <f>'16. Investments &amp; Groups'!D29+'16. Investments &amp; Groups'!E29+'16. Investments &amp; Groups'!G29</f>
        <v>0</v>
      </c>
      <c r="E15" s="631">
        <f>'16. Investments &amp; Groups'!D55+'16. Investments &amp; Groups'!E55+'16. Investments &amp; Groups'!G55</f>
        <v>0</v>
      </c>
      <c r="F15" s="613" t="s">
        <v>24</v>
      </c>
      <c r="G15" s="258" t="s">
        <v>68</v>
      </c>
      <c r="H15" s="34"/>
      <c r="I15" s="33"/>
      <c r="J15" s="33"/>
      <c r="K15" s="33"/>
      <c r="L15" s="33"/>
    </row>
    <row r="16" spans="1:12" ht="18.75" customHeight="1">
      <c r="A16" s="33"/>
      <c r="B16" s="589" t="s">
        <v>1080</v>
      </c>
      <c r="C16" s="918" t="str">
        <f>MID('16. Investments &amp; Groups'!B9,6,2)</f>
        <v>15</v>
      </c>
      <c r="D16" s="631">
        <f>'16. Investments &amp; Groups'!F29+'16. Investments &amp; Groups'!H29</f>
        <v>0</v>
      </c>
      <c r="E16" s="631">
        <f>'16. Investments &amp; Groups'!F55+'16. Investments &amp; Groups'!H55</f>
        <v>0</v>
      </c>
      <c r="F16" s="613" t="s">
        <v>187</v>
      </c>
      <c r="G16" s="258" t="s">
        <v>68</v>
      </c>
      <c r="H16" s="34"/>
      <c r="I16" s="33"/>
      <c r="J16" s="33"/>
      <c r="K16" s="33"/>
      <c r="L16" s="33"/>
    </row>
    <row r="17" spans="1:12" ht="18.75" customHeight="1">
      <c r="A17" s="33"/>
      <c r="B17" s="441" t="s">
        <v>156</v>
      </c>
      <c r="C17" s="45" t="str">
        <f>MID('20. Receivables'!B9,6,2)</f>
        <v>20</v>
      </c>
      <c r="D17" s="631">
        <f>'20. Receivables'!D60</f>
        <v>0</v>
      </c>
      <c r="E17" s="631">
        <f>'20. Receivables'!E60</f>
        <v>0</v>
      </c>
      <c r="F17" s="613" t="s">
        <v>0</v>
      </c>
      <c r="G17" s="258" t="s">
        <v>68</v>
      </c>
      <c r="H17" s="34"/>
      <c r="I17" s="33"/>
      <c r="J17" s="33"/>
      <c r="K17" s="33"/>
      <c r="L17" s="33"/>
    </row>
    <row r="18" spans="1:12" ht="18.75" customHeight="1">
      <c r="A18" s="33"/>
      <c r="B18" s="441" t="s">
        <v>159</v>
      </c>
      <c r="C18" s="45" t="str">
        <f>MID('18. Other Assets'!B17,6,2)</f>
        <v>18</v>
      </c>
      <c r="D18" s="631">
        <f>'18. Other Assets'!C26</f>
        <v>0</v>
      </c>
      <c r="E18" s="631">
        <f>'18. Other Assets'!D26</f>
        <v>0</v>
      </c>
      <c r="F18" s="613" t="s">
        <v>188</v>
      </c>
      <c r="G18" s="258" t="s">
        <v>68</v>
      </c>
      <c r="H18" s="34"/>
      <c r="I18" s="33"/>
      <c r="J18" s="33"/>
      <c r="K18" s="33"/>
      <c r="L18" s="33"/>
    </row>
    <row r="19" spans="1:12" ht="18.75" customHeight="1" thickBot="1">
      <c r="A19" s="33"/>
      <c r="B19" s="521" t="s">
        <v>157</v>
      </c>
      <c r="C19" s="154" t="str">
        <f>MID('18. Other Assets'!B9,6,2)</f>
        <v>17</v>
      </c>
      <c r="D19" s="631">
        <f>'18. Other Assets'!C13</f>
        <v>0</v>
      </c>
      <c r="E19" s="631">
        <f>'18. Other Assets'!D13</f>
        <v>0</v>
      </c>
      <c r="F19" s="613" t="s">
        <v>189</v>
      </c>
      <c r="G19" s="258" t="s">
        <v>68</v>
      </c>
      <c r="H19" s="34"/>
      <c r="I19" s="33"/>
      <c r="J19" s="33"/>
      <c r="K19" s="33"/>
      <c r="L19" s="33"/>
    </row>
    <row r="20" spans="1:12" ht="18.75" customHeight="1">
      <c r="A20" s="33"/>
      <c r="B20" s="622" t="s">
        <v>332</v>
      </c>
      <c r="C20" s="154"/>
      <c r="D20" s="336">
        <f>SUM(D12:D19)</f>
        <v>0</v>
      </c>
      <c r="E20" s="336">
        <f>SUM(E12:E19)</f>
        <v>0</v>
      </c>
      <c r="F20" s="613" t="s">
        <v>2</v>
      </c>
      <c r="G20" s="258" t="s">
        <v>68</v>
      </c>
      <c r="H20" s="34"/>
      <c r="I20" s="33"/>
      <c r="J20" s="33"/>
      <c r="K20" s="33"/>
      <c r="L20" s="33"/>
    </row>
    <row r="21" spans="1:12" ht="18.75" customHeight="1">
      <c r="A21" s="33"/>
      <c r="B21" s="587" t="s">
        <v>287</v>
      </c>
      <c r="C21" s="58"/>
      <c r="D21" s="50"/>
      <c r="E21" s="50"/>
      <c r="F21" s="289"/>
      <c r="G21" s="621"/>
      <c r="H21" s="34"/>
      <c r="I21" s="33"/>
      <c r="J21" s="33"/>
      <c r="K21" s="33"/>
      <c r="L21" s="33"/>
    </row>
    <row r="22" spans="1:12" ht="18.75" customHeight="1">
      <c r="A22" s="33"/>
      <c r="B22" s="441" t="s">
        <v>158</v>
      </c>
      <c r="C22" s="45" t="str">
        <f>MID('19. Inventory'!B10,6,2)</f>
        <v>19</v>
      </c>
      <c r="D22" s="631">
        <f>'19. Inventory'!D22</f>
        <v>0</v>
      </c>
      <c r="E22" s="631">
        <f>'19. Inventory'!D40</f>
        <v>0</v>
      </c>
      <c r="F22" s="613" t="s">
        <v>190</v>
      </c>
      <c r="G22" s="258" t="s">
        <v>68</v>
      </c>
      <c r="H22" s="34"/>
      <c r="I22" s="33"/>
      <c r="J22" s="33"/>
      <c r="K22" s="33"/>
      <c r="L22" s="33"/>
    </row>
    <row r="23" spans="1:12" ht="18.75" customHeight="1">
      <c r="A23" s="33"/>
      <c r="B23" s="441" t="s">
        <v>156</v>
      </c>
      <c r="C23" s="918" t="str">
        <f>MID('20. Receivables'!B9,6,2)</f>
        <v>20</v>
      </c>
      <c r="D23" s="631">
        <f>'20. Receivables'!D36</f>
        <v>0</v>
      </c>
      <c r="E23" s="631">
        <f>'20. Receivables'!E36</f>
        <v>0</v>
      </c>
      <c r="F23" s="613" t="s">
        <v>3</v>
      </c>
      <c r="G23" s="258" t="s">
        <v>68</v>
      </c>
      <c r="H23" s="34"/>
      <c r="I23" s="33"/>
      <c r="J23" s="33"/>
      <c r="K23" s="33"/>
      <c r="L23" s="33"/>
    </row>
    <row r="24" spans="1:12" ht="18.75" customHeight="1">
      <c r="A24" s="33"/>
      <c r="B24" s="441" t="s">
        <v>159</v>
      </c>
      <c r="C24" s="918" t="str">
        <f>MID('18. Other Assets'!B17,6,2)</f>
        <v>18</v>
      </c>
      <c r="D24" s="631">
        <f>'18. Other Assets'!C35</f>
        <v>0</v>
      </c>
      <c r="E24" s="631">
        <f>'18. Other Assets'!D35</f>
        <v>0</v>
      </c>
      <c r="F24" s="613" t="s">
        <v>191</v>
      </c>
      <c r="G24" s="258" t="s">
        <v>68</v>
      </c>
      <c r="H24" s="34"/>
      <c r="I24" s="33"/>
      <c r="J24" s="33"/>
      <c r="K24" s="33"/>
      <c r="L24" s="33"/>
    </row>
    <row r="25" spans="1:12" ht="18.75" customHeight="1">
      <c r="A25" s="33"/>
      <c r="B25" s="589" t="s">
        <v>219</v>
      </c>
      <c r="C25" s="139" t="str">
        <f>MID('17. AHFS'!B9,6,2)</f>
        <v>16</v>
      </c>
      <c r="D25" s="631">
        <f>'17. AHFS'!C19</f>
        <v>0</v>
      </c>
      <c r="E25" s="631">
        <f>'17. AHFS'!C35</f>
        <v>0</v>
      </c>
      <c r="F25" s="613" t="s">
        <v>192</v>
      </c>
      <c r="G25" s="258" t="s">
        <v>68</v>
      </c>
      <c r="H25" s="34"/>
      <c r="I25" s="33"/>
      <c r="J25" s="33"/>
      <c r="K25" s="33"/>
      <c r="L25" s="33"/>
    </row>
    <row r="26" spans="1:12" ht="18.75" customHeight="1" thickBot="1">
      <c r="A26" s="33"/>
      <c r="B26" s="521" t="s">
        <v>160</v>
      </c>
      <c r="C26" s="154" t="str">
        <f>MID('21. CCE'!B9,6,2)</f>
        <v>23</v>
      </c>
      <c r="D26" s="631">
        <f>'21. CCE'!C30+'21. CCE'!D30</f>
        <v>0</v>
      </c>
      <c r="E26" s="631">
        <f>'21. CCE'!C14+'21. CCE'!D14</f>
        <v>0</v>
      </c>
      <c r="F26" s="613" t="s">
        <v>11</v>
      </c>
      <c r="G26" s="258" t="s">
        <v>68</v>
      </c>
      <c r="H26" s="34"/>
      <c r="I26" s="33"/>
      <c r="J26" s="33"/>
      <c r="K26" s="33"/>
      <c r="L26" s="33"/>
    </row>
    <row r="27" spans="1:12" ht="18.75" customHeight="1">
      <c r="A27" s="33"/>
      <c r="B27" s="622" t="s">
        <v>333</v>
      </c>
      <c r="C27" s="154"/>
      <c r="D27" s="336">
        <f>SUM(D22:D26)</f>
        <v>0</v>
      </c>
      <c r="E27" s="336">
        <f>SUM(E22:E26)</f>
        <v>0</v>
      </c>
      <c r="F27" s="613" t="s">
        <v>193</v>
      </c>
      <c r="G27" s="258" t="s">
        <v>68</v>
      </c>
      <c r="H27" s="34"/>
      <c r="I27" s="33"/>
      <c r="J27" s="33"/>
      <c r="K27" s="33"/>
      <c r="L27" s="33"/>
    </row>
    <row r="28" spans="1:12" ht="18.75" customHeight="1">
      <c r="A28" s="33"/>
      <c r="B28" s="623" t="s">
        <v>180</v>
      </c>
      <c r="C28" s="154"/>
      <c r="D28" s="51"/>
      <c r="E28" s="50"/>
      <c r="F28" s="289"/>
      <c r="G28" s="621"/>
      <c r="H28" s="34"/>
      <c r="I28" s="33"/>
      <c r="J28" s="33"/>
      <c r="K28" s="33"/>
      <c r="L28" s="33"/>
    </row>
    <row r="29" spans="1:12" ht="18.75" customHeight="1">
      <c r="A29" s="33"/>
      <c r="B29" s="521" t="s">
        <v>161</v>
      </c>
      <c r="C29" s="154" t="str">
        <f>MID('22. Trade Payables'!B10,6,2)</f>
        <v>24</v>
      </c>
      <c r="D29" s="631">
        <f>-'22. Trade Payables'!C29</f>
        <v>0</v>
      </c>
      <c r="E29" s="631">
        <f>-'22. Trade Payables'!D29</f>
        <v>0</v>
      </c>
      <c r="F29" s="613" t="s">
        <v>194</v>
      </c>
      <c r="G29" s="613" t="s">
        <v>194</v>
      </c>
      <c r="H29" s="34"/>
      <c r="I29" s="33"/>
      <c r="J29" s="937"/>
      <c r="K29" s="937"/>
      <c r="L29" s="33"/>
    </row>
    <row r="30" spans="1:12" ht="18.75" customHeight="1">
      <c r="A30" s="33"/>
      <c r="B30" s="441" t="s">
        <v>162</v>
      </c>
      <c r="C30" s="154" t="str">
        <f>MID('23. Borrowings'!B9,6,2)</f>
        <v>25</v>
      </c>
      <c r="D30" s="631">
        <f>-'23. Borrowings'!C23</f>
        <v>0</v>
      </c>
      <c r="E30" s="631">
        <f>-'23. Borrowings'!D23</f>
        <v>0</v>
      </c>
      <c r="F30" s="613" t="s">
        <v>195</v>
      </c>
      <c r="G30" s="258" t="s">
        <v>34</v>
      </c>
      <c r="H30" s="34"/>
      <c r="I30" s="33"/>
      <c r="J30" s="33"/>
      <c r="K30" s="33"/>
      <c r="L30" s="33"/>
    </row>
    <row r="31" spans="1:12" ht="18.75" customHeight="1">
      <c r="A31" s="33"/>
      <c r="B31" s="441" t="s">
        <v>99</v>
      </c>
      <c r="C31" s="154" t="str">
        <f>MID('24. Other Liabilities'!B34,6,2)</f>
        <v>27</v>
      </c>
      <c r="D31" s="631">
        <f>-'24. Other Liabilities'!C46</f>
        <v>0</v>
      </c>
      <c r="E31" s="631">
        <f>-'24. Other Liabilities'!D46</f>
        <v>0</v>
      </c>
      <c r="F31" s="613" t="s">
        <v>196</v>
      </c>
      <c r="G31" s="258" t="s">
        <v>34</v>
      </c>
      <c r="H31" s="34"/>
      <c r="I31" s="33"/>
      <c r="J31" s="33"/>
      <c r="K31" s="33"/>
      <c r="L31" s="33"/>
    </row>
    <row r="32" spans="1:12" ht="18.75" customHeight="1">
      <c r="A32" s="33"/>
      <c r="B32" s="441" t="s">
        <v>163</v>
      </c>
      <c r="C32" s="154" t="str">
        <f>MID('25. Provisions and CL'!B9,6,2)</f>
        <v>28</v>
      </c>
      <c r="D32" s="631">
        <f>-'25. Provisions and CL'!C38</f>
        <v>0</v>
      </c>
      <c r="E32" s="631">
        <f>-'25. Provisions and CL'!D19</f>
        <v>0</v>
      </c>
      <c r="F32" s="613" t="s">
        <v>197</v>
      </c>
      <c r="G32" s="258" t="s">
        <v>34</v>
      </c>
      <c r="H32" s="34"/>
      <c r="I32" s="33"/>
      <c r="J32" s="33"/>
      <c r="K32" s="33"/>
      <c r="L32" s="33"/>
    </row>
    <row r="33" spans="1:12" ht="18.75" customHeight="1">
      <c r="A33" s="33"/>
      <c r="B33" s="589" t="s">
        <v>164</v>
      </c>
      <c r="C33" s="139" t="str">
        <f>MID('24. Other Liabilities'!B9,6,2)</f>
        <v>26</v>
      </c>
      <c r="D33" s="631">
        <f>-'24. Other Liabilities'!C20</f>
        <v>0</v>
      </c>
      <c r="E33" s="631">
        <f>-'24. Other Liabilities'!D20</f>
        <v>0</v>
      </c>
      <c r="F33" s="613" t="s">
        <v>199</v>
      </c>
      <c r="G33" s="258" t="s">
        <v>34</v>
      </c>
      <c r="H33" s="33"/>
      <c r="I33" s="33"/>
      <c r="J33" s="33"/>
      <c r="K33" s="33"/>
      <c r="L33" s="33"/>
    </row>
    <row r="34" spans="1:12" ht="18.75" customHeight="1" thickBot="1">
      <c r="A34" s="33"/>
      <c r="B34" s="521" t="s">
        <v>165</v>
      </c>
      <c r="C34" s="139" t="str">
        <f>MID('17. AHFS'!B39,6,2)</f>
        <v>16</v>
      </c>
      <c r="D34" s="631">
        <f>-'17. AHFS'!C45</f>
        <v>0</v>
      </c>
      <c r="E34" s="631">
        <f>'17. AHFS'!C55</f>
        <v>0</v>
      </c>
      <c r="F34" s="613" t="s">
        <v>5</v>
      </c>
      <c r="G34" s="258" t="s">
        <v>34</v>
      </c>
      <c r="H34" s="34"/>
      <c r="I34" s="33"/>
      <c r="J34" s="33"/>
      <c r="K34" s="33"/>
      <c r="L34" s="33"/>
    </row>
    <row r="35" spans="1:12" ht="18.75" customHeight="1" thickBot="1">
      <c r="A35" s="33"/>
      <c r="B35" s="622" t="s">
        <v>166</v>
      </c>
      <c r="C35" s="154"/>
      <c r="D35" s="336">
        <f>SUM(D29:D34)</f>
        <v>0</v>
      </c>
      <c r="E35" s="336">
        <f>SUM(E29:E34)</f>
        <v>0</v>
      </c>
      <c r="F35" s="613" t="s">
        <v>200</v>
      </c>
      <c r="G35" s="258" t="s">
        <v>34</v>
      </c>
      <c r="H35" s="34"/>
      <c r="I35" s="33"/>
      <c r="J35" s="33"/>
      <c r="K35" s="33"/>
      <c r="L35" s="33"/>
    </row>
    <row r="36" spans="1:12" ht="18.75" customHeight="1">
      <c r="A36" s="33"/>
      <c r="B36" s="623" t="s">
        <v>334</v>
      </c>
      <c r="C36" s="154"/>
      <c r="D36" s="336">
        <f>D20+D27+D35</f>
        <v>0</v>
      </c>
      <c r="E36" s="336">
        <f>E20+E27+E35</f>
        <v>0</v>
      </c>
      <c r="F36" s="613" t="s">
        <v>201</v>
      </c>
      <c r="G36" s="624" t="s">
        <v>70</v>
      </c>
      <c r="H36" s="34"/>
      <c r="I36" s="33"/>
      <c r="J36" s="33"/>
      <c r="K36" s="33"/>
      <c r="L36" s="33"/>
    </row>
    <row r="37" spans="1:12" ht="18.75" customHeight="1">
      <c r="A37" s="33"/>
      <c r="B37" s="623" t="s">
        <v>181</v>
      </c>
      <c r="C37" s="154"/>
      <c r="D37" s="59"/>
      <c r="E37" s="50"/>
      <c r="F37" s="289"/>
      <c r="G37" s="621"/>
      <c r="H37" s="34"/>
      <c r="I37" s="33"/>
      <c r="J37" s="33"/>
      <c r="K37" s="33"/>
      <c r="L37" s="33"/>
    </row>
    <row r="38" spans="1:12" ht="18.75" customHeight="1">
      <c r="A38" s="33"/>
      <c r="B38" s="441" t="s">
        <v>161</v>
      </c>
      <c r="C38" s="1206" t="str">
        <f>MID('22. Trade Payables'!B10,6,2)</f>
        <v>24</v>
      </c>
      <c r="D38" s="631">
        <f>-'22. Trade Payables'!C43</f>
        <v>0</v>
      </c>
      <c r="E38" s="631">
        <f>-'22. Trade Payables'!D43</f>
        <v>0</v>
      </c>
      <c r="F38" s="613" t="s">
        <v>202</v>
      </c>
      <c r="G38" s="258" t="s">
        <v>34</v>
      </c>
      <c r="H38" s="34"/>
      <c r="I38" s="33"/>
      <c r="J38" s="33"/>
      <c r="K38" s="33"/>
      <c r="L38" s="33"/>
    </row>
    <row r="39" spans="1:12" ht="18.75" customHeight="1">
      <c r="A39" s="33"/>
      <c r="B39" s="441" t="s">
        <v>162</v>
      </c>
      <c r="C39" s="1206" t="str">
        <f>MID('23. Borrowings'!B9,6,2)</f>
        <v>25</v>
      </c>
      <c r="D39" s="631">
        <f>-'23. Borrowings'!C31</f>
        <v>0</v>
      </c>
      <c r="E39" s="631">
        <f>-'23. Borrowings'!D31</f>
        <v>0</v>
      </c>
      <c r="F39" s="613" t="s">
        <v>203</v>
      </c>
      <c r="G39" s="258" t="s">
        <v>34</v>
      </c>
      <c r="H39" s="34"/>
      <c r="I39" s="33"/>
      <c r="J39" s="33"/>
      <c r="K39" s="33"/>
      <c r="L39" s="33"/>
    </row>
    <row r="40" spans="1:12" ht="18.75" customHeight="1">
      <c r="A40" s="33"/>
      <c r="B40" s="441" t="s">
        <v>99</v>
      </c>
      <c r="C40" s="1206" t="str">
        <f>MID('24. Other Liabilities'!B34,6,2)</f>
        <v>27</v>
      </c>
      <c r="D40" s="631">
        <f>-'24. Other Liabilities'!C41</f>
        <v>0</v>
      </c>
      <c r="E40" s="631">
        <f>-'24. Other Liabilities'!D41</f>
        <v>0</v>
      </c>
      <c r="F40" s="613" t="s">
        <v>204</v>
      </c>
      <c r="G40" s="258" t="s">
        <v>34</v>
      </c>
      <c r="H40" s="34"/>
      <c r="I40" s="33"/>
      <c r="J40" s="33"/>
      <c r="K40" s="33"/>
      <c r="L40" s="33"/>
    </row>
    <row r="41" spans="1:12" ht="18.75" customHeight="1">
      <c r="A41" s="33"/>
      <c r="B41" s="521" t="s">
        <v>163</v>
      </c>
      <c r="C41" s="1206" t="str">
        <f>MID('25. Provisions and CL'!B9,6,2)</f>
        <v>28</v>
      </c>
      <c r="D41" s="631">
        <f>-'25. Provisions and CL'!E19</f>
        <v>0</v>
      </c>
      <c r="E41" s="631">
        <f>-'25. Provisions and CL'!F19</f>
        <v>0</v>
      </c>
      <c r="F41" s="613" t="s">
        <v>205</v>
      </c>
      <c r="G41" s="258" t="s">
        <v>34</v>
      </c>
      <c r="H41" s="34"/>
      <c r="I41" s="33"/>
      <c r="J41" s="33"/>
      <c r="K41" s="33"/>
      <c r="L41" s="33"/>
    </row>
    <row r="42" spans="1:12" ht="18.75" customHeight="1" thickBot="1">
      <c r="A42" s="33"/>
      <c r="B42" s="521" t="s">
        <v>164</v>
      </c>
      <c r="C42" s="139" t="str">
        <f>MID('24. Other Liabilities'!B9,6,2)</f>
        <v>26</v>
      </c>
      <c r="D42" s="631">
        <f>-'24. Other Liabilities'!C30</f>
        <v>0</v>
      </c>
      <c r="E42" s="631">
        <f>-'24. Other Liabilities'!D30</f>
        <v>0</v>
      </c>
      <c r="F42" s="613" t="s">
        <v>207</v>
      </c>
      <c r="G42" s="258" t="s">
        <v>34</v>
      </c>
      <c r="H42" s="34"/>
      <c r="I42" s="33"/>
      <c r="J42" s="33"/>
      <c r="K42" s="33"/>
      <c r="L42" s="33"/>
    </row>
    <row r="43" spans="1:12" ht="18.75" customHeight="1" thickBot="1">
      <c r="A43" s="33"/>
      <c r="B43" s="622" t="s">
        <v>167</v>
      </c>
      <c r="C43" s="154"/>
      <c r="D43" s="336">
        <f>SUM(D38:D42)</f>
        <v>0</v>
      </c>
      <c r="E43" s="336">
        <f>SUM(E38:E42)</f>
        <v>0</v>
      </c>
      <c r="F43" s="613" t="s">
        <v>208</v>
      </c>
      <c r="G43" s="258" t="s">
        <v>34</v>
      </c>
      <c r="H43" s="34"/>
      <c r="I43" s="33"/>
      <c r="J43" s="33"/>
      <c r="K43" s="33"/>
      <c r="L43" s="33"/>
    </row>
    <row r="44" spans="1:12" ht="18.75" customHeight="1">
      <c r="A44" s="33"/>
      <c r="B44" s="623" t="s">
        <v>168</v>
      </c>
      <c r="C44" s="154"/>
      <c r="D44" s="336">
        <f>D36+D43</f>
        <v>0</v>
      </c>
      <c r="E44" s="336">
        <f>E36+E43</f>
        <v>0</v>
      </c>
      <c r="F44" s="998" t="s">
        <v>209</v>
      </c>
      <c r="G44" s="999" t="s">
        <v>70</v>
      </c>
      <c r="H44" s="34"/>
      <c r="I44" s="33"/>
      <c r="J44" s="33"/>
      <c r="K44" s="33"/>
      <c r="L44" s="33"/>
    </row>
    <row r="45" spans="1:12" ht="28.5" customHeight="1">
      <c r="A45" s="33"/>
      <c r="B45" s="625" t="s">
        <v>802</v>
      </c>
      <c r="C45" s="154"/>
      <c r="D45" s="51"/>
      <c r="E45" s="50"/>
      <c r="F45" s="1000"/>
      <c r="G45" s="1001"/>
      <c r="H45" s="34"/>
      <c r="I45" s="54"/>
      <c r="J45" s="33"/>
      <c r="K45" s="33"/>
      <c r="L45" s="33"/>
    </row>
    <row r="46" spans="1:12" s="917" customFormat="1" ht="18.75" customHeight="1">
      <c r="A46" s="937"/>
      <c r="B46" s="996" t="s">
        <v>904</v>
      </c>
      <c r="C46" s="154"/>
      <c r="D46" s="941"/>
      <c r="E46" s="50"/>
      <c r="F46" s="1003"/>
      <c r="G46" s="1004"/>
      <c r="H46" s="938"/>
      <c r="I46" s="54"/>
      <c r="J46" s="937"/>
      <c r="K46" s="937"/>
      <c r="L46" s="937"/>
    </row>
    <row r="47" spans="1:12" s="28" customFormat="1" ht="18.75" customHeight="1">
      <c r="A47" s="54"/>
      <c r="B47" s="441" t="s">
        <v>1081</v>
      </c>
      <c r="C47" s="154"/>
      <c r="D47" s="631">
        <f>'3. SOCIE'!G35</f>
        <v>0</v>
      </c>
      <c r="E47" s="631">
        <f>'3. SOCIE'!G66</f>
        <v>0</v>
      </c>
      <c r="F47" s="962" t="s">
        <v>211</v>
      </c>
      <c r="G47" s="1002" t="s">
        <v>68</v>
      </c>
      <c r="H47" s="40"/>
      <c r="I47" s="54"/>
      <c r="J47" s="54"/>
      <c r="K47" s="54"/>
      <c r="L47" s="54"/>
    </row>
    <row r="48" spans="1:12" s="28" customFormat="1" ht="18.75" customHeight="1">
      <c r="A48" s="54"/>
      <c r="B48" s="441" t="s">
        <v>169</v>
      </c>
      <c r="C48" s="154"/>
      <c r="D48" s="631">
        <f>'3. SOCIE'!H35</f>
        <v>0</v>
      </c>
      <c r="E48" s="631">
        <f>'3. SOCIE'!H66</f>
        <v>0</v>
      </c>
      <c r="F48" s="613" t="s">
        <v>212</v>
      </c>
      <c r="G48" s="270" t="s">
        <v>68</v>
      </c>
      <c r="H48" s="40"/>
      <c r="I48" s="54"/>
      <c r="J48" s="54"/>
      <c r="K48" s="54"/>
      <c r="L48" s="54"/>
    </row>
    <row r="49" spans="1:12" s="28" customFormat="1" ht="18.75" customHeight="1">
      <c r="A49" s="54"/>
      <c r="B49" s="441" t="s">
        <v>33</v>
      </c>
      <c r="C49" s="154"/>
      <c r="D49" s="631">
        <f>'3. SOCIE'!I35</f>
        <v>0</v>
      </c>
      <c r="E49" s="631">
        <f>'3. SOCIE'!I66</f>
        <v>0</v>
      </c>
      <c r="F49" s="613" t="s">
        <v>214</v>
      </c>
      <c r="G49" s="258" t="s">
        <v>68</v>
      </c>
      <c r="H49" s="40"/>
      <c r="I49" s="54"/>
      <c r="J49" s="54"/>
      <c r="K49" s="54"/>
      <c r="L49" s="54"/>
    </row>
    <row r="50" spans="1:12" s="28" customFormat="1" ht="18.75" customHeight="1">
      <c r="A50" s="54"/>
      <c r="B50" s="441" t="s">
        <v>105</v>
      </c>
      <c r="C50" s="154"/>
      <c r="D50" s="631">
        <f>'3. SOCIE'!J35</f>
        <v>0</v>
      </c>
      <c r="E50" s="631">
        <f>'3. SOCIE'!J66</f>
        <v>0</v>
      </c>
      <c r="F50" s="613" t="s">
        <v>215</v>
      </c>
      <c r="G50" s="624" t="s">
        <v>70</v>
      </c>
      <c r="H50" s="40"/>
      <c r="I50" s="54"/>
      <c r="J50" s="54"/>
      <c r="K50" s="54"/>
      <c r="L50" s="54"/>
    </row>
    <row r="51" spans="1:12" s="28" customFormat="1" ht="18.75" customHeight="1">
      <c r="A51" s="54"/>
      <c r="B51" s="441" t="s">
        <v>170</v>
      </c>
      <c r="C51" s="154"/>
      <c r="D51" s="631">
        <f>'3. SOCIE'!K35</f>
        <v>0</v>
      </c>
      <c r="E51" s="631">
        <f>'3. SOCIE'!K66</f>
        <v>0</v>
      </c>
      <c r="F51" s="613" t="s">
        <v>216</v>
      </c>
      <c r="G51" s="624" t="s">
        <v>70</v>
      </c>
      <c r="H51" s="40"/>
      <c r="I51" s="54"/>
      <c r="J51" s="54"/>
      <c r="K51" s="54"/>
      <c r="L51" s="54"/>
    </row>
    <row r="52" spans="1:12" s="28" customFormat="1" ht="18.75" customHeight="1">
      <c r="A52" s="54"/>
      <c r="B52" s="589" t="s">
        <v>106</v>
      </c>
      <c r="C52" s="139"/>
      <c r="D52" s="989">
        <f>'3. SOCIE'!L35</f>
        <v>0</v>
      </c>
      <c r="E52" s="989">
        <f>'3. SOCIE'!L66</f>
        <v>0</v>
      </c>
      <c r="F52" s="613" t="s">
        <v>217</v>
      </c>
      <c r="G52" s="624" t="s">
        <v>70</v>
      </c>
      <c r="H52" s="40"/>
      <c r="I52" s="54"/>
      <c r="J52" s="54"/>
      <c r="K52" s="54"/>
      <c r="L52" s="54"/>
    </row>
    <row r="53" spans="1:12" s="28" customFormat="1" ht="18.75" customHeight="1">
      <c r="A53" s="54"/>
      <c r="B53" s="997" t="s">
        <v>905</v>
      </c>
      <c r="C53" s="139"/>
      <c r="D53" s="1005"/>
      <c r="E53" s="1005"/>
      <c r="F53" s="1006"/>
      <c r="G53" s="995"/>
      <c r="H53" s="939"/>
      <c r="I53" s="54"/>
      <c r="J53" s="54"/>
      <c r="K53" s="54"/>
      <c r="L53" s="54"/>
    </row>
    <row r="54" spans="1:12" s="28" customFormat="1" ht="18.75" customHeight="1">
      <c r="A54" s="54"/>
      <c r="B54" s="441" t="s">
        <v>1154</v>
      </c>
      <c r="C54" s="154"/>
      <c r="D54" s="910">
        <f>'3. SOCIE'!F35</f>
        <v>0</v>
      </c>
      <c r="E54" s="910">
        <f>'3. SOCIE'!F66</f>
        <v>0</v>
      </c>
      <c r="F54" s="613" t="s">
        <v>210</v>
      </c>
      <c r="G54" s="258" t="s">
        <v>68</v>
      </c>
      <c r="H54" s="40"/>
      <c r="I54" s="54"/>
      <c r="J54" s="54"/>
      <c r="K54" s="54"/>
      <c r="L54" s="54"/>
    </row>
    <row r="55" spans="1:12" s="28" customFormat="1" ht="18.75" customHeight="1" thickBot="1">
      <c r="A55" s="54"/>
      <c r="B55" s="994" t="s">
        <v>927</v>
      </c>
      <c r="C55" s="139"/>
      <c r="D55" s="910">
        <f>'3. SOCIE'!E35</f>
        <v>0</v>
      </c>
      <c r="E55" s="910">
        <f>'3. SOCIE'!E66</f>
        <v>0</v>
      </c>
      <c r="F55" s="993" t="s">
        <v>928</v>
      </c>
      <c r="G55" s="995" t="s">
        <v>68</v>
      </c>
      <c r="H55" s="939"/>
      <c r="I55" s="54"/>
      <c r="J55" s="54"/>
      <c r="K55" s="54"/>
      <c r="L55" s="54"/>
    </row>
    <row r="56" spans="1:12" s="28" customFormat="1" ht="18.75" customHeight="1">
      <c r="A56" s="54"/>
      <c r="B56" s="590" t="s">
        <v>801</v>
      </c>
      <c r="C56" s="591"/>
      <c r="D56" s="336">
        <f>SUM(D47:D55)</f>
        <v>0</v>
      </c>
      <c r="E56" s="336">
        <f>SUM(E47:E55)</f>
        <v>0</v>
      </c>
      <c r="F56" s="613" t="s">
        <v>218</v>
      </c>
      <c r="G56" s="624" t="s">
        <v>70</v>
      </c>
      <c r="H56" s="40"/>
      <c r="I56" s="33"/>
      <c r="J56" s="54"/>
      <c r="K56" s="54"/>
      <c r="L56" s="54"/>
    </row>
    <row r="57" spans="1:12">
      <c r="A57" s="33"/>
      <c r="B57" s="55"/>
      <c r="C57" s="55"/>
      <c r="D57" s="34"/>
      <c r="E57" s="34"/>
      <c r="F57" s="34"/>
      <c r="G57" s="34"/>
      <c r="H57" s="34"/>
      <c r="I57" s="33"/>
      <c r="J57" s="33"/>
      <c r="K57" s="33"/>
      <c r="L57" s="33"/>
    </row>
    <row r="58" spans="1:12" ht="17.25" customHeight="1">
      <c r="A58" s="33"/>
      <c r="B58" s="55"/>
      <c r="C58" s="55"/>
      <c r="D58" s="671" t="str">
        <f>IF(ROUND(D56,0)-ROUND(D44,0)=0,"","Imbalance")</f>
        <v/>
      </c>
      <c r="E58" s="671" t="str">
        <f t="shared" ref="E58" si="0">IF(ROUND(E56,0)-ROUND(E44,0)=0,"","Imbalance")</f>
        <v/>
      </c>
      <c r="F58"/>
      <c r="G58" s="34"/>
      <c r="H58" s="34"/>
      <c r="I58" s="33"/>
      <c r="J58" s="33"/>
      <c r="K58" s="33"/>
      <c r="L58" s="33"/>
    </row>
    <row r="59" spans="1:12">
      <c r="A59" s="33"/>
      <c r="B59" s="37"/>
      <c r="C59" s="37"/>
      <c r="D59" s="33"/>
      <c r="E59" s="33"/>
      <c r="F59" s="33"/>
      <c r="G59" s="33"/>
      <c r="H59" s="33"/>
      <c r="I59" s="33"/>
      <c r="J59" s="33"/>
      <c r="K59" s="33"/>
      <c r="L59" s="33"/>
    </row>
    <row r="60" spans="1:12">
      <c r="A60" s="33"/>
      <c r="B60" s="37"/>
      <c r="C60" s="37"/>
      <c r="D60" s="33"/>
      <c r="E60" s="33"/>
      <c r="F60" s="33"/>
      <c r="G60" s="33"/>
      <c r="H60" s="33"/>
      <c r="I60" s="33"/>
      <c r="J60" s="33"/>
      <c r="K60" s="33"/>
      <c r="L60" s="33"/>
    </row>
    <row r="61" spans="1:12">
      <c r="D61" s="992"/>
      <c r="E61" s="992"/>
    </row>
  </sheetData>
  <dataConsolidate/>
  <customSheetViews>
    <customSheetView guid="{E4F26FFA-5313-49C9-9365-CBA576C57791}" showGridLines="0" fitToPage="1" hiddenRows="1" showRuler="0" topLeftCell="A7">
      <selection activeCell="D16" sqref="D16"/>
      <pageMargins left="0.74803149606299213" right="0.74803149606299213" top="0.98425196850393704" bottom="0.98425196850393704" header="0.51181102362204722" footer="0.51181102362204722"/>
      <pageSetup paperSize="9" scale="85" orientation="portrait" horizontalDpi="300" verticalDpi="300" r:id="rId1"/>
      <headerFooter alignWithMargins="0"/>
    </customSheetView>
  </customSheetViews>
  <phoneticPr fontId="0" type="noConversion"/>
  <conditionalFormatting sqref="D58:E58">
    <cfRule type="cellIs" dxfId="4" priority="1" operator="notEqual">
      <formula>""</formula>
    </cfRule>
  </conditionalFormatting>
  <printOptions gridLinesSet="0"/>
  <pageMargins left="0.74803149606299213" right="0.34" top="0.36" bottom="0.38" header="0.21" footer="0.2"/>
  <pageSetup paperSize="9" scale="76" orientation="portrait" r:id="rId2"/>
  <headerFooter alignWithMargins="0"/>
  <cellWatches>
    <cellWatch r="E44"/>
  </cellWatches>
  <ignoredErrors>
    <ignoredError sqref="E11 D10:E10 E20 F56 F12:F20 F22:F27 F29:F36 F38:F45 F47:F5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4">
    <pageSetUpPr fitToPage="1"/>
  </sheetPr>
  <dimension ref="A1:V60"/>
  <sheetViews>
    <sheetView showGridLines="0" zoomScale="85" zoomScaleNormal="85" workbookViewId="0"/>
  </sheetViews>
  <sheetFormatPr defaultColWidth="10.7109375" defaultRowHeight="12.75"/>
  <cols>
    <col min="1" max="1" width="7.140625" style="1161" customWidth="1"/>
    <col min="2" max="2" width="77.140625" style="19" customWidth="1"/>
    <col min="3" max="7" width="12.85546875" style="17" customWidth="1"/>
    <col min="8" max="10" width="12.85546875" style="1246" customWidth="1"/>
    <col min="11" max="11" width="9.85546875" style="17" bestFit="1" customWidth="1"/>
    <col min="12" max="16384" width="10.7109375" style="17"/>
  </cols>
  <sheetData>
    <row r="1" spans="1:13" ht="15.75">
      <c r="A1" s="1158"/>
      <c r="B1" s="1178" t="s">
        <v>1366</v>
      </c>
      <c r="C1" s="33"/>
      <c r="D1" s="33"/>
      <c r="E1" s="33"/>
      <c r="F1" s="33"/>
      <c r="G1" s="33"/>
      <c r="H1" s="937"/>
      <c r="I1" s="937"/>
      <c r="J1" s="937"/>
      <c r="K1" s="33"/>
    </row>
    <row r="2" spans="1:13">
      <c r="A2" s="1158"/>
      <c r="B2" s="42"/>
      <c r="C2" s="33"/>
      <c r="D2" s="33"/>
      <c r="E2" s="33"/>
      <c r="F2" s="33"/>
      <c r="G2" s="33"/>
      <c r="H2" s="937"/>
      <c r="I2" s="937"/>
      <c r="J2" s="937"/>
      <c r="K2" s="33"/>
    </row>
    <row r="3" spans="1:13">
      <c r="A3" s="1158"/>
      <c r="B3" s="43" t="str">
        <f>'2. SoFP'!B3</f>
        <v>FTC form for accounts for periods ending 31 March 2017</v>
      </c>
      <c r="C3" s="33"/>
      <c r="D3" s="33"/>
      <c r="E3" s="33"/>
      <c r="F3" s="33"/>
      <c r="G3" s="33"/>
      <c r="H3" s="937"/>
      <c r="I3" s="937"/>
      <c r="J3" s="937"/>
      <c r="K3" s="33"/>
    </row>
    <row r="4" spans="1:13">
      <c r="A4" s="1158"/>
      <c r="B4" s="99" t="str">
        <f ca="1">MID(CELL("filename",F4),FIND("]",CELL("filename",F4))+1,99)</f>
        <v>29. PFI (on-SoFP)</v>
      </c>
      <c r="C4" s="33"/>
      <c r="D4" s="33"/>
      <c r="E4" s="33"/>
      <c r="F4" s="33"/>
      <c r="G4" s="33"/>
      <c r="H4" s="937"/>
      <c r="I4" s="937"/>
      <c r="J4" s="937"/>
      <c r="K4" s="33"/>
    </row>
    <row r="5" spans="1:13">
      <c r="A5" s="1158"/>
      <c r="B5" s="33"/>
      <c r="C5" s="33"/>
      <c r="D5" s="33"/>
      <c r="E5" s="33"/>
      <c r="F5" s="33"/>
      <c r="G5" s="33"/>
      <c r="H5" s="937"/>
      <c r="I5" s="937"/>
      <c r="J5" s="937"/>
      <c r="K5" s="33"/>
    </row>
    <row r="6" spans="1:13">
      <c r="A6" s="1158"/>
      <c r="B6" s="43" t="s">
        <v>39</v>
      </c>
      <c r="C6" s="33"/>
      <c r="D6" s="33"/>
      <c r="E6" s="33"/>
      <c r="F6" s="33"/>
      <c r="G6" s="33"/>
      <c r="H6" s="937"/>
      <c r="I6" s="937"/>
      <c r="J6" s="937"/>
      <c r="K6" s="33"/>
    </row>
    <row r="7" spans="1:13">
      <c r="A7" s="1158"/>
      <c r="B7" s="37"/>
      <c r="C7" s="33"/>
      <c r="D7" s="76"/>
      <c r="E7" s="33"/>
      <c r="F7" s="33"/>
      <c r="G7" s="33"/>
      <c r="H7" s="937"/>
      <c r="I7" s="937"/>
      <c r="J7" s="937"/>
      <c r="K7" s="33"/>
    </row>
    <row r="8" spans="1:13">
      <c r="A8" s="1158"/>
      <c r="B8" s="1534"/>
      <c r="C8" s="33"/>
      <c r="D8" s="76"/>
      <c r="E8" s="33"/>
      <c r="F8" s="33"/>
      <c r="G8" s="33"/>
      <c r="H8" s="937"/>
      <c r="I8" s="937"/>
      <c r="J8" s="937"/>
      <c r="K8" s="33"/>
    </row>
    <row r="9" spans="1:13">
      <c r="A9" s="1159"/>
      <c r="B9"/>
      <c r="C9"/>
      <c r="D9"/>
      <c r="E9"/>
      <c r="F9"/>
      <c r="G9"/>
      <c r="H9" s="1245"/>
      <c r="I9" s="1245"/>
      <c r="J9" s="1245"/>
      <c r="K9" s="1776" t="s">
        <v>1577</v>
      </c>
      <c r="L9" s="1776">
        <v>1</v>
      </c>
    </row>
    <row r="10" spans="1:13" s="29" customFormat="1">
      <c r="A10" s="1159">
        <v>1</v>
      </c>
      <c r="B10" s="445"/>
      <c r="C10" s="3" t="s">
        <v>535</v>
      </c>
      <c r="D10" s="3" t="s">
        <v>949</v>
      </c>
      <c r="E10" s="3" t="s">
        <v>950</v>
      </c>
      <c r="F10" s="3" t="s">
        <v>951</v>
      </c>
      <c r="G10" s="1248" t="s">
        <v>536</v>
      </c>
      <c r="H10" s="1248" t="s">
        <v>1045</v>
      </c>
      <c r="I10" s="1248" t="s">
        <v>1046</v>
      </c>
      <c r="J10" s="1248" t="s">
        <v>1047</v>
      </c>
      <c r="K10" s="3" t="s">
        <v>65</v>
      </c>
      <c r="L10" s="446"/>
      <c r="M10" s="83"/>
    </row>
    <row r="11" spans="1:13" s="29" customFormat="1">
      <c r="A11" s="1159"/>
      <c r="B11" s="1868" t="s">
        <v>1107</v>
      </c>
      <c r="C11" s="620" t="str">
        <f>'2. SoFP'!$D$9</f>
        <v>31 Mar 2017</v>
      </c>
      <c r="D11" s="620" t="str">
        <f>'2. SoFP'!$D$9</f>
        <v>31 Mar 2017</v>
      </c>
      <c r="E11" s="620" t="str">
        <f>'2. SoFP'!$D$9</f>
        <v>31 Mar 2017</v>
      </c>
      <c r="F11" s="620" t="str">
        <f>'2. SoFP'!$D$9</f>
        <v>31 Mar 2017</v>
      </c>
      <c r="G11" s="620" t="str">
        <f>'2. SoFP'!$E$9</f>
        <v>31 Mar 2016</v>
      </c>
      <c r="H11" s="620" t="str">
        <f>'2. SoFP'!$E$9</f>
        <v>31 Mar 2016</v>
      </c>
      <c r="I11" s="620" t="str">
        <f>'2. SoFP'!$E$9</f>
        <v>31 Mar 2016</v>
      </c>
      <c r="J11" s="620" t="str">
        <f>'2. SoFP'!$E$9</f>
        <v>31 Mar 2016</v>
      </c>
      <c r="K11" s="1251"/>
      <c r="L11" s="1252"/>
      <c r="M11" s="83"/>
    </row>
    <row r="12" spans="1:13" s="29" customFormat="1" ht="36" customHeight="1">
      <c r="A12" s="1159"/>
      <c r="B12" s="1868"/>
      <c r="C12" s="353" t="s">
        <v>85</v>
      </c>
      <c r="D12" s="813" t="s">
        <v>954</v>
      </c>
      <c r="E12" s="813" t="s">
        <v>953</v>
      </c>
      <c r="F12" s="813" t="s">
        <v>952</v>
      </c>
      <c r="G12" s="353" t="s">
        <v>85</v>
      </c>
      <c r="H12" s="813" t="s">
        <v>954</v>
      </c>
      <c r="I12" s="813" t="s">
        <v>953</v>
      </c>
      <c r="J12" s="813" t="s">
        <v>952</v>
      </c>
      <c r="K12" s="1197"/>
      <c r="L12" s="1252" t="s">
        <v>102</v>
      </c>
      <c r="M12" s="83"/>
    </row>
    <row r="13" spans="1:13" s="29" customFormat="1">
      <c r="A13" s="1159"/>
      <c r="B13" s="456"/>
      <c r="C13" s="280" t="s">
        <v>67</v>
      </c>
      <c r="D13" s="280" t="s">
        <v>67</v>
      </c>
      <c r="E13" s="280" t="s">
        <v>67</v>
      </c>
      <c r="F13" s="280" t="s">
        <v>67</v>
      </c>
      <c r="G13" s="1143" t="s">
        <v>67</v>
      </c>
      <c r="H13" s="1575" t="s">
        <v>67</v>
      </c>
      <c r="I13" s="1575" t="s">
        <v>67</v>
      </c>
      <c r="J13" s="1587" t="s">
        <v>67</v>
      </c>
      <c r="K13" s="4" t="s">
        <v>66</v>
      </c>
      <c r="L13" s="450" t="s">
        <v>103</v>
      </c>
      <c r="M13" s="1047"/>
    </row>
    <row r="14" spans="1:13" s="29" customFormat="1" ht="9" customHeight="1">
      <c r="A14" s="1211"/>
      <c r="B14" s="1585"/>
      <c r="C14" s="1575"/>
      <c r="D14" s="1575"/>
      <c r="E14" s="1575"/>
      <c r="F14" s="1575"/>
      <c r="G14" s="1575"/>
      <c r="H14" s="1580"/>
      <c r="I14" s="1580"/>
      <c r="J14" s="1580"/>
      <c r="K14" s="1564"/>
      <c r="L14" s="1586"/>
      <c r="M14" s="1047"/>
    </row>
    <row r="15" spans="1:13" s="29" customFormat="1" ht="22.5" customHeight="1">
      <c r="A15" s="1159"/>
      <c r="B15" s="457" t="s">
        <v>987</v>
      </c>
      <c r="C15" s="1199">
        <f>SUM(D15:F15)</f>
        <v>0</v>
      </c>
      <c r="D15" s="1199">
        <f>SUM(D17:D19)</f>
        <v>0</v>
      </c>
      <c r="E15" s="1199">
        <f>SUM(E17:E19)</f>
        <v>0</v>
      </c>
      <c r="F15" s="1199">
        <f>SUM(F17:F19)</f>
        <v>0</v>
      </c>
      <c r="G15" s="1199">
        <f>SUM(G17:G19)</f>
        <v>0</v>
      </c>
      <c r="H15" s="1199">
        <f>SUM(H17:H19)</f>
        <v>0</v>
      </c>
      <c r="I15" s="1199">
        <f t="shared" ref="I15:J15" si="0">SUM(I17:I19)</f>
        <v>0</v>
      </c>
      <c r="J15" s="1199">
        <f t="shared" si="0"/>
        <v>0</v>
      </c>
      <c r="K15" s="909">
        <v>110</v>
      </c>
      <c r="L15" s="458" t="s">
        <v>123</v>
      </c>
      <c r="M15" s="83"/>
    </row>
    <row r="16" spans="1:13" s="29" customFormat="1" ht="16.5" customHeight="1">
      <c r="A16" s="1159"/>
      <c r="B16" s="451" t="s">
        <v>378</v>
      </c>
      <c r="C16" s="1249"/>
      <c r="D16" s="1249"/>
      <c r="E16" s="1249"/>
      <c r="F16" s="1249"/>
      <c r="G16" s="1249"/>
      <c r="H16" s="1249"/>
      <c r="I16" s="1249"/>
      <c r="J16" s="1249"/>
      <c r="K16" s="1250"/>
      <c r="L16" s="453"/>
      <c r="M16" s="83"/>
    </row>
    <row r="17" spans="1:14" s="29" customFormat="1" ht="22.5" customHeight="1">
      <c r="A17" s="1159"/>
      <c r="B17" s="454" t="s">
        <v>146</v>
      </c>
      <c r="C17" s="300">
        <f t="shared" ref="C17:C24" si="1">SUM(D17:F17)</f>
        <v>0</v>
      </c>
      <c r="D17" s="337"/>
      <c r="E17" s="337"/>
      <c r="F17" s="337"/>
      <c r="G17" s="1133">
        <f>SUM(H17:J17)</f>
        <v>0</v>
      </c>
      <c r="H17" s="968"/>
      <c r="I17" s="968"/>
      <c r="J17" s="968"/>
      <c r="K17" s="4">
        <v>120</v>
      </c>
      <c r="L17" s="361" t="s">
        <v>68</v>
      </c>
      <c r="M17" s="83"/>
    </row>
    <row r="18" spans="1:14" s="29" customFormat="1" ht="22.5" customHeight="1">
      <c r="A18" s="1159"/>
      <c r="B18" s="454" t="s">
        <v>147</v>
      </c>
      <c r="C18" s="300">
        <f t="shared" si="1"/>
        <v>0</v>
      </c>
      <c r="D18" s="337"/>
      <c r="E18" s="337"/>
      <c r="F18" s="337"/>
      <c r="G18" s="1133">
        <f t="shared" ref="G18:G20" si="2">SUM(H18:J18)</f>
        <v>0</v>
      </c>
      <c r="H18" s="968"/>
      <c r="I18" s="968"/>
      <c r="J18" s="968"/>
      <c r="K18" s="4">
        <v>130</v>
      </c>
      <c r="L18" s="361" t="s">
        <v>68</v>
      </c>
      <c r="M18" s="83"/>
    </row>
    <row r="19" spans="1:14" s="29" customFormat="1" ht="22.5" customHeight="1">
      <c r="A19" s="1159"/>
      <c r="B19" s="454" t="s">
        <v>148</v>
      </c>
      <c r="C19" s="300">
        <f t="shared" si="1"/>
        <v>0</v>
      </c>
      <c r="D19" s="337"/>
      <c r="E19" s="337"/>
      <c r="F19" s="337"/>
      <c r="G19" s="1133">
        <f t="shared" si="2"/>
        <v>0</v>
      </c>
      <c r="H19" s="968"/>
      <c r="I19" s="968"/>
      <c r="J19" s="968"/>
      <c r="K19" s="4">
        <v>140</v>
      </c>
      <c r="L19" s="361" t="s">
        <v>68</v>
      </c>
      <c r="M19" s="83"/>
    </row>
    <row r="20" spans="1:14" s="29" customFormat="1" ht="22.5" customHeight="1" thickBot="1">
      <c r="A20" s="1159"/>
      <c r="B20" s="459" t="s">
        <v>86</v>
      </c>
      <c r="C20" s="300">
        <f t="shared" si="1"/>
        <v>0</v>
      </c>
      <c r="D20" s="337"/>
      <c r="E20" s="337"/>
      <c r="F20" s="337"/>
      <c r="G20" s="1133">
        <f t="shared" si="2"/>
        <v>0</v>
      </c>
      <c r="H20" s="968"/>
      <c r="I20" s="968"/>
      <c r="J20" s="968"/>
      <c r="K20" s="4">
        <v>150</v>
      </c>
      <c r="L20" s="361" t="s">
        <v>34</v>
      </c>
      <c r="M20" s="83"/>
    </row>
    <row r="21" spans="1:14" s="29" customFormat="1" ht="22.5" customHeight="1">
      <c r="A21" s="1159"/>
      <c r="B21" s="362" t="s">
        <v>1006</v>
      </c>
      <c r="C21" s="336">
        <f t="shared" si="1"/>
        <v>0</v>
      </c>
      <c r="D21" s="336">
        <f>D20+D15</f>
        <v>0</v>
      </c>
      <c r="E21" s="336">
        <f>E20+E15</f>
        <v>0</v>
      </c>
      <c r="F21" s="336">
        <f>F20+F15</f>
        <v>0</v>
      </c>
      <c r="G21" s="336">
        <f>SUM(H21:J21)</f>
        <v>0</v>
      </c>
      <c r="H21" s="336">
        <f>H20+H15</f>
        <v>0</v>
      </c>
      <c r="I21" s="336">
        <f t="shared" ref="I21:J21" si="3">I20+I15</f>
        <v>0</v>
      </c>
      <c r="J21" s="336">
        <f t="shared" si="3"/>
        <v>0</v>
      </c>
      <c r="K21" s="4">
        <v>160</v>
      </c>
      <c r="L21" s="361" t="s">
        <v>123</v>
      </c>
      <c r="M21" s="1340" t="s">
        <v>1113</v>
      </c>
    </row>
    <row r="22" spans="1:14" s="29" customFormat="1" ht="22.5" customHeight="1">
      <c r="A22" s="1159"/>
      <c r="B22" s="454" t="s">
        <v>146</v>
      </c>
      <c r="C22" s="300">
        <f t="shared" si="1"/>
        <v>0</v>
      </c>
      <c r="D22" s="301">
        <f>D21-SUM(D23:D24)</f>
        <v>0</v>
      </c>
      <c r="E22" s="301">
        <f>E21-SUM(E23:E24)</f>
        <v>0</v>
      </c>
      <c r="F22" s="301">
        <f>F21-SUM(F23:F24)</f>
        <v>0</v>
      </c>
      <c r="G22" s="1133">
        <f>SUM(H22:J22)</f>
        <v>0</v>
      </c>
      <c r="H22" s="888">
        <f>H21-SUM(H23:H24)</f>
        <v>0</v>
      </c>
      <c r="I22" s="888">
        <f t="shared" ref="I22:J22" si="4">I21-SUM(I23:I24)</f>
        <v>0</v>
      </c>
      <c r="J22" s="888">
        <f t="shared" si="4"/>
        <v>0</v>
      </c>
      <c r="K22" s="4">
        <v>170</v>
      </c>
      <c r="L22" s="361" t="s">
        <v>68</v>
      </c>
      <c r="M22" s="83"/>
    </row>
    <row r="23" spans="1:14" s="29" customFormat="1" ht="22.5" customHeight="1">
      <c r="A23" s="1159"/>
      <c r="B23" s="454" t="s">
        <v>147</v>
      </c>
      <c r="C23" s="300">
        <f t="shared" si="1"/>
        <v>0</v>
      </c>
      <c r="D23" s="337"/>
      <c r="E23" s="337"/>
      <c r="F23" s="337"/>
      <c r="G23" s="1133">
        <f t="shared" ref="G23:G24" si="5">SUM(H23:J23)</f>
        <v>0</v>
      </c>
      <c r="H23" s="968"/>
      <c r="I23" s="968"/>
      <c r="J23" s="968"/>
      <c r="K23" s="4">
        <v>180</v>
      </c>
      <c r="L23" s="361" t="s">
        <v>68</v>
      </c>
      <c r="M23" s="83"/>
    </row>
    <row r="24" spans="1:14" s="29" customFormat="1" ht="22.5" customHeight="1">
      <c r="A24" s="1159"/>
      <c r="B24" s="454" t="s">
        <v>148</v>
      </c>
      <c r="C24" s="300">
        <f t="shared" si="1"/>
        <v>0</v>
      </c>
      <c r="D24" s="337"/>
      <c r="E24" s="337"/>
      <c r="F24" s="337"/>
      <c r="G24" s="1133">
        <f t="shared" si="5"/>
        <v>0</v>
      </c>
      <c r="H24" s="968"/>
      <c r="I24" s="968"/>
      <c r="J24" s="968"/>
      <c r="K24" s="4">
        <v>190</v>
      </c>
      <c r="L24" s="361" t="s">
        <v>68</v>
      </c>
      <c r="M24" s="83"/>
    </row>
    <row r="25" spans="1:14" s="29" customFormat="1">
      <c r="A25" s="1211"/>
      <c r="B25" s="1766"/>
      <c r="C25" s="1767"/>
      <c r="D25" s="1768"/>
      <c r="E25" s="1768"/>
      <c r="F25" s="1768"/>
      <c r="G25" s="1097"/>
      <c r="H25" s="1769"/>
      <c r="I25" s="1769"/>
      <c r="J25" s="1769"/>
      <c r="K25" s="1289"/>
      <c r="L25" s="139"/>
      <c r="M25" s="791"/>
    </row>
    <row r="26" spans="1:14" s="20" customFormat="1">
      <c r="A26" s="1159"/>
      <c r="B26"/>
      <c r="C26"/>
      <c r="D26"/>
      <c r="E26"/>
      <c r="F26"/>
      <c r="G26"/>
      <c r="H26" s="1245"/>
      <c r="I26" s="1245"/>
      <c r="J26" s="1245"/>
      <c r="K26" s="1776" t="s">
        <v>1577</v>
      </c>
      <c r="L26" s="1776">
        <v>2</v>
      </c>
      <c r="M26"/>
      <c r="N26"/>
    </row>
    <row r="27" spans="1:14" s="30" customFormat="1">
      <c r="A27" s="1168">
        <v>2</v>
      </c>
      <c r="B27" s="1628"/>
      <c r="C27" s="1236" t="s">
        <v>1323</v>
      </c>
      <c r="D27" s="1236" t="s">
        <v>1324</v>
      </c>
      <c r="E27" s="1236" t="s">
        <v>1325</v>
      </c>
      <c r="F27" s="1236" t="s">
        <v>1326</v>
      </c>
      <c r="G27" s="1237" t="s">
        <v>1327</v>
      </c>
      <c r="H27" s="1237" t="s">
        <v>1328</v>
      </c>
      <c r="I27" s="1237" t="s">
        <v>1329</v>
      </c>
      <c r="J27" s="1237" t="s">
        <v>1330</v>
      </c>
      <c r="K27" s="1236" t="s">
        <v>65</v>
      </c>
      <c r="L27" s="1609"/>
      <c r="M27" s="69"/>
    </row>
    <row r="28" spans="1:14" s="30" customFormat="1">
      <c r="A28" s="1168"/>
      <c r="B28" s="1872" t="s">
        <v>1331</v>
      </c>
      <c r="C28" s="620" t="str">
        <f>'2. SoFP'!$D$9</f>
        <v>31 Mar 2017</v>
      </c>
      <c r="D28" s="620" t="str">
        <f>'2. SoFP'!$D$9</f>
        <v>31 Mar 2017</v>
      </c>
      <c r="E28" s="620" t="str">
        <f>'2. SoFP'!$D$9</f>
        <v>31 Mar 2017</v>
      </c>
      <c r="F28" s="620" t="str">
        <f>'2. SoFP'!$D$9</f>
        <v>31 Mar 2017</v>
      </c>
      <c r="G28" s="620" t="str">
        <f>'2. SoFP'!$E$9</f>
        <v>31 Mar 2016</v>
      </c>
      <c r="H28" s="620" t="str">
        <f>'2. SoFP'!$E$9</f>
        <v>31 Mar 2016</v>
      </c>
      <c r="I28" s="620" t="str">
        <f>'2. SoFP'!$E$9</f>
        <v>31 Mar 2016</v>
      </c>
      <c r="J28" s="620" t="str">
        <f>'2. SoFP'!$E$9</f>
        <v>31 Mar 2016</v>
      </c>
      <c r="K28" s="1610"/>
      <c r="L28" s="1588"/>
      <c r="M28" s="69"/>
    </row>
    <row r="29" spans="1:14" s="30" customFormat="1" ht="36.75" customHeight="1">
      <c r="A29" s="1168"/>
      <c r="B29" s="1872"/>
      <c r="C29" s="1598" t="s">
        <v>85</v>
      </c>
      <c r="D29" s="813" t="s">
        <v>954</v>
      </c>
      <c r="E29" s="813" t="s">
        <v>953</v>
      </c>
      <c r="F29" s="813" t="s">
        <v>952</v>
      </c>
      <c r="G29" s="1598" t="s">
        <v>85</v>
      </c>
      <c r="H29" s="813" t="s">
        <v>954</v>
      </c>
      <c r="I29" s="813" t="s">
        <v>953</v>
      </c>
      <c r="J29" s="813" t="s">
        <v>952</v>
      </c>
      <c r="K29" s="1611"/>
      <c r="L29" s="1588" t="s">
        <v>102</v>
      </c>
      <c r="M29" s="69"/>
    </row>
    <row r="30" spans="1:14" s="30" customFormat="1">
      <c r="A30" s="1168"/>
      <c r="B30" s="1629"/>
      <c r="C30" s="1607" t="s">
        <v>67</v>
      </c>
      <c r="D30" s="1607" t="s">
        <v>67</v>
      </c>
      <c r="E30" s="1607" t="s">
        <v>67</v>
      </c>
      <c r="F30" s="1607" t="s">
        <v>67</v>
      </c>
      <c r="G30" s="1607" t="s">
        <v>67</v>
      </c>
      <c r="H30" s="1607" t="s">
        <v>67</v>
      </c>
      <c r="I30" s="1607" t="s">
        <v>67</v>
      </c>
      <c r="J30" s="1607" t="s">
        <v>67</v>
      </c>
      <c r="K30" s="1182" t="s">
        <v>66</v>
      </c>
      <c r="L30" s="1612" t="s">
        <v>103</v>
      </c>
      <c r="M30" s="1047"/>
    </row>
    <row r="31" spans="1:14" s="30" customFormat="1">
      <c r="A31" s="1168"/>
      <c r="B31" s="1630"/>
      <c r="C31" s="1607"/>
      <c r="D31" s="1607"/>
      <c r="E31" s="1607"/>
      <c r="F31" s="1607"/>
      <c r="G31" s="1607"/>
      <c r="H31" s="1607"/>
      <c r="I31" s="1607"/>
      <c r="J31" s="1607"/>
      <c r="K31" s="1208"/>
      <c r="L31" s="1588"/>
      <c r="M31" s="1047"/>
    </row>
    <row r="32" spans="1:14" s="30" customFormat="1" ht="27.75" customHeight="1">
      <c r="A32" s="1168"/>
      <c r="B32" s="1631" t="s">
        <v>1333</v>
      </c>
      <c r="C32" s="1018">
        <f t="shared" ref="C32:I32" si="6">SUM(C34:C36)</f>
        <v>0</v>
      </c>
      <c r="D32" s="1018">
        <f t="shared" si="6"/>
        <v>0</v>
      </c>
      <c r="E32" s="1018">
        <f t="shared" si="6"/>
        <v>0</v>
      </c>
      <c r="F32" s="1018">
        <f t="shared" si="6"/>
        <v>0</v>
      </c>
      <c r="G32" s="1018">
        <f t="shared" si="6"/>
        <v>0</v>
      </c>
      <c r="H32" s="1018">
        <f t="shared" si="6"/>
        <v>0</v>
      </c>
      <c r="I32" s="1018">
        <f t="shared" si="6"/>
        <v>0</v>
      </c>
      <c r="J32" s="1018">
        <f>SUM(J34:J36)</f>
        <v>0</v>
      </c>
      <c r="K32" s="1019" t="s">
        <v>9</v>
      </c>
      <c r="L32" s="1171" t="s">
        <v>123</v>
      </c>
      <c r="M32" s="1340" t="s">
        <v>1113</v>
      </c>
    </row>
    <row r="33" spans="1:19" s="30" customFormat="1" ht="17.25" customHeight="1">
      <c r="A33" s="1168"/>
      <c r="B33" s="1632" t="s">
        <v>1332</v>
      </c>
      <c r="C33" s="1613"/>
      <c r="D33" s="1613"/>
      <c r="E33" s="1613"/>
      <c r="F33" s="1613"/>
      <c r="G33" s="1613"/>
      <c r="H33" s="1614"/>
      <c r="I33" s="1614"/>
      <c r="J33" s="1614"/>
      <c r="K33" s="1615"/>
      <c r="L33" s="1589"/>
    </row>
    <row r="34" spans="1:19" s="30" customFormat="1" ht="23.25" customHeight="1">
      <c r="A34" s="1168"/>
      <c r="B34" s="1633" t="s">
        <v>146</v>
      </c>
      <c r="C34" s="1018">
        <f>SUM(D34:F34)</f>
        <v>0</v>
      </c>
      <c r="D34" s="1021"/>
      <c r="E34" s="1021"/>
      <c r="F34" s="1021"/>
      <c r="G34" s="1018">
        <f>SUM(H34:J34)</f>
        <v>0</v>
      </c>
      <c r="H34" s="1600"/>
      <c r="I34" s="1600"/>
      <c r="J34" s="1600"/>
      <c r="K34" s="1019" t="s">
        <v>23</v>
      </c>
      <c r="L34" s="1616" t="s">
        <v>68</v>
      </c>
      <c r="M34" s="69"/>
    </row>
    <row r="35" spans="1:19" s="30" customFormat="1" ht="23.25" customHeight="1">
      <c r="A35" s="1168"/>
      <c r="B35" s="1633" t="s">
        <v>147</v>
      </c>
      <c r="C35" s="1018">
        <f>SUM(D35:F35)</f>
        <v>0</v>
      </c>
      <c r="D35" s="1021"/>
      <c r="E35" s="1021"/>
      <c r="F35" s="1021"/>
      <c r="G35" s="1018">
        <f t="shared" ref="G35:G36" si="7">SUM(H35:J35)</f>
        <v>0</v>
      </c>
      <c r="H35" s="1600"/>
      <c r="I35" s="1600"/>
      <c r="J35" s="1600"/>
      <c r="K35" s="1019" t="s">
        <v>24</v>
      </c>
      <c r="L35" s="1590" t="s">
        <v>68</v>
      </c>
      <c r="M35" s="69"/>
    </row>
    <row r="36" spans="1:19" s="30" customFormat="1" ht="23.25" customHeight="1">
      <c r="A36" s="1168"/>
      <c r="B36" s="1633" t="s">
        <v>148</v>
      </c>
      <c r="C36" s="1018">
        <f>SUM(D36:F36)</f>
        <v>0</v>
      </c>
      <c r="D36" s="1021"/>
      <c r="E36" s="1021"/>
      <c r="F36" s="1021"/>
      <c r="G36" s="1018">
        <f t="shared" si="7"/>
        <v>0</v>
      </c>
      <c r="H36" s="1600"/>
      <c r="I36" s="1600"/>
      <c r="J36" s="1600"/>
      <c r="K36" s="1019" t="s">
        <v>0</v>
      </c>
      <c r="L36" s="1523" t="s">
        <v>68</v>
      </c>
      <c r="M36" s="500"/>
    </row>
    <row r="37" spans="1:19" s="934" customFormat="1">
      <c r="A37" s="1211"/>
      <c r="B37" s="1532"/>
      <c r="C37" s="1532"/>
      <c r="D37" s="1532"/>
      <c r="E37" s="1532"/>
      <c r="F37" s="1532"/>
      <c r="G37" s="1532"/>
      <c r="H37" s="1532"/>
      <c r="I37" s="1532"/>
      <c r="J37" s="1532"/>
      <c r="K37" s="106"/>
      <c r="L37" s="106"/>
      <c r="M37" s="1272"/>
    </row>
    <row r="38" spans="1:19" s="1745" customFormat="1">
      <c r="A38" s="1211"/>
      <c r="B38" s="1741"/>
      <c r="C38" s="1741"/>
      <c r="D38" s="1741"/>
      <c r="E38" s="1741"/>
      <c r="F38" s="1741"/>
      <c r="G38" s="1741"/>
      <c r="H38" s="1741"/>
      <c r="I38" s="1741"/>
      <c r="J38" s="1741"/>
      <c r="K38" s="1776" t="s">
        <v>1577</v>
      </c>
      <c r="L38" s="1776">
        <v>5</v>
      </c>
      <c r="M38" s="1272"/>
    </row>
    <row r="39" spans="1:19">
      <c r="A39" s="1159">
        <v>5</v>
      </c>
      <c r="B39" s="396"/>
      <c r="C39" s="3" t="s">
        <v>1120</v>
      </c>
      <c r="D39" s="3" t="s">
        <v>1121</v>
      </c>
      <c r="E39" s="3" t="s">
        <v>1122</v>
      </c>
      <c r="F39" s="3" t="s">
        <v>1123</v>
      </c>
      <c r="G39" s="1138" t="s">
        <v>1124</v>
      </c>
      <c r="H39" s="1138" t="s">
        <v>1130</v>
      </c>
      <c r="I39" s="1138" t="s">
        <v>1131</v>
      </c>
      <c r="J39" s="1138" t="s">
        <v>1132</v>
      </c>
      <c r="K39" s="3" t="s">
        <v>65</v>
      </c>
      <c r="L39" s="379"/>
      <c r="M39" s="1246"/>
      <c r="N39" s="1246"/>
      <c r="O39" s="1246"/>
      <c r="P39" s="1246"/>
      <c r="Q39" s="1246"/>
      <c r="R39" s="1246"/>
      <c r="S39" s="1246"/>
    </row>
    <row r="40" spans="1:19" s="932" customFormat="1">
      <c r="A40" s="1159"/>
      <c r="B40" s="1870" t="s">
        <v>1367</v>
      </c>
      <c r="C40" s="620" t="str">
        <f>'1. SoCI'!$D$9</f>
        <v>2016/17</v>
      </c>
      <c r="D40" s="620" t="str">
        <f>'1. SoCI'!$D$9</f>
        <v>2016/17</v>
      </c>
      <c r="E40" s="620" t="str">
        <f>'1. SoCI'!$D$9</f>
        <v>2016/17</v>
      </c>
      <c r="F40" s="620" t="str">
        <f>'1. SoCI'!$D$9</f>
        <v>2016/17</v>
      </c>
      <c r="G40" s="620" t="str">
        <f>'1. SoCI'!$E$9</f>
        <v>2015/16</v>
      </c>
      <c r="H40" s="620" t="str">
        <f>'1. SoCI'!$E$9</f>
        <v>2015/16</v>
      </c>
      <c r="I40" s="620" t="str">
        <f>'1. SoCI'!$E$9</f>
        <v>2015/16</v>
      </c>
      <c r="J40" s="620" t="str">
        <f>'1. SoCI'!$E$9</f>
        <v>2015/16</v>
      </c>
      <c r="K40" s="1014"/>
      <c r="L40" s="1181"/>
      <c r="M40" s="1246"/>
      <c r="N40" s="1246"/>
      <c r="O40" s="1246"/>
      <c r="P40" s="1246"/>
      <c r="Q40" s="1246"/>
      <c r="R40" s="1246"/>
      <c r="S40" s="1246"/>
    </row>
    <row r="41" spans="1:19" ht="33.75" customHeight="1">
      <c r="A41" s="1159"/>
      <c r="B41" s="1870"/>
      <c r="C41" s="896" t="s">
        <v>85</v>
      </c>
      <c r="D41" s="813" t="s">
        <v>954</v>
      </c>
      <c r="E41" s="813" t="s">
        <v>953</v>
      </c>
      <c r="F41" s="813" t="s">
        <v>952</v>
      </c>
      <c r="G41" s="896" t="s">
        <v>85</v>
      </c>
      <c r="H41" s="813" t="s">
        <v>954</v>
      </c>
      <c r="I41" s="813" t="s">
        <v>953</v>
      </c>
      <c r="J41" s="813" t="s">
        <v>952</v>
      </c>
      <c r="K41" s="1183"/>
      <c r="L41" s="1181" t="s">
        <v>102</v>
      </c>
      <c r="M41" s="1246"/>
      <c r="N41" s="1246"/>
      <c r="O41" s="1246"/>
      <c r="P41" s="1246"/>
      <c r="Q41" s="1246"/>
      <c r="R41" s="1246"/>
      <c r="S41" s="1246"/>
    </row>
    <row r="42" spans="1:19">
      <c r="A42" s="1159"/>
      <c r="B42" s="423"/>
      <c r="C42" s="344" t="s">
        <v>67</v>
      </c>
      <c r="D42" s="875" t="s">
        <v>67</v>
      </c>
      <c r="E42" s="875" t="s">
        <v>67</v>
      </c>
      <c r="F42" s="875" t="s">
        <v>67</v>
      </c>
      <c r="G42" s="1243" t="s">
        <v>67</v>
      </c>
      <c r="H42" s="1518" t="s">
        <v>67</v>
      </c>
      <c r="I42" s="1518" t="s">
        <v>67</v>
      </c>
      <c r="J42" s="1518" t="s">
        <v>67</v>
      </c>
      <c r="K42" s="1182" t="s">
        <v>66</v>
      </c>
      <c r="L42" s="366" t="s">
        <v>103</v>
      </c>
    </row>
    <row r="43" spans="1:19" ht="51.75" customHeight="1">
      <c r="A43" s="1159"/>
      <c r="B43" s="1556" t="s">
        <v>1292</v>
      </c>
      <c r="C43" s="1133">
        <f>SUM(D43:F43)</f>
        <v>0</v>
      </c>
      <c r="D43" s="1527"/>
      <c r="E43" s="1527"/>
      <c r="F43" s="1527"/>
      <c r="G43" s="1018">
        <f>SUM(H43:J43)</f>
        <v>0</v>
      </c>
      <c r="H43" s="911"/>
      <c r="I43" s="911"/>
      <c r="J43" s="911"/>
      <c r="K43" s="461" t="s">
        <v>9</v>
      </c>
      <c r="L43" s="361" t="s">
        <v>68</v>
      </c>
    </row>
    <row r="44" spans="1:19" s="1246" customFormat="1" ht="16.5" customHeight="1">
      <c r="A44" s="1211"/>
      <c r="B44" s="1318" t="s">
        <v>1125</v>
      </c>
      <c r="C44" s="1271"/>
      <c r="D44" s="1271"/>
      <c r="E44" s="1271"/>
      <c r="F44" s="1271"/>
      <c r="G44" s="1271"/>
      <c r="H44" s="1271"/>
      <c r="I44" s="1271"/>
      <c r="J44" s="1271"/>
      <c r="K44" s="1271"/>
      <c r="L44" s="1519"/>
    </row>
    <row r="45" spans="1:19" s="1246" customFormat="1" ht="18.75" customHeight="1">
      <c r="A45" s="1211"/>
      <c r="B45" s="1557" t="s">
        <v>1126</v>
      </c>
      <c r="C45" s="1018">
        <f t="shared" ref="C45:C50" si="8">SUM(D45:F45)</f>
        <v>0</v>
      </c>
      <c r="D45" s="1021"/>
      <c r="E45" s="1021"/>
      <c r="F45" s="1021"/>
      <c r="G45" s="1018">
        <f>SUM(H45:J45)</f>
        <v>0</v>
      </c>
      <c r="H45" s="911"/>
      <c r="I45" s="911"/>
      <c r="J45" s="911"/>
      <c r="K45" s="1019" t="s">
        <v>23</v>
      </c>
      <c r="L45" s="1031" t="s">
        <v>68</v>
      </c>
      <c r="M45" s="1385" t="s">
        <v>1113</v>
      </c>
    </row>
    <row r="46" spans="1:19" s="1246" customFormat="1" ht="18.75" customHeight="1">
      <c r="A46" s="1211"/>
      <c r="B46" s="1558" t="s">
        <v>1127</v>
      </c>
      <c r="C46" s="1133">
        <f t="shared" si="8"/>
        <v>0</v>
      </c>
      <c r="D46" s="462"/>
      <c r="E46" s="462"/>
      <c r="F46" s="462"/>
      <c r="G46" s="1018">
        <f t="shared" ref="G46:G50" si="9">SUM(H46:J46)</f>
        <v>0</v>
      </c>
      <c r="H46" s="911"/>
      <c r="I46" s="911"/>
      <c r="J46" s="911"/>
      <c r="K46" s="461" t="s">
        <v>186</v>
      </c>
      <c r="L46" s="1523" t="s">
        <v>68</v>
      </c>
    </row>
    <row r="47" spans="1:19" s="1246" customFormat="1" ht="29.25" customHeight="1">
      <c r="A47" s="1211"/>
      <c r="B47" s="1558" t="s">
        <v>1424</v>
      </c>
      <c r="C47" s="1133">
        <f t="shared" si="8"/>
        <v>0</v>
      </c>
      <c r="D47" s="462"/>
      <c r="E47" s="462"/>
      <c r="F47" s="462"/>
      <c r="G47" s="1018">
        <f t="shared" si="9"/>
        <v>0</v>
      </c>
      <c r="H47" s="911"/>
      <c r="I47" s="911"/>
      <c r="J47" s="911"/>
      <c r="K47" s="461" t="s">
        <v>24</v>
      </c>
      <c r="L47" s="1523" t="s">
        <v>68</v>
      </c>
    </row>
    <row r="48" spans="1:19" s="1246" customFormat="1" ht="18.75" customHeight="1">
      <c r="A48" s="1211"/>
      <c r="B48" s="1558" t="s">
        <v>1338</v>
      </c>
      <c r="C48" s="1133">
        <f t="shared" si="8"/>
        <v>0</v>
      </c>
      <c r="D48" s="462"/>
      <c r="E48" s="462"/>
      <c r="F48" s="462"/>
      <c r="G48" s="1018">
        <f t="shared" si="9"/>
        <v>0</v>
      </c>
      <c r="H48" s="911"/>
      <c r="I48" s="911"/>
      <c r="J48" s="911"/>
      <c r="K48" s="461" t="s">
        <v>187</v>
      </c>
      <c r="L48" s="1523" t="s">
        <v>68</v>
      </c>
      <c r="M48" s="1385" t="s">
        <v>1113</v>
      </c>
    </row>
    <row r="49" spans="1:22" s="1246" customFormat="1" ht="18.75" customHeight="1">
      <c r="A49" s="1211"/>
      <c r="B49" s="1558" t="s">
        <v>1128</v>
      </c>
      <c r="C49" s="1133">
        <f t="shared" si="8"/>
        <v>0</v>
      </c>
      <c r="D49" s="462"/>
      <c r="E49" s="462"/>
      <c r="F49" s="462"/>
      <c r="G49" s="1018">
        <f t="shared" si="9"/>
        <v>0</v>
      </c>
      <c r="H49" s="911"/>
      <c r="I49" s="911"/>
      <c r="J49" s="911"/>
      <c r="K49" s="461" t="s">
        <v>0</v>
      </c>
      <c r="L49" s="1523" t="s">
        <v>68</v>
      </c>
    </row>
    <row r="50" spans="1:22" s="1246" customFormat="1" ht="18.75" customHeight="1">
      <c r="A50" s="1211"/>
      <c r="B50" s="1558" t="s">
        <v>1129</v>
      </c>
      <c r="C50" s="1133">
        <f t="shared" si="8"/>
        <v>0</v>
      </c>
      <c r="D50" s="462"/>
      <c r="E50" s="462"/>
      <c r="F50" s="462"/>
      <c r="G50" s="1018">
        <f t="shared" si="9"/>
        <v>0</v>
      </c>
      <c r="H50" s="911"/>
      <c r="I50" s="911"/>
      <c r="J50" s="911"/>
      <c r="K50" s="461" t="s">
        <v>188</v>
      </c>
      <c r="L50" s="1523" t="s">
        <v>68</v>
      </c>
      <c r="M50" s="1385" t="s">
        <v>1113</v>
      </c>
      <c r="N50" s="107"/>
    </row>
    <row r="51" spans="1:22" s="1634" customFormat="1" ht="18.75" customHeight="1">
      <c r="A51" s="1211"/>
      <c r="B51" s="1558" t="s">
        <v>1423</v>
      </c>
      <c r="C51" s="1133">
        <f>SUM(D51:F51)</f>
        <v>0</v>
      </c>
      <c r="D51" s="1599"/>
      <c r="E51" s="1599"/>
      <c r="F51" s="1599"/>
      <c r="G51" s="1018">
        <f>SUM(H51:J51)</f>
        <v>0</v>
      </c>
      <c r="H51" s="911"/>
      <c r="I51" s="911"/>
      <c r="J51" s="911"/>
      <c r="K51" s="1592" t="s">
        <v>641</v>
      </c>
      <c r="L51" s="1523" t="s">
        <v>68</v>
      </c>
      <c r="M51" s="1385" t="s">
        <v>1113</v>
      </c>
    </row>
    <row r="52" spans="1:22" s="1246" customFormat="1" ht="18.75" customHeight="1">
      <c r="A52" s="1211"/>
      <c r="B52" s="1559"/>
      <c r="C52" s="1521"/>
      <c r="D52" s="1521"/>
      <c r="E52" s="1521"/>
      <c r="F52" s="1521"/>
      <c r="G52" s="1521"/>
      <c r="H52" s="1521"/>
      <c r="I52" s="1521"/>
      <c r="J52" s="1521"/>
      <c r="K52" s="1521"/>
      <c r="L52" s="1522"/>
    </row>
    <row r="53" spans="1:22" s="1246" customFormat="1" ht="44.25" customHeight="1">
      <c r="A53" s="1211"/>
      <c r="B53" s="1560" t="s">
        <v>1152</v>
      </c>
      <c r="C53" s="1520">
        <f>SUM(D53:F53)</f>
        <v>0</v>
      </c>
      <c r="D53" s="1526"/>
      <c r="E53" s="1526"/>
      <c r="F53" s="1526"/>
      <c r="G53" s="1018">
        <f>SUM(H53:J53)</f>
        <v>0</v>
      </c>
      <c r="H53" s="911"/>
      <c r="I53" s="911"/>
      <c r="J53" s="911"/>
      <c r="K53" s="1191" t="s">
        <v>2</v>
      </c>
      <c r="L53" s="1523" t="s">
        <v>68</v>
      </c>
      <c r="M53" s="1385" t="s">
        <v>1113</v>
      </c>
      <c r="N53" s="1871"/>
      <c r="O53" s="1871"/>
      <c r="P53" s="1871"/>
      <c r="Q53" s="1871"/>
      <c r="R53" s="1871"/>
      <c r="S53" s="1871"/>
      <c r="T53" s="1871"/>
    </row>
    <row r="54" spans="1:22" s="1246" customFormat="1" ht="22.5" customHeight="1" thickBot="1">
      <c r="A54" s="1211"/>
      <c r="B54" s="1561"/>
      <c r="C54" s="1524"/>
      <c r="D54" s="1524"/>
      <c r="E54" s="1524"/>
      <c r="F54" s="1524"/>
      <c r="G54" s="1524"/>
      <c r="H54" s="1524"/>
      <c r="I54" s="1524"/>
      <c r="J54" s="1524"/>
      <c r="K54" s="1524"/>
      <c r="L54" s="1525"/>
      <c r="M54" s="1741"/>
      <c r="N54" s="1869"/>
      <c r="O54" s="1869"/>
      <c r="P54" s="1869"/>
      <c r="Q54" s="1869"/>
      <c r="R54" s="1869"/>
      <c r="S54" s="1869"/>
      <c r="T54" s="1869"/>
      <c r="U54" s="1869"/>
      <c r="V54" s="1869"/>
    </row>
    <row r="55" spans="1:22" ht="24" customHeight="1">
      <c r="A55" s="1159"/>
      <c r="B55" s="1562" t="s">
        <v>1133</v>
      </c>
      <c r="C55" s="336">
        <f t="shared" ref="C55:J55" si="10">C43+C53</f>
        <v>0</v>
      </c>
      <c r="D55" s="336">
        <f t="shared" si="10"/>
        <v>0</v>
      </c>
      <c r="E55" s="336">
        <f t="shared" si="10"/>
        <v>0</v>
      </c>
      <c r="F55" s="336">
        <f t="shared" si="10"/>
        <v>0</v>
      </c>
      <c r="G55" s="336">
        <f t="shared" si="10"/>
        <v>0</v>
      </c>
      <c r="H55" s="336">
        <f t="shared" si="10"/>
        <v>0</v>
      </c>
      <c r="I55" s="336">
        <f t="shared" si="10"/>
        <v>0</v>
      </c>
      <c r="J55" s="336">
        <f t="shared" si="10"/>
        <v>0</v>
      </c>
      <c r="K55" s="1191" t="s">
        <v>10</v>
      </c>
      <c r="L55" s="1523" t="s">
        <v>68</v>
      </c>
      <c r="M55" s="1246"/>
      <c r="N55" s="1246"/>
      <c r="O55" s="1246"/>
      <c r="P55" s="1246"/>
      <c r="Q55" s="1246"/>
      <c r="R55" s="1246"/>
      <c r="S55" s="1246"/>
    </row>
    <row r="56" spans="1:22">
      <c r="A56" s="1159"/>
      <c r="B56" s="1572"/>
      <c r="C56" s="1568"/>
      <c r="D56" s="1568"/>
      <c r="E56" s="1568"/>
      <c r="F56" s="1568"/>
      <c r="G56" s="1568"/>
      <c r="H56" s="1568"/>
      <c r="I56" s="1568"/>
      <c r="J56" s="1568"/>
      <c r="K56" s="1568"/>
      <c r="L56" s="1569"/>
    </row>
    <row r="57" spans="1:22" s="1246" customFormat="1" ht="22.5" customHeight="1">
      <c r="A57" s="1211"/>
      <c r="B57" s="1584" t="s">
        <v>1161</v>
      </c>
      <c r="C57" s="1018">
        <f>SUM(D57:F57)</f>
        <v>0</v>
      </c>
      <c r="D57" s="1021"/>
      <c r="E57" s="1021"/>
      <c r="F57" s="1021"/>
      <c r="G57" s="1018">
        <f>SUM(H57:J57)</f>
        <v>0</v>
      </c>
      <c r="H57" s="911"/>
      <c r="I57" s="911"/>
      <c r="J57" s="911"/>
      <c r="K57" s="1019" t="s">
        <v>11</v>
      </c>
      <c r="L57" s="1523" t="s">
        <v>68</v>
      </c>
      <c r="M57" s="1385" t="s">
        <v>1113</v>
      </c>
    </row>
    <row r="58" spans="1:22" s="1246" customFormat="1">
      <c r="A58" s="1211"/>
      <c r="B58" s="1207"/>
      <c r="C58" s="1564"/>
      <c r="D58" s="1564"/>
      <c r="E58" s="1564"/>
      <c r="F58" s="1564"/>
      <c r="G58" s="1564"/>
      <c r="H58" s="1564"/>
      <c r="I58" s="1564"/>
      <c r="J58" s="1564"/>
      <c r="K58" s="1564"/>
      <c r="L58" s="1564"/>
    </row>
    <row r="59" spans="1:22" s="1246" customFormat="1">
      <c r="A59" s="1211"/>
      <c r="B59" s="1533"/>
      <c r="C59" s="1271"/>
      <c r="D59" s="1271"/>
      <c r="E59" s="1271"/>
      <c r="F59" s="1271"/>
      <c r="G59" s="1271"/>
      <c r="H59" s="1271"/>
      <c r="I59" s="1271"/>
      <c r="J59" s="1271"/>
      <c r="K59" s="1271"/>
      <c r="L59" s="1271"/>
    </row>
    <row r="60" spans="1:22" s="1246" customFormat="1">
      <c r="A60" s="1211"/>
      <c r="B60" s="1207"/>
      <c r="C60" s="1271"/>
      <c r="D60" s="1271"/>
      <c r="E60" s="1271"/>
      <c r="F60" s="1271"/>
      <c r="G60" s="1271"/>
      <c r="H60" s="1271"/>
      <c r="I60" s="1271"/>
      <c r="J60" s="1271"/>
      <c r="K60" s="1271"/>
      <c r="L60" s="1271"/>
    </row>
  </sheetData>
  <mergeCells count="5">
    <mergeCell ref="B11:B12"/>
    <mergeCell ref="N54:V54"/>
    <mergeCell ref="B40:B41"/>
    <mergeCell ref="N53:T53"/>
    <mergeCell ref="B28:B29"/>
  </mergeCells>
  <conditionalFormatting sqref="M54">
    <cfRule type="containsText" dxfId="0" priority="4" operator="containsText" text="FAIL">
      <formula>NOT(ISERROR(SEARCH("FAIL",M54)))</formula>
    </cfRule>
  </conditionalFormatting>
  <dataValidations count="8">
    <dataValidation allowBlank="1" showInputMessage="1" showErrorMessage="1" promptTitle="Total future commitments" prompt="The FReM requires disclosure of total future commitments under the scheme. This is likely to simply be the total future unitary payments or other payments committed to under the scheme." sqref="M32"/>
    <dataValidation allowBlank="1" showInputMessage="1" showErrorMessage="1" promptTitle="Interest expense" prompt="The interest charge recorded in this row will populate the interest expense note on sheet '11. Finance'." sqref="M45"/>
    <dataValidation allowBlank="1" showInputMessage="1" showErrorMessage="1" promptTitle="Contingent rent" prompt="Contingent rent recorded in this row will populate the interest expense note on sheet '11. Finance'." sqref="M50"/>
    <dataValidation allowBlank="1" showInputMessage="1" showErrorMessage="1" promptTitle="Other amounts payable" prompt="This should include only payments committed to as part of the PFI contract in addition to the unitary payment.  It should NOT include capital or revenue schemes from the provider OUTSIDE of the PFI scheme.  Use of these lines is expected to be limited." sqref="M53"/>
    <dataValidation allowBlank="1" showInputMessage="1" showErrorMessage="1" promptTitle="PFI support income" prompt="This figure should include amounts recognised in I&amp;E in the period only.  It should not include any PFI support received in the form of PDC." sqref="M57"/>
    <dataValidation allowBlank="1" showInputMessage="1" showErrorMessage="1" promptTitle="Net lease obligation" prompt="This will equate to the total PFI, LIFT or other service concession liability recorded in the borrowings note on your balance sheet." sqref="M21"/>
    <dataValidation allowBlank="1" showInputMessage="1" showErrorMessage="1" promptTitle="Addition to lifecycle prepayment" prompt="Please reanalyse your prior year figures if required." sqref="M51"/>
    <dataValidation allowBlank="1" showInputMessage="1" showErrorMessage="1" promptTitle="Capital lifecycle" prompt="Capital lifecycle additions should be categorised as 'additions-purchased' rather then 'additions-leased' on the PPE tab." sqref="M48"/>
  </dataValidations>
  <printOptions gridLinesSet="0"/>
  <pageMargins left="0.74803149606299213" right="0.35433070866141736" top="0.35433070866141736" bottom="0.39370078740157483" header="0.19685039370078741" footer="0.19685039370078741"/>
  <pageSetup paperSize="9" scale="44" fitToHeight="0" orientation="portrait" horizontalDpi="300" verticalDpi="300" r:id="rId1"/>
  <headerFooter alignWithMargins="0"/>
  <ignoredErrors>
    <ignoredError sqref="C30:F30 C13:G13 C4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1">
    <pageSetUpPr fitToPage="1"/>
  </sheetPr>
  <dimension ref="A1:R26"/>
  <sheetViews>
    <sheetView showGridLines="0" zoomScale="85" zoomScaleNormal="85" workbookViewId="0"/>
  </sheetViews>
  <sheetFormatPr defaultColWidth="10.7109375" defaultRowHeight="12.75"/>
  <cols>
    <col min="1" max="1" width="4.7109375" style="1161" customWidth="1"/>
    <col min="2" max="2" width="64.42578125" style="19" customWidth="1"/>
    <col min="3" max="7" width="17" style="17" customWidth="1"/>
    <col min="8" max="10" width="17" style="1246" customWidth="1"/>
    <col min="11" max="11" width="12.42578125" style="17" customWidth="1"/>
    <col min="12" max="12" width="14.140625" style="17" customWidth="1"/>
    <col min="13" max="16384" width="10.7109375" style="17"/>
  </cols>
  <sheetData>
    <row r="1" spans="1:13" ht="15.75">
      <c r="A1" s="1158"/>
      <c r="B1" s="1178" t="s">
        <v>1366</v>
      </c>
      <c r="C1" s="33"/>
      <c r="D1" s="33"/>
      <c r="E1" s="33"/>
      <c r="F1" s="33"/>
      <c r="G1" s="33"/>
      <c r="H1" s="937"/>
      <c r="I1" s="937"/>
      <c r="J1" s="937"/>
      <c r="K1" s="33"/>
      <c r="L1" s="33"/>
    </row>
    <row r="2" spans="1:13">
      <c r="A2" s="1158"/>
      <c r="B2" s="42"/>
      <c r="C2" s="33"/>
      <c r="D2" s="33"/>
      <c r="E2" s="33"/>
      <c r="F2" s="33"/>
      <c r="G2" s="33"/>
      <c r="H2" s="937"/>
      <c r="I2" s="937"/>
      <c r="J2" s="937"/>
      <c r="K2" s="33"/>
      <c r="L2" s="33"/>
    </row>
    <row r="3" spans="1:13">
      <c r="A3" s="1158"/>
      <c r="B3" s="43" t="str">
        <f>'2. SoFP'!B3</f>
        <v>FTC form for accounts for periods ending 31 March 2017</v>
      </c>
      <c r="C3" s="33"/>
      <c r="D3" s="33"/>
      <c r="E3" s="33"/>
      <c r="F3" s="33"/>
      <c r="G3" s="33"/>
      <c r="H3" s="937"/>
      <c r="I3" s="937"/>
      <c r="J3" s="937"/>
      <c r="K3" s="33"/>
      <c r="L3" s="33"/>
    </row>
    <row r="4" spans="1:13">
      <c r="A4" s="1158"/>
      <c r="B4" s="95" t="str">
        <f ca="1">MID(CELL("filename",F4),FIND("]",CELL("filename",F4))+1,99)</f>
        <v>30. PFI (off-SoFP)</v>
      </c>
      <c r="C4" s="33"/>
      <c r="D4" s="33"/>
      <c r="E4" s="33"/>
      <c r="F4" s="33"/>
      <c r="G4" s="33"/>
      <c r="H4" s="937"/>
      <c r="I4" s="937"/>
      <c r="J4" s="937"/>
      <c r="K4" s="33"/>
      <c r="L4" s="33"/>
    </row>
    <row r="5" spans="1:13">
      <c r="A5" s="1158"/>
      <c r="B5" s="33"/>
      <c r="C5" s="33"/>
      <c r="D5" s="33"/>
      <c r="E5" s="33"/>
      <c r="F5" s="33"/>
      <c r="G5" s="33"/>
      <c r="H5" s="937"/>
      <c r="I5" s="937"/>
      <c r="J5" s="937"/>
      <c r="K5" s="33"/>
      <c r="L5" s="33"/>
    </row>
    <row r="6" spans="1:13">
      <c r="A6" s="1158"/>
      <c r="B6" s="43" t="s">
        <v>39</v>
      </c>
      <c r="C6" s="33"/>
      <c r="D6" s="33"/>
      <c r="E6" s="33"/>
      <c r="F6" s="33"/>
      <c r="G6" s="33"/>
      <c r="H6" s="937"/>
      <c r="I6" s="937"/>
      <c r="J6" s="937"/>
      <c r="K6" s="33"/>
      <c r="L6" s="33"/>
    </row>
    <row r="7" spans="1:13">
      <c r="A7" s="1158"/>
      <c r="B7" s="70"/>
      <c r="C7" s="33"/>
      <c r="D7" s="33"/>
      <c r="E7" s="33"/>
      <c r="F7" s="33"/>
      <c r="G7" s="33"/>
      <c r="H7" s="937"/>
      <c r="I7" s="937"/>
      <c r="J7" s="937"/>
      <c r="K7" s="33"/>
      <c r="L7" s="33"/>
    </row>
    <row r="8" spans="1:13" s="143" customFormat="1">
      <c r="A8" s="1158"/>
      <c r="B8" s="137"/>
      <c r="C8" s="132"/>
      <c r="D8" s="132"/>
      <c r="E8" s="132"/>
      <c r="F8" s="132"/>
      <c r="G8" s="132"/>
      <c r="H8" s="937"/>
      <c r="I8" s="937"/>
      <c r="J8" s="937"/>
      <c r="K8" s="1776" t="s">
        <v>1577</v>
      </c>
      <c r="L8" s="1776">
        <v>1</v>
      </c>
    </row>
    <row r="9" spans="1:13" s="143" customFormat="1" ht="12" customHeight="1">
      <c r="A9" s="1158">
        <v>1</v>
      </c>
      <c r="B9" s="1290"/>
      <c r="C9" s="1291" t="s">
        <v>537</v>
      </c>
      <c r="D9" s="1291" t="s">
        <v>955</v>
      </c>
      <c r="E9" s="1291" t="s">
        <v>956</v>
      </c>
      <c r="F9" s="1291" t="s">
        <v>957</v>
      </c>
      <c r="G9" s="1292" t="s">
        <v>538</v>
      </c>
      <c r="H9" s="1292" t="s">
        <v>1048</v>
      </c>
      <c r="I9" s="1292" t="s">
        <v>1049</v>
      </c>
      <c r="J9" s="1292" t="s">
        <v>1050</v>
      </c>
      <c r="K9" s="1291" t="s">
        <v>65</v>
      </c>
      <c r="L9" s="1294"/>
    </row>
    <row r="10" spans="1:13" s="143" customFormat="1">
      <c r="A10" s="1158"/>
      <c r="B10" s="1868" t="s">
        <v>1442</v>
      </c>
      <c r="C10" s="620" t="str">
        <f>'2. SoFP'!$D$9</f>
        <v>31 Mar 2017</v>
      </c>
      <c r="D10" s="620" t="str">
        <f>'2. SoFP'!$D$9</f>
        <v>31 Mar 2017</v>
      </c>
      <c r="E10" s="620" t="str">
        <f>'2. SoFP'!$D$9</f>
        <v>31 Mar 2017</v>
      </c>
      <c r="F10" s="620" t="str">
        <f>'2. SoFP'!$D$9</f>
        <v>31 Mar 2017</v>
      </c>
      <c r="G10" s="620" t="str">
        <f>'2. SoFP'!$E$9</f>
        <v>31 Mar 2016</v>
      </c>
      <c r="H10" s="620" t="str">
        <f>'2. SoFP'!$E$9</f>
        <v>31 Mar 2016</v>
      </c>
      <c r="I10" s="620" t="str">
        <f>'2. SoFP'!$E$9</f>
        <v>31 Mar 2016</v>
      </c>
      <c r="J10" s="620" t="str">
        <f>'2. SoFP'!$E$9</f>
        <v>31 Mar 2016</v>
      </c>
      <c r="K10" s="1293"/>
      <c r="L10" s="1007"/>
    </row>
    <row r="11" spans="1:13" s="143" customFormat="1" ht="22.5">
      <c r="A11" s="1158"/>
      <c r="B11" s="1868"/>
      <c r="C11" s="1268" t="s">
        <v>85</v>
      </c>
      <c r="D11" s="1268" t="s">
        <v>954</v>
      </c>
      <c r="E11" s="1268" t="s">
        <v>953</v>
      </c>
      <c r="F11" s="896" t="s">
        <v>952</v>
      </c>
      <c r="G11" s="1268" t="s">
        <v>85</v>
      </c>
      <c r="H11" s="1536" t="s">
        <v>954</v>
      </c>
      <c r="I11" s="1536" t="s">
        <v>953</v>
      </c>
      <c r="J11" s="896" t="s">
        <v>952</v>
      </c>
      <c r="K11" s="414"/>
      <c r="L11" s="1007" t="s">
        <v>102</v>
      </c>
      <c r="M11" s="171"/>
    </row>
    <row r="12" spans="1:13" s="143" customFormat="1">
      <c r="A12" s="1158"/>
      <c r="B12" s="1295"/>
      <c r="C12" s="1268" t="s">
        <v>67</v>
      </c>
      <c r="D12" s="1268" t="s">
        <v>67</v>
      </c>
      <c r="E12" s="1268" t="s">
        <v>67</v>
      </c>
      <c r="F12" s="1268" t="s">
        <v>67</v>
      </c>
      <c r="G12" s="1268" t="s">
        <v>67</v>
      </c>
      <c r="H12" s="1536" t="s">
        <v>67</v>
      </c>
      <c r="I12" s="1536" t="s">
        <v>67</v>
      </c>
      <c r="J12" s="1536" t="s">
        <v>67</v>
      </c>
      <c r="K12" s="817" t="s">
        <v>66</v>
      </c>
      <c r="L12" s="1007" t="s">
        <v>103</v>
      </c>
    </row>
    <row r="13" spans="1:13" s="143" customFormat="1" ht="18.75" customHeight="1">
      <c r="A13" s="1158"/>
      <c r="B13" s="1296" t="s">
        <v>146</v>
      </c>
      <c r="C13" s="826">
        <f t="shared" ref="C13:C16" si="0">SUM(D13:F13)</f>
        <v>0</v>
      </c>
      <c r="D13" s="827"/>
      <c r="E13" s="827"/>
      <c r="F13" s="827"/>
      <c r="G13" s="826">
        <f>SUM(H13:J13)</f>
        <v>0</v>
      </c>
      <c r="H13" s="825"/>
      <c r="I13" s="825"/>
      <c r="J13" s="825"/>
      <c r="K13" s="817">
        <v>100</v>
      </c>
      <c r="L13" s="1297" t="s">
        <v>68</v>
      </c>
      <c r="M13" s="812"/>
    </row>
    <row r="14" spans="1:13" s="143" customFormat="1" ht="18.75" customHeight="1">
      <c r="A14" s="1158"/>
      <c r="B14" s="1296" t="s">
        <v>147</v>
      </c>
      <c r="C14" s="826">
        <f t="shared" si="0"/>
        <v>0</v>
      </c>
      <c r="D14" s="827"/>
      <c r="E14" s="827"/>
      <c r="F14" s="827"/>
      <c r="G14" s="826">
        <f t="shared" ref="G14:G15" si="1">SUM(H14:J14)</f>
        <v>0</v>
      </c>
      <c r="H14" s="825"/>
      <c r="I14" s="825"/>
      <c r="J14" s="825"/>
      <c r="K14" s="817">
        <v>110</v>
      </c>
      <c r="L14" s="1180" t="s">
        <v>68</v>
      </c>
      <c r="M14" s="812"/>
    </row>
    <row r="15" spans="1:13" s="143" customFormat="1" ht="18.75" customHeight="1" thickBot="1">
      <c r="A15" s="1158"/>
      <c r="B15" s="1296" t="s">
        <v>148</v>
      </c>
      <c r="C15" s="826">
        <f t="shared" si="0"/>
        <v>0</v>
      </c>
      <c r="D15" s="827"/>
      <c r="E15" s="827"/>
      <c r="F15" s="827"/>
      <c r="G15" s="826">
        <f t="shared" si="1"/>
        <v>0</v>
      </c>
      <c r="H15" s="825"/>
      <c r="I15" s="825"/>
      <c r="J15" s="825"/>
      <c r="K15" s="817">
        <v>120</v>
      </c>
      <c r="L15" s="1180" t="s">
        <v>68</v>
      </c>
      <c r="M15" s="812"/>
    </row>
    <row r="16" spans="1:13" s="143" customFormat="1" ht="18.75" customHeight="1">
      <c r="A16" s="1158"/>
      <c r="B16" s="1287" t="s">
        <v>85</v>
      </c>
      <c r="C16" s="336">
        <f t="shared" si="0"/>
        <v>0</v>
      </c>
      <c r="D16" s="336">
        <f>SUM(D13:D15)</f>
        <v>0</v>
      </c>
      <c r="E16" s="336">
        <f t="shared" ref="E16:J16" si="2">SUM(E13:E15)</f>
        <v>0</v>
      </c>
      <c r="F16" s="336">
        <f t="shared" si="2"/>
        <v>0</v>
      </c>
      <c r="G16" s="336">
        <f t="shared" si="2"/>
        <v>0</v>
      </c>
      <c r="H16" s="336">
        <f t="shared" si="2"/>
        <v>0</v>
      </c>
      <c r="I16" s="336">
        <f t="shared" si="2"/>
        <v>0</v>
      </c>
      <c r="J16" s="336">
        <f t="shared" si="2"/>
        <v>0</v>
      </c>
      <c r="K16" s="817" t="s">
        <v>187</v>
      </c>
      <c r="L16" s="829" t="s">
        <v>123</v>
      </c>
      <c r="M16" s="812"/>
    </row>
    <row r="17" spans="1:18">
      <c r="A17" s="1158"/>
      <c r="B17" s="78"/>
      <c r="C17" s="98"/>
      <c r="D17" s="97"/>
      <c r="E17" s="97"/>
      <c r="F17" s="97"/>
      <c r="G17" s="97"/>
      <c r="H17" s="97"/>
      <c r="I17" s="97"/>
      <c r="J17" s="97"/>
      <c r="K17" s="103"/>
      <c r="L17" s="57"/>
    </row>
    <row r="18" spans="1:18" s="1634" customFormat="1">
      <c r="A18" s="1158"/>
      <c r="B18" s="78"/>
      <c r="C18" s="98"/>
      <c r="D18" s="97"/>
      <c r="E18" s="97"/>
      <c r="F18" s="97"/>
      <c r="G18" s="97"/>
      <c r="H18" s="97"/>
      <c r="I18" s="97"/>
      <c r="J18" s="97"/>
      <c r="K18" s="1776" t="s">
        <v>1577</v>
      </c>
      <c r="L18" s="1776">
        <v>3</v>
      </c>
    </row>
    <row r="19" spans="1:18">
      <c r="A19" s="1159">
        <v>3</v>
      </c>
      <c r="B19" s="396"/>
      <c r="C19" s="3" t="s">
        <v>1085</v>
      </c>
      <c r="D19" s="3" t="s">
        <v>1146</v>
      </c>
      <c r="E19" s="3" t="s">
        <v>1148</v>
      </c>
      <c r="F19" s="3" t="s">
        <v>1147</v>
      </c>
      <c r="G19" s="1" t="s">
        <v>1136</v>
      </c>
      <c r="H19" s="1" t="s">
        <v>1149</v>
      </c>
      <c r="I19" s="1" t="s">
        <v>1150</v>
      </c>
      <c r="J19" s="1" t="s">
        <v>1151</v>
      </c>
      <c r="K19" s="3" t="s">
        <v>65</v>
      </c>
      <c r="L19" s="379"/>
      <c r="M19" s="1246"/>
      <c r="N19" s="1246"/>
      <c r="O19" s="1246"/>
      <c r="P19" s="1246"/>
      <c r="Q19" s="1246"/>
      <c r="R19" s="1246"/>
    </row>
    <row r="20" spans="1:18" ht="18.75" customHeight="1">
      <c r="A20" s="1159"/>
      <c r="B20" s="1841" t="str">
        <f>"Table 35B Analysis of amounts charged to operating expenditure in respect of off-SoFP schemes"</f>
        <v>Table 35B Analysis of amounts charged to operating expenditure in respect of off-SoFP schemes</v>
      </c>
      <c r="C20" s="620" t="str">
        <f>'1. SoCI'!$D$9</f>
        <v>2016/17</v>
      </c>
      <c r="D20" s="620" t="str">
        <f>'1. SoCI'!$D$9</f>
        <v>2016/17</v>
      </c>
      <c r="E20" s="620" t="str">
        <f>'1. SoCI'!$D$9</f>
        <v>2016/17</v>
      </c>
      <c r="F20" s="620" t="str">
        <f>'1. SoCI'!$D$9</f>
        <v>2016/17</v>
      </c>
      <c r="G20" s="620" t="str">
        <f>'1. SoCI'!$E$9</f>
        <v>2015/16</v>
      </c>
      <c r="H20" s="620" t="str">
        <f>'1. SoCI'!$E$9</f>
        <v>2015/16</v>
      </c>
      <c r="I20" s="620" t="str">
        <f>'1. SoCI'!$E$9</f>
        <v>2015/16</v>
      </c>
      <c r="J20" s="620" t="str">
        <f>'1. SoCI'!$E$9</f>
        <v>2015/16</v>
      </c>
      <c r="K20" s="1528"/>
      <c r="L20" s="1529" t="s">
        <v>102</v>
      </c>
      <c r="M20" s="1170"/>
      <c r="N20" s="104"/>
      <c r="O20" s="104"/>
      <c r="P20" s="104"/>
      <c r="Q20" s="104"/>
      <c r="R20" s="104"/>
    </row>
    <row r="21" spans="1:18" s="1246" customFormat="1" ht="23.25" customHeight="1">
      <c r="A21" s="1211"/>
      <c r="B21" s="1841"/>
      <c r="C21" s="1539" t="s">
        <v>85</v>
      </c>
      <c r="D21" s="1539" t="s">
        <v>954</v>
      </c>
      <c r="E21" s="1539" t="s">
        <v>953</v>
      </c>
      <c r="F21" s="896" t="s">
        <v>952</v>
      </c>
      <c r="G21" s="1539" t="s">
        <v>85</v>
      </c>
      <c r="H21" s="1539" t="s">
        <v>954</v>
      </c>
      <c r="I21" s="1539" t="s">
        <v>953</v>
      </c>
      <c r="J21" s="896" t="s">
        <v>952</v>
      </c>
      <c r="K21" s="1538"/>
      <c r="L21" s="1539"/>
      <c r="M21" s="1170"/>
      <c r="N21" s="104"/>
      <c r="O21" s="104"/>
      <c r="P21" s="104"/>
      <c r="Q21" s="104"/>
      <c r="R21" s="104"/>
    </row>
    <row r="22" spans="1:18">
      <c r="B22" s="1841"/>
      <c r="C22" s="1539" t="s">
        <v>67</v>
      </c>
      <c r="D22" s="1529" t="s">
        <v>67</v>
      </c>
      <c r="E22" s="1539" t="s">
        <v>67</v>
      </c>
      <c r="F22" s="1539" t="s">
        <v>67</v>
      </c>
      <c r="G22" s="1539" t="s">
        <v>67</v>
      </c>
      <c r="H22" s="1539" t="s">
        <v>67</v>
      </c>
      <c r="I22" s="1539" t="s">
        <v>67</v>
      </c>
      <c r="J22" s="1539" t="s">
        <v>67</v>
      </c>
      <c r="K22" s="1019" t="s">
        <v>66</v>
      </c>
      <c r="L22" s="733" t="s">
        <v>103</v>
      </c>
      <c r="M22" s="1530"/>
      <c r="N22" s="1531"/>
      <c r="O22" s="1531"/>
      <c r="P22" s="1531"/>
      <c r="Q22" s="1531"/>
      <c r="R22" s="1531"/>
    </row>
    <row r="23" spans="1:18" ht="22.5">
      <c r="B23" s="1760" t="s">
        <v>1135</v>
      </c>
      <c r="C23" s="1548">
        <f>SUM(D23:F23)</f>
        <v>0</v>
      </c>
      <c r="D23" s="1021"/>
      <c r="E23" s="1021"/>
      <c r="F23" s="1021"/>
      <c r="G23" s="1548">
        <f>SUM(H23:J23)</f>
        <v>0</v>
      </c>
      <c r="H23" s="911"/>
      <c r="I23" s="911"/>
      <c r="J23" s="911"/>
      <c r="K23" s="461" t="s">
        <v>9</v>
      </c>
      <c r="L23" s="361" t="s">
        <v>68</v>
      </c>
      <c r="M23" s="1403"/>
      <c r="N23" s="1246"/>
      <c r="O23" s="1246"/>
      <c r="P23" s="1246"/>
      <c r="Q23" s="1246"/>
      <c r="R23" s="1246"/>
    </row>
    <row r="24" spans="1:18">
      <c r="B24" s="841"/>
    </row>
    <row r="26" spans="1:18">
      <c r="G26" s="1634"/>
      <c r="J26" s="1634"/>
      <c r="K26" s="1634"/>
    </row>
  </sheetData>
  <customSheetViews>
    <customSheetView guid="{E4F26FFA-5313-49C9-9365-CBA576C57791}" showGridLines="0" fitToPage="1" hiddenRows="1" showRuler="0" topLeftCell="A7">
      <selection activeCell="I29" sqref="I29"/>
      <pageMargins left="0.74803149606299213" right="0.74803149606299213" top="0.98425196850393704" bottom="0.98425196850393704" header="0.51181102362204722" footer="0.51181102362204722"/>
      <pageSetup paperSize="9" scale="65" orientation="portrait" horizontalDpi="300" verticalDpi="300" r:id="rId1"/>
      <headerFooter alignWithMargins="0"/>
    </customSheetView>
  </customSheetViews>
  <mergeCells count="2">
    <mergeCell ref="B10:B11"/>
    <mergeCell ref="B20:B22"/>
  </mergeCells>
  <phoneticPr fontId="0" type="noConversion"/>
  <printOptions gridLinesSet="0"/>
  <pageMargins left="0.74803149606299213" right="0.34" top="0.36" bottom="0.38" header="0.21" footer="0.2"/>
  <pageSetup paperSize="9" scale="58" orientation="landscape" horizontalDpi="300" verticalDpi="300" r:id="rId2"/>
  <headerFooter alignWithMargins="0"/>
  <ignoredErrors>
    <ignoredError sqref="C12:G12 K16"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1">
    <pageSetUpPr fitToPage="1"/>
  </sheetPr>
  <dimension ref="A1:V71"/>
  <sheetViews>
    <sheetView showGridLines="0" zoomScale="85" zoomScaleNormal="85" workbookViewId="0"/>
  </sheetViews>
  <sheetFormatPr defaultColWidth="10.7109375" defaultRowHeight="12.75"/>
  <cols>
    <col min="1" max="1" width="6.5703125" style="1161" customWidth="1"/>
    <col min="2" max="2" width="49.42578125" style="19" customWidth="1"/>
    <col min="3" max="8" width="14.28515625" style="17" customWidth="1"/>
    <col min="9" max="9" width="12.85546875" style="17" customWidth="1"/>
    <col min="10" max="10" width="12.140625" style="17" customWidth="1"/>
    <col min="11" max="11" width="13.85546875" style="1639" customWidth="1"/>
    <col min="12" max="22" width="10.7109375" style="1639"/>
    <col min="23" max="16384" width="10.7109375" style="17"/>
  </cols>
  <sheetData>
    <row r="1" spans="1:22" ht="15.75">
      <c r="A1" s="1158"/>
      <c r="B1" s="1178" t="s">
        <v>1366</v>
      </c>
      <c r="C1" s="33"/>
      <c r="D1" s="33"/>
      <c r="E1" s="33"/>
      <c r="F1" s="33"/>
      <c r="G1" s="33"/>
      <c r="H1" s="33"/>
      <c r="I1" s="33"/>
    </row>
    <row r="2" spans="1:22">
      <c r="A2" s="1158"/>
      <c r="B2" s="42"/>
      <c r="C2" s="33"/>
      <c r="D2" s="33"/>
      <c r="E2" s="33"/>
      <c r="F2" s="33"/>
      <c r="G2" s="33"/>
      <c r="H2" s="33"/>
      <c r="I2" s="33"/>
    </row>
    <row r="3" spans="1:22">
      <c r="A3" s="1157"/>
      <c r="B3" s="43" t="str">
        <f>'2. SoFP'!B3</f>
        <v>FTC form for accounts for periods ending 31 March 2017</v>
      </c>
      <c r="C3" s="34"/>
      <c r="D3" s="33"/>
      <c r="E3" s="34"/>
      <c r="F3" s="33"/>
      <c r="G3" s="33"/>
      <c r="H3" s="34"/>
      <c r="I3" s="33"/>
    </row>
    <row r="4" spans="1:22">
      <c r="A4" s="1157"/>
      <c r="B4" s="95" t="str">
        <f ca="1">MID(CELL("filename",F4),FIND("]",CELL("filename",F4))+1,99)</f>
        <v>32. FI 1</v>
      </c>
      <c r="C4" s="34"/>
      <c r="D4" s="33"/>
      <c r="E4" s="34"/>
      <c r="F4" s="33"/>
      <c r="G4" s="33"/>
      <c r="H4" s="34"/>
      <c r="I4" s="33"/>
    </row>
    <row r="5" spans="1:22" ht="10.5" customHeight="1">
      <c r="A5" s="1157"/>
      <c r="B5" s="33"/>
      <c r="C5" s="34"/>
      <c r="D5" s="33"/>
      <c r="E5" s="34"/>
      <c r="F5" s="33"/>
      <c r="G5" s="33"/>
      <c r="H5" s="34"/>
      <c r="I5" s="33"/>
    </row>
    <row r="6" spans="1:22">
      <c r="A6" s="1157"/>
      <c r="B6" s="56" t="s">
        <v>39</v>
      </c>
      <c r="C6" s="77"/>
      <c r="D6" s="52"/>
      <c r="E6" s="34"/>
      <c r="F6" s="33"/>
      <c r="G6" s="33"/>
      <c r="H6" s="77"/>
      <c r="I6" s="33"/>
    </row>
    <row r="7" spans="1:22" s="1246" customFormat="1">
      <c r="A7" s="1158"/>
      <c r="B7" s="1045"/>
      <c r="C7" s="937"/>
      <c r="D7" s="937"/>
      <c r="E7" s="937"/>
      <c r="F7" s="937"/>
      <c r="G7" s="937"/>
      <c r="H7" s="937"/>
      <c r="I7" s="937"/>
      <c r="K7" s="1639"/>
      <c r="L7" s="1639"/>
      <c r="M7" s="1639"/>
      <c r="N7" s="1639"/>
      <c r="O7" s="1639"/>
      <c r="P7" s="1639"/>
      <c r="Q7" s="1639"/>
      <c r="R7" s="1639"/>
      <c r="S7" s="1639"/>
      <c r="T7" s="1639"/>
      <c r="U7" s="1639"/>
      <c r="V7" s="1639"/>
    </row>
    <row r="8" spans="1:22" s="1246" customFormat="1">
      <c r="A8" s="1158"/>
      <c r="B8" s="1177" t="s">
        <v>1067</v>
      </c>
      <c r="C8" s="937"/>
      <c r="D8" s="937"/>
      <c r="E8" s="937"/>
      <c r="F8" s="937"/>
      <c r="G8" s="937"/>
      <c r="H8" s="937"/>
      <c r="I8" s="937"/>
      <c r="K8" s="1639"/>
      <c r="L8" s="1639"/>
      <c r="M8" s="1639"/>
      <c r="N8" s="1639"/>
      <c r="O8" s="1639"/>
      <c r="P8" s="1639"/>
      <c r="Q8" s="1639"/>
      <c r="R8" s="1639"/>
      <c r="S8" s="1639"/>
      <c r="T8" s="1639"/>
      <c r="U8" s="1639"/>
      <c r="V8" s="1639"/>
    </row>
    <row r="9" spans="1:22" s="932" customFormat="1">
      <c r="A9" s="1158"/>
      <c r="B9" s="1045"/>
      <c r="C9" s="937"/>
      <c r="D9" s="937"/>
      <c r="E9" s="937"/>
      <c r="F9" s="937"/>
      <c r="G9" s="937"/>
      <c r="H9" s="1776" t="s">
        <v>1577</v>
      </c>
      <c r="I9" s="1776">
        <v>1</v>
      </c>
      <c r="K9" s="1639"/>
      <c r="L9" s="1639"/>
      <c r="M9" s="1639"/>
      <c r="N9" s="1639"/>
      <c r="O9" s="1639"/>
      <c r="P9" s="1639"/>
      <c r="Q9" s="1639"/>
      <c r="R9" s="1639"/>
      <c r="S9" s="1639"/>
      <c r="T9" s="1639"/>
      <c r="U9" s="1639"/>
      <c r="V9" s="1639"/>
    </row>
    <row r="10" spans="1:22">
      <c r="A10" s="1158">
        <v>1</v>
      </c>
      <c r="B10" s="486"/>
      <c r="C10" s="716" t="s">
        <v>539</v>
      </c>
      <c r="D10" s="716" t="s">
        <v>540</v>
      </c>
      <c r="E10" s="716" t="s">
        <v>541</v>
      </c>
      <c r="F10" s="716" t="s">
        <v>542</v>
      </c>
      <c r="G10" s="716" t="s">
        <v>543</v>
      </c>
      <c r="H10" s="716" t="s">
        <v>65</v>
      </c>
      <c r="I10" s="487"/>
      <c r="J10" s="1634"/>
    </row>
    <row r="11" spans="1:22" ht="33.75">
      <c r="A11" s="1158"/>
      <c r="B11" s="413" t="s">
        <v>1108</v>
      </c>
      <c r="C11" s="346" t="s">
        <v>85</v>
      </c>
      <c r="D11" s="346" t="s">
        <v>95</v>
      </c>
      <c r="E11" s="346" t="s">
        <v>1468</v>
      </c>
      <c r="F11" s="346" t="s">
        <v>32</v>
      </c>
      <c r="G11" s="346" t="s">
        <v>96</v>
      </c>
      <c r="H11" s="414"/>
      <c r="I11" s="366" t="s">
        <v>102</v>
      </c>
    </row>
    <row r="12" spans="1:22">
      <c r="A12" s="1158"/>
      <c r="B12" s="420"/>
      <c r="C12" s="280" t="s">
        <v>27</v>
      </c>
      <c r="D12" s="280" t="s">
        <v>67</v>
      </c>
      <c r="E12" s="280" t="s">
        <v>67</v>
      </c>
      <c r="F12" s="280" t="s">
        <v>67</v>
      </c>
      <c r="G12" s="414" t="s">
        <v>67</v>
      </c>
      <c r="H12" s="670" t="s">
        <v>66</v>
      </c>
      <c r="I12" s="380" t="s">
        <v>103</v>
      </c>
    </row>
    <row r="13" spans="1:22" ht="18.75" customHeight="1">
      <c r="A13" s="1158"/>
      <c r="B13" s="488" t="s">
        <v>281</v>
      </c>
      <c r="C13" s="489"/>
      <c r="D13" s="490"/>
      <c r="E13" s="489"/>
      <c r="F13" s="490"/>
      <c r="G13" s="490"/>
      <c r="H13" s="491"/>
      <c r="I13" s="487"/>
    </row>
    <row r="14" spans="1:22" ht="18.75" customHeight="1">
      <c r="A14" s="1158"/>
      <c r="B14" s="480" t="s">
        <v>1538</v>
      </c>
      <c r="C14" s="300">
        <f t="shared" ref="C14:C19" si="0">SUM(D14:G14)</f>
        <v>0</v>
      </c>
      <c r="D14" s="395"/>
      <c r="E14" s="675"/>
      <c r="F14" s="395"/>
      <c r="G14" s="395"/>
      <c r="H14" s="670">
        <v>104</v>
      </c>
      <c r="I14" s="258" t="s">
        <v>68</v>
      </c>
    </row>
    <row r="15" spans="1:22" ht="31.5" customHeight="1">
      <c r="A15" s="1158"/>
      <c r="B15" s="322" t="s">
        <v>1539</v>
      </c>
      <c r="C15" s="300">
        <f t="shared" si="0"/>
        <v>0</v>
      </c>
      <c r="D15" s="675"/>
      <c r="E15" s="923"/>
      <c r="F15" s="923"/>
      <c r="G15" s="923"/>
      <c r="H15" s="670" t="s">
        <v>690</v>
      </c>
      <c r="I15" s="258" t="s">
        <v>68</v>
      </c>
    </row>
    <row r="16" spans="1:22" ht="18.75" customHeight="1">
      <c r="A16" s="1158"/>
      <c r="B16" s="322" t="s">
        <v>1540</v>
      </c>
      <c r="C16" s="300">
        <f t="shared" si="0"/>
        <v>0</v>
      </c>
      <c r="D16" s="675"/>
      <c r="E16" s="923"/>
      <c r="F16" s="675"/>
      <c r="G16" s="675"/>
      <c r="H16" s="670" t="s">
        <v>23</v>
      </c>
      <c r="I16" s="258" t="s">
        <v>68</v>
      </c>
    </row>
    <row r="17" spans="1:22" ht="18.75" customHeight="1">
      <c r="A17" s="1158"/>
      <c r="B17" s="492" t="s">
        <v>1541</v>
      </c>
      <c r="C17" s="300">
        <f t="shared" si="0"/>
        <v>0</v>
      </c>
      <c r="D17" s="675"/>
      <c r="E17" s="675"/>
      <c r="F17" s="675"/>
      <c r="G17" s="675"/>
      <c r="H17" s="670" t="s">
        <v>186</v>
      </c>
      <c r="I17" s="258" t="s">
        <v>68</v>
      </c>
    </row>
    <row r="18" spans="1:22" ht="34.5" customHeight="1">
      <c r="A18" s="1158"/>
      <c r="B18" s="1036" t="s">
        <v>1542</v>
      </c>
      <c r="C18" s="300">
        <f t="shared" si="0"/>
        <v>0</v>
      </c>
      <c r="D18" s="675"/>
      <c r="E18" s="912"/>
      <c r="F18" s="912"/>
      <c r="G18" s="912"/>
      <c r="H18" s="670" t="s">
        <v>187</v>
      </c>
      <c r="I18" s="258" t="s">
        <v>68</v>
      </c>
    </row>
    <row r="19" spans="1:22" s="932" customFormat="1" ht="27" customHeight="1" thickBot="1">
      <c r="A19" s="1158"/>
      <c r="B19" s="1721" t="s">
        <v>1543</v>
      </c>
      <c r="C19" s="1018">
        <f t="shared" si="0"/>
        <v>0</v>
      </c>
      <c r="D19" s="931"/>
      <c r="E19" s="1021"/>
      <c r="F19" s="1021"/>
      <c r="G19" s="1021"/>
      <c r="H19" s="1019" t="s">
        <v>652</v>
      </c>
      <c r="I19" s="1002" t="s">
        <v>123</v>
      </c>
      <c r="K19" s="1639"/>
      <c r="L19" s="1639"/>
      <c r="M19" s="1639"/>
      <c r="N19" s="1639"/>
      <c r="O19" s="1639"/>
      <c r="P19" s="1639"/>
      <c r="Q19" s="1639"/>
      <c r="R19" s="1639"/>
      <c r="S19" s="1639"/>
      <c r="T19" s="1639"/>
      <c r="U19" s="1639"/>
      <c r="V19" s="1639"/>
    </row>
    <row r="20" spans="1:22" ht="25.5" customHeight="1">
      <c r="A20" s="1158"/>
      <c r="B20" s="1120" t="s">
        <v>1558</v>
      </c>
      <c r="C20" s="245">
        <f>SUM(C14:C19)</f>
        <v>0</v>
      </c>
      <c r="D20" s="245">
        <f>SUM(D14:D19)</f>
        <v>0</v>
      </c>
      <c r="E20" s="245">
        <f>SUM(E14:E19)</f>
        <v>0</v>
      </c>
      <c r="F20" s="245">
        <f>SUM(F14:F19)</f>
        <v>0</v>
      </c>
      <c r="G20" s="245">
        <f>SUM(G14:G19)</f>
        <v>0</v>
      </c>
      <c r="H20" s="1142" t="s">
        <v>0</v>
      </c>
      <c r="I20" s="258" t="s">
        <v>68</v>
      </c>
    </row>
    <row r="21" spans="1:22" s="932" customFormat="1">
      <c r="A21" s="1158"/>
      <c r="B21" s="1152"/>
      <c r="C21" s="1784"/>
      <c r="D21" s="1784"/>
      <c r="E21" s="1784"/>
      <c r="F21" s="1784"/>
      <c r="G21" s="1784"/>
      <c r="H21" s="1151"/>
      <c r="I21" s="1156"/>
      <c r="K21" s="1639"/>
      <c r="L21" s="1639"/>
      <c r="M21" s="1639"/>
      <c r="N21" s="1639"/>
      <c r="O21" s="1639"/>
      <c r="P21" s="1639"/>
      <c r="Q21" s="1639"/>
      <c r="R21" s="1639"/>
      <c r="S21" s="1639"/>
      <c r="T21" s="1639"/>
      <c r="U21" s="1639"/>
      <c r="V21" s="1639"/>
    </row>
    <row r="22" spans="1:22" s="1634" customFormat="1">
      <c r="A22" s="1158"/>
      <c r="B22" s="1120"/>
      <c r="C22" s="1141"/>
      <c r="D22" s="1141"/>
      <c r="E22" s="1141"/>
      <c r="F22" s="1141"/>
      <c r="G22" s="1141"/>
      <c r="H22" s="1791" t="s">
        <v>1577</v>
      </c>
      <c r="I22" s="1791">
        <v>2</v>
      </c>
      <c r="K22" s="1639"/>
      <c r="L22" s="1639"/>
      <c r="M22" s="1639"/>
      <c r="N22" s="1639"/>
      <c r="O22" s="1639"/>
      <c r="P22" s="1639"/>
      <c r="Q22" s="1639"/>
      <c r="R22" s="1639"/>
      <c r="S22" s="1639"/>
      <c r="T22" s="1639"/>
      <c r="U22" s="1639"/>
      <c r="V22" s="1639"/>
    </row>
    <row r="23" spans="1:22" s="932" customFormat="1">
      <c r="A23" s="1158">
        <v>2</v>
      </c>
      <c r="B23" s="1120"/>
      <c r="C23" s="1788" t="s">
        <v>539</v>
      </c>
      <c r="D23" s="1788" t="s">
        <v>540</v>
      </c>
      <c r="E23" s="1788" t="s">
        <v>541</v>
      </c>
      <c r="F23" s="1788" t="s">
        <v>542</v>
      </c>
      <c r="G23" s="1788" t="s">
        <v>543</v>
      </c>
      <c r="H23" s="1789" t="s">
        <v>65</v>
      </c>
      <c r="I23" s="1790"/>
      <c r="J23" s="1634"/>
      <c r="K23" s="1639"/>
      <c r="L23" s="1639"/>
      <c r="M23" s="1639"/>
      <c r="N23" s="1639"/>
      <c r="O23" s="1639"/>
      <c r="P23" s="1639"/>
      <c r="Q23" s="1639"/>
      <c r="R23" s="1639"/>
      <c r="S23" s="1639"/>
      <c r="T23" s="1639"/>
      <c r="U23" s="1639"/>
      <c r="V23" s="1639"/>
    </row>
    <row r="24" spans="1:22" s="932" customFormat="1" ht="33.75" customHeight="1">
      <c r="A24" s="1158"/>
      <c r="B24" s="1120" t="s">
        <v>993</v>
      </c>
      <c r="C24" s="896" t="s">
        <v>85</v>
      </c>
      <c r="D24" s="896" t="s">
        <v>95</v>
      </c>
      <c r="E24" s="896" t="s">
        <v>1468</v>
      </c>
      <c r="F24" s="896" t="s">
        <v>32</v>
      </c>
      <c r="G24" s="896" t="s">
        <v>96</v>
      </c>
      <c r="H24" s="1143"/>
      <c r="I24" s="1154"/>
      <c r="K24" s="1639"/>
      <c r="L24" s="1639"/>
      <c r="M24" s="1639"/>
      <c r="N24" s="1639"/>
      <c r="O24" s="1639"/>
      <c r="P24" s="1639"/>
      <c r="Q24" s="1639"/>
      <c r="R24" s="1639"/>
      <c r="S24" s="1639"/>
      <c r="T24" s="1639"/>
      <c r="U24" s="1639"/>
      <c r="V24" s="1639"/>
    </row>
    <row r="25" spans="1:22" s="932" customFormat="1">
      <c r="A25" s="1158"/>
      <c r="B25" s="484"/>
      <c r="C25" s="1143" t="s">
        <v>27</v>
      </c>
      <c r="D25" s="280" t="s">
        <v>67</v>
      </c>
      <c r="E25" s="280" t="s">
        <v>67</v>
      </c>
      <c r="F25" s="280" t="s">
        <v>67</v>
      </c>
      <c r="G25" s="414" t="s">
        <v>67</v>
      </c>
      <c r="H25" s="1153" t="s">
        <v>66</v>
      </c>
      <c r="I25" s="1155"/>
      <c r="K25" s="1639"/>
      <c r="L25" s="1639"/>
      <c r="M25" s="1639"/>
      <c r="N25" s="1639"/>
      <c r="O25" s="1639"/>
      <c r="P25" s="1639"/>
      <c r="Q25" s="1639"/>
      <c r="R25" s="1639"/>
      <c r="S25" s="1639"/>
      <c r="T25" s="1639"/>
      <c r="U25" s="1639"/>
      <c r="V25" s="1639"/>
    </row>
    <row r="26" spans="1:22" ht="19.5" customHeight="1">
      <c r="A26" s="1158"/>
      <c r="B26" s="322" t="s">
        <v>1544</v>
      </c>
      <c r="C26" s="300">
        <f t="shared" ref="C26:C30" si="1">SUM(D26:G26)</f>
        <v>0</v>
      </c>
      <c r="D26" s="395"/>
      <c r="E26" s="306"/>
      <c r="F26" s="395"/>
      <c r="G26" s="395"/>
      <c r="H26" s="907" t="s">
        <v>675</v>
      </c>
      <c r="I26" s="258" t="s">
        <v>123</v>
      </c>
    </row>
    <row r="27" spans="1:22" ht="27.75" customHeight="1">
      <c r="A27" s="1158"/>
      <c r="B27" s="322" t="s">
        <v>1545</v>
      </c>
      <c r="C27" s="300">
        <f t="shared" si="1"/>
        <v>0</v>
      </c>
      <c r="D27" s="306"/>
      <c r="E27" s="1084"/>
      <c r="F27" s="1084"/>
      <c r="G27" s="1084"/>
      <c r="H27" s="907" t="s">
        <v>188</v>
      </c>
      <c r="I27" s="258" t="s">
        <v>68</v>
      </c>
    </row>
    <row r="28" spans="1:22" ht="19.5" customHeight="1">
      <c r="A28" s="1158"/>
      <c r="B28" s="322" t="s">
        <v>1546</v>
      </c>
      <c r="C28" s="300">
        <f t="shared" si="1"/>
        <v>0</v>
      </c>
      <c r="D28" s="306"/>
      <c r="E28" s="1084"/>
      <c r="F28" s="306"/>
      <c r="G28" s="306"/>
      <c r="H28" s="907" t="s">
        <v>1</v>
      </c>
      <c r="I28" s="258" t="s">
        <v>68</v>
      </c>
      <c r="J28" s="1634"/>
    </row>
    <row r="29" spans="1:22" ht="19.5" customHeight="1">
      <c r="A29" s="1158"/>
      <c r="B29" s="492" t="s">
        <v>1547</v>
      </c>
      <c r="C29" s="300">
        <f t="shared" si="1"/>
        <v>0</v>
      </c>
      <c r="D29" s="306"/>
      <c r="E29" s="306"/>
      <c r="F29" s="306"/>
      <c r="G29" s="306"/>
      <c r="H29" s="907" t="s">
        <v>189</v>
      </c>
      <c r="I29" s="258" t="s">
        <v>68</v>
      </c>
    </row>
    <row r="30" spans="1:22" ht="30" customHeight="1">
      <c r="A30" s="1158"/>
      <c r="B30" s="1036" t="s">
        <v>1548</v>
      </c>
      <c r="C30" s="300">
        <f t="shared" si="1"/>
        <v>0</v>
      </c>
      <c r="D30" s="1035"/>
      <c r="E30" s="912"/>
      <c r="F30" s="912"/>
      <c r="G30" s="912"/>
      <c r="H30" s="907" t="s">
        <v>190</v>
      </c>
      <c r="I30" s="258" t="s">
        <v>68</v>
      </c>
    </row>
    <row r="31" spans="1:22" s="932" customFormat="1" ht="30" customHeight="1" thickBot="1">
      <c r="A31" s="1158"/>
      <c r="B31" s="1721" t="s">
        <v>1549</v>
      </c>
      <c r="C31" s="1018">
        <f>SUM(D31:G31)</f>
        <v>0</v>
      </c>
      <c r="D31" s="1013"/>
      <c r="E31" s="1013"/>
      <c r="F31" s="1013"/>
      <c r="G31" s="1013"/>
      <c r="H31" s="907" t="s">
        <v>872</v>
      </c>
      <c r="I31" s="947" t="s">
        <v>123</v>
      </c>
      <c r="K31" s="1639"/>
      <c r="L31" s="1639"/>
      <c r="M31" s="1639"/>
      <c r="N31" s="1639"/>
      <c r="O31" s="1639"/>
      <c r="P31" s="1639"/>
      <c r="Q31" s="1639"/>
      <c r="R31" s="1639"/>
      <c r="S31" s="1639"/>
      <c r="T31" s="1639"/>
      <c r="U31" s="1639"/>
      <c r="V31" s="1639"/>
    </row>
    <row r="32" spans="1:22" ht="25.5" customHeight="1">
      <c r="A32" s="1158"/>
      <c r="B32" s="271" t="s">
        <v>1550</v>
      </c>
      <c r="C32" s="336">
        <f>SUM(C26:C31)</f>
        <v>0</v>
      </c>
      <c r="D32" s="336">
        <f>SUM(D26:D31)</f>
        <v>0</v>
      </c>
      <c r="E32" s="336">
        <f>SUM(E26:E31)</f>
        <v>0</v>
      </c>
      <c r="F32" s="336">
        <f>SUM(F26:F31)</f>
        <v>0</v>
      </c>
      <c r="G32" s="336">
        <f>SUM(G26:G31)</f>
        <v>0</v>
      </c>
      <c r="H32" s="907" t="s">
        <v>3</v>
      </c>
      <c r="I32" s="485" t="s">
        <v>68</v>
      </c>
    </row>
    <row r="33" spans="1:22">
      <c r="A33" s="1158"/>
      <c r="B33" s="86"/>
      <c r="C33" s="51"/>
      <c r="D33" s="51"/>
      <c r="E33" s="51"/>
      <c r="F33" s="51"/>
      <c r="G33" s="51"/>
      <c r="H33" s="75"/>
      <c r="I33" s="57"/>
    </row>
    <row r="34" spans="1:22">
      <c r="A34" s="1158"/>
      <c r="B34" s="33"/>
      <c r="C34" s="33"/>
      <c r="D34" s="33"/>
      <c r="E34" s="33"/>
      <c r="F34" s="1776" t="s">
        <v>1577</v>
      </c>
      <c r="G34" s="1776">
        <v>3</v>
      </c>
      <c r="H34" s="33"/>
      <c r="I34" s="57"/>
    </row>
    <row r="35" spans="1:22">
      <c r="A35" s="1158">
        <v>3</v>
      </c>
      <c r="B35" s="486"/>
      <c r="C35" s="463" t="s">
        <v>544</v>
      </c>
      <c r="D35" s="463" t="s">
        <v>545</v>
      </c>
      <c r="E35" s="463" t="s">
        <v>546</v>
      </c>
      <c r="F35" s="463" t="s">
        <v>65</v>
      </c>
      <c r="G35" s="487"/>
      <c r="H35" s="1639"/>
      <c r="I35" s="1639"/>
      <c r="J35" s="937"/>
    </row>
    <row r="36" spans="1:22" ht="33.75">
      <c r="A36" s="1158"/>
      <c r="B36" s="324" t="s">
        <v>1109</v>
      </c>
      <c r="C36" s="346" t="s">
        <v>85</v>
      </c>
      <c r="D36" s="346" t="s">
        <v>99</v>
      </c>
      <c r="E36" s="346" t="s">
        <v>98</v>
      </c>
      <c r="F36" s="414"/>
      <c r="G36" s="366" t="s">
        <v>102</v>
      </c>
      <c r="H36" s="33"/>
      <c r="I36" s="33"/>
    </row>
    <row r="37" spans="1:22">
      <c r="A37" s="1158"/>
      <c r="B37" s="420"/>
      <c r="C37" s="280" t="s">
        <v>27</v>
      </c>
      <c r="D37" s="280" t="s">
        <v>67</v>
      </c>
      <c r="E37" s="414" t="s">
        <v>67</v>
      </c>
      <c r="F37" s="4" t="s">
        <v>66</v>
      </c>
      <c r="G37" s="380" t="s">
        <v>103</v>
      </c>
      <c r="H37" s="33"/>
      <c r="I37" s="33"/>
    </row>
    <row r="38" spans="1:22" ht="18.75" customHeight="1">
      <c r="A38" s="1158"/>
      <c r="B38" s="476" t="s">
        <v>282</v>
      </c>
      <c r="C38" s="477"/>
      <c r="D38" s="477"/>
      <c r="E38" s="477"/>
      <c r="F38" s="478"/>
      <c r="G38" s="479"/>
      <c r="H38" s="33"/>
      <c r="I38" s="33"/>
    </row>
    <row r="39" spans="1:22" ht="18.75" customHeight="1">
      <c r="A39" s="1158"/>
      <c r="B39" s="480" t="s">
        <v>1538</v>
      </c>
      <c r="C39" s="481">
        <f>SUM(D39:E39)</f>
        <v>0</v>
      </c>
      <c r="D39" s="395"/>
      <c r="E39" s="465"/>
      <c r="F39" s="464">
        <v>100</v>
      </c>
      <c r="G39" s="479" t="s">
        <v>123</v>
      </c>
      <c r="H39" s="33"/>
      <c r="I39" s="33"/>
    </row>
    <row r="40" spans="1:22" ht="34.5" customHeight="1">
      <c r="A40" s="1158"/>
      <c r="B40" s="299" t="s">
        <v>1551</v>
      </c>
      <c r="C40" s="481">
        <f t="shared" ref="C40:C45" si="2">SUM(D40:E40)</f>
        <v>0</v>
      </c>
      <c r="D40" s="465"/>
      <c r="E40" s="395"/>
      <c r="F40" s="464" t="s">
        <v>185</v>
      </c>
      <c r="G40" s="482" t="s">
        <v>68</v>
      </c>
      <c r="H40" s="33"/>
      <c r="I40" s="33"/>
    </row>
    <row r="41" spans="1:22" s="18" customFormat="1" ht="25.5" customHeight="1">
      <c r="A41" s="1165"/>
      <c r="B41" s="483" t="s">
        <v>1552</v>
      </c>
      <c r="C41" s="481">
        <f t="shared" si="2"/>
        <v>0</v>
      </c>
      <c r="D41" s="465"/>
      <c r="E41" s="923"/>
      <c r="F41" s="464" t="s">
        <v>23</v>
      </c>
      <c r="G41" s="482" t="s">
        <v>68</v>
      </c>
      <c r="H41" s="54"/>
      <c r="I41" s="54"/>
      <c r="K41" s="1639"/>
      <c r="L41" s="1639"/>
      <c r="M41" s="1639"/>
      <c r="N41" s="1639"/>
      <c r="O41" s="1639"/>
      <c r="P41" s="1639"/>
      <c r="Q41" s="1639"/>
      <c r="R41" s="1639"/>
      <c r="S41" s="1639"/>
      <c r="T41" s="1639"/>
      <c r="U41" s="1639"/>
      <c r="V41" s="1639"/>
    </row>
    <row r="42" spans="1:22" s="18" customFormat="1" ht="31.5" customHeight="1">
      <c r="A42" s="1165"/>
      <c r="B42" s="483" t="s">
        <v>1553</v>
      </c>
      <c r="C42" s="481">
        <f t="shared" si="2"/>
        <v>0</v>
      </c>
      <c r="D42" s="465"/>
      <c r="E42" s="923"/>
      <c r="F42" s="464" t="s">
        <v>186</v>
      </c>
      <c r="G42" s="482" t="s">
        <v>68</v>
      </c>
      <c r="H42" s="54"/>
      <c r="I42" s="54"/>
      <c r="K42" s="1639"/>
      <c r="L42" s="1639"/>
      <c r="M42" s="1639"/>
      <c r="N42" s="1639"/>
      <c r="O42" s="1639"/>
      <c r="P42" s="1639"/>
      <c r="Q42" s="1639"/>
      <c r="R42" s="1639"/>
      <c r="S42" s="1639"/>
      <c r="T42" s="1639"/>
      <c r="U42" s="1639"/>
      <c r="V42" s="1639"/>
    </row>
    <row r="43" spans="1:22" s="18" customFormat="1" ht="31.5" customHeight="1">
      <c r="A43" s="1165"/>
      <c r="B43" s="483" t="s">
        <v>1554</v>
      </c>
      <c r="C43" s="481">
        <f t="shared" si="2"/>
        <v>0</v>
      </c>
      <c r="D43" s="465"/>
      <c r="E43" s="923"/>
      <c r="F43" s="464" t="s">
        <v>794</v>
      </c>
      <c r="G43" s="482" t="s">
        <v>68</v>
      </c>
      <c r="H43" s="54"/>
      <c r="I43" s="54"/>
      <c r="K43" s="1639"/>
      <c r="L43" s="1639"/>
      <c r="M43" s="1639"/>
      <c r="N43" s="1639"/>
      <c r="O43" s="1639"/>
      <c r="P43" s="1639"/>
      <c r="Q43" s="1639"/>
      <c r="R43" s="1639"/>
      <c r="S43" s="1639"/>
      <c r="T43" s="1639"/>
      <c r="U43" s="1639"/>
      <c r="V43" s="1639"/>
    </row>
    <row r="44" spans="1:22" s="18" customFormat="1" ht="18.75" customHeight="1">
      <c r="A44" s="1165"/>
      <c r="B44" s="483" t="s">
        <v>1555</v>
      </c>
      <c r="C44" s="481">
        <f t="shared" si="2"/>
        <v>0</v>
      </c>
      <c r="D44" s="465"/>
      <c r="E44" s="923"/>
      <c r="F44" s="464" t="s">
        <v>187</v>
      </c>
      <c r="G44" s="482" t="s">
        <v>68</v>
      </c>
      <c r="H44" s="54"/>
      <c r="I44" s="54"/>
      <c r="K44" s="1639"/>
      <c r="L44" s="1639"/>
      <c r="M44" s="1639"/>
      <c r="N44" s="1639"/>
      <c r="O44" s="1639"/>
      <c r="P44" s="1639"/>
      <c r="Q44" s="1639"/>
      <c r="R44" s="1639"/>
      <c r="S44" s="1639"/>
      <c r="T44" s="1639"/>
      <c r="U44" s="1639"/>
      <c r="V44" s="1639"/>
    </row>
    <row r="45" spans="1:22" s="18" customFormat="1" ht="18.75" customHeight="1">
      <c r="A45" s="1165"/>
      <c r="B45" s="483" t="s">
        <v>1556</v>
      </c>
      <c r="C45" s="481">
        <f t="shared" si="2"/>
        <v>0</v>
      </c>
      <c r="D45" s="465"/>
      <c r="E45" s="923"/>
      <c r="F45" s="464" t="s">
        <v>0</v>
      </c>
      <c r="G45" s="482" t="s">
        <v>68</v>
      </c>
      <c r="H45" s="54"/>
      <c r="I45" s="54"/>
      <c r="K45" s="1639"/>
      <c r="L45" s="1639"/>
      <c r="M45" s="1639"/>
      <c r="N45" s="1639"/>
      <c r="O45" s="1639"/>
      <c r="P45" s="1639"/>
      <c r="Q45" s="1639"/>
      <c r="R45" s="1639"/>
      <c r="S45" s="1639"/>
      <c r="T45" s="1639"/>
      <c r="U45" s="1639"/>
      <c r="V45" s="1639"/>
    </row>
    <row r="46" spans="1:22" ht="30" customHeight="1" thickBot="1">
      <c r="A46" s="1158"/>
      <c r="B46" s="1722" t="s">
        <v>1557</v>
      </c>
      <c r="C46" s="1018">
        <f>SUM(D46:E46)</f>
        <v>0</v>
      </c>
      <c r="D46" s="465"/>
      <c r="E46" s="395"/>
      <c r="F46" s="464" t="s">
        <v>634</v>
      </c>
      <c r="G46" s="482" t="s">
        <v>68</v>
      </c>
      <c r="H46" s="33"/>
      <c r="I46" s="33"/>
    </row>
    <row r="47" spans="1:22" ht="18.75" customHeight="1">
      <c r="A47" s="1158"/>
      <c r="B47" s="1120" t="s">
        <v>1558</v>
      </c>
      <c r="C47" s="245">
        <f>SUM(C39:C46)</f>
        <v>0</v>
      </c>
      <c r="D47" s="245">
        <f>SUM(D39:D46)</f>
        <v>0</v>
      </c>
      <c r="E47" s="245">
        <f>SUM(E39:E46)</f>
        <v>0</v>
      </c>
      <c r="F47" s="1785" t="s">
        <v>1</v>
      </c>
      <c r="G47" s="1663" t="s">
        <v>68</v>
      </c>
      <c r="H47" s="33"/>
      <c r="I47" s="33"/>
    </row>
    <row r="48" spans="1:22" s="932" customFormat="1">
      <c r="A48" s="1158"/>
      <c r="B48" s="1152"/>
      <c r="C48" s="1784"/>
      <c r="D48" s="1784"/>
      <c r="E48" s="1784"/>
      <c r="F48" s="1208"/>
      <c r="G48" s="139"/>
      <c r="H48" s="937"/>
      <c r="I48" s="937"/>
      <c r="K48" s="1639"/>
      <c r="L48" s="1639"/>
      <c r="M48" s="1639"/>
      <c r="N48" s="1639"/>
      <c r="O48" s="1639"/>
      <c r="P48" s="1639"/>
      <c r="Q48" s="1639"/>
      <c r="R48" s="1639"/>
      <c r="S48" s="1639"/>
      <c r="T48" s="1639"/>
      <c r="U48" s="1639"/>
      <c r="V48" s="1639"/>
    </row>
    <row r="49" spans="1:22" s="1634" customFormat="1">
      <c r="A49" s="1158"/>
      <c r="B49" s="1120"/>
      <c r="C49" s="1141"/>
      <c r="D49" s="1141"/>
      <c r="E49" s="1141"/>
      <c r="F49" s="1776" t="s">
        <v>1577</v>
      </c>
      <c r="G49" s="1776">
        <v>4</v>
      </c>
      <c r="H49" s="937"/>
      <c r="I49" s="937"/>
      <c r="K49" s="1639"/>
      <c r="L49" s="1639"/>
      <c r="M49" s="1639"/>
      <c r="N49" s="1639"/>
      <c r="O49" s="1639"/>
      <c r="P49" s="1639"/>
      <c r="Q49" s="1639"/>
      <c r="R49" s="1639"/>
      <c r="S49" s="1639"/>
      <c r="T49" s="1639"/>
      <c r="U49" s="1639"/>
      <c r="V49" s="1639"/>
    </row>
    <row r="50" spans="1:22" s="932" customFormat="1">
      <c r="A50" s="1158">
        <v>4</v>
      </c>
      <c r="B50" s="1120"/>
      <c r="C50" s="1788" t="s">
        <v>544</v>
      </c>
      <c r="D50" s="1788" t="s">
        <v>545</v>
      </c>
      <c r="E50" s="1788" t="s">
        <v>546</v>
      </c>
      <c r="F50" s="1792" t="s">
        <v>65</v>
      </c>
      <c r="G50" s="1146"/>
      <c r="H50" s="1639"/>
      <c r="I50" s="1639"/>
      <c r="J50" s="937"/>
      <c r="K50" s="1639"/>
      <c r="L50" s="1639"/>
      <c r="M50" s="1639"/>
      <c r="N50" s="1639"/>
      <c r="O50" s="1639"/>
      <c r="P50" s="1639"/>
      <c r="Q50" s="1639"/>
      <c r="R50" s="1639"/>
      <c r="S50" s="1639"/>
      <c r="T50" s="1639"/>
      <c r="U50" s="1639"/>
      <c r="V50" s="1639"/>
    </row>
    <row r="51" spans="1:22" s="932" customFormat="1" ht="22.5" customHeight="1">
      <c r="A51" s="1158"/>
      <c r="B51" s="1120" t="s">
        <v>993</v>
      </c>
      <c r="C51" s="896" t="s">
        <v>85</v>
      </c>
      <c r="D51" s="896" t="s">
        <v>99</v>
      </c>
      <c r="E51" s="896" t="s">
        <v>98</v>
      </c>
      <c r="F51" s="1143"/>
      <c r="G51" s="1154"/>
      <c r="H51" s="1639"/>
      <c r="I51" s="1639"/>
      <c r="K51" s="1639"/>
      <c r="L51" s="1639"/>
      <c r="M51" s="1639"/>
      <c r="N51" s="1639"/>
      <c r="O51" s="1639"/>
      <c r="P51" s="1639"/>
      <c r="Q51" s="1639"/>
      <c r="R51" s="1639"/>
      <c r="S51" s="1639"/>
      <c r="T51" s="1639"/>
      <c r="U51" s="1639"/>
      <c r="V51" s="1639"/>
    </row>
    <row r="52" spans="1:22" s="932" customFormat="1">
      <c r="A52" s="1158"/>
      <c r="B52" s="484"/>
      <c r="C52" s="1143" t="s">
        <v>27</v>
      </c>
      <c r="D52" s="280" t="s">
        <v>67</v>
      </c>
      <c r="E52" s="414" t="s">
        <v>67</v>
      </c>
      <c r="F52" s="907" t="s">
        <v>66</v>
      </c>
      <c r="G52" s="1155"/>
      <c r="H52" s="937"/>
      <c r="I52" s="937"/>
      <c r="K52" s="1639"/>
      <c r="L52" s="1639"/>
      <c r="M52" s="1639"/>
      <c r="N52" s="1639"/>
      <c r="O52" s="1639"/>
      <c r="P52" s="1639"/>
      <c r="Q52" s="1639"/>
      <c r="R52" s="1639"/>
      <c r="S52" s="1639"/>
      <c r="T52" s="1639"/>
      <c r="U52" s="1639"/>
      <c r="V52" s="1639"/>
    </row>
    <row r="53" spans="1:22" ht="18.75" customHeight="1">
      <c r="A53" s="1158"/>
      <c r="B53" s="480" t="s">
        <v>1544</v>
      </c>
      <c r="C53" s="481">
        <f>SUM(D53:E53)</f>
        <v>0</v>
      </c>
      <c r="D53" s="395"/>
      <c r="E53" s="466"/>
      <c r="F53" s="907" t="s">
        <v>667</v>
      </c>
      <c r="G53" s="258" t="s">
        <v>123</v>
      </c>
      <c r="H53" s="33"/>
      <c r="I53" s="33"/>
    </row>
    <row r="54" spans="1:22" ht="31.5" customHeight="1">
      <c r="A54" s="1158"/>
      <c r="B54" s="483" t="s">
        <v>1559</v>
      </c>
      <c r="C54" s="481">
        <f t="shared" ref="C54:C59" si="3">SUM(D54:E54)</f>
        <v>0</v>
      </c>
      <c r="D54" s="466"/>
      <c r="E54" s="395"/>
      <c r="F54" s="907" t="s">
        <v>189</v>
      </c>
      <c r="G54" s="258" t="s">
        <v>68</v>
      </c>
      <c r="H54" s="33"/>
      <c r="I54" s="33"/>
    </row>
    <row r="55" spans="1:22" ht="20.25" customHeight="1">
      <c r="A55" s="1158"/>
      <c r="B55" s="483" t="s">
        <v>1560</v>
      </c>
      <c r="C55" s="481">
        <f>SUM(D55:E55)</f>
        <v>0</v>
      </c>
      <c r="D55" s="466"/>
      <c r="E55" s="1084"/>
      <c r="F55" s="907" t="s">
        <v>2</v>
      </c>
      <c r="G55" s="258" t="s">
        <v>68</v>
      </c>
      <c r="H55" s="33"/>
      <c r="I55" s="33"/>
    </row>
    <row r="56" spans="1:22" ht="33" customHeight="1">
      <c r="A56" s="1158"/>
      <c r="B56" s="483" t="s">
        <v>1561</v>
      </c>
      <c r="C56" s="481">
        <f>SUM(D56:E56)</f>
        <v>0</v>
      </c>
      <c r="D56" s="466"/>
      <c r="E56" s="1084"/>
      <c r="F56" s="907" t="s">
        <v>190</v>
      </c>
      <c r="G56" s="258" t="s">
        <v>68</v>
      </c>
      <c r="H56" s="33"/>
      <c r="I56" s="33"/>
    </row>
    <row r="57" spans="1:22" ht="30.75" customHeight="1">
      <c r="A57" s="1158"/>
      <c r="B57" s="483" t="s">
        <v>1562</v>
      </c>
      <c r="C57" s="481">
        <f t="shared" si="3"/>
        <v>0</v>
      </c>
      <c r="D57" s="466"/>
      <c r="E57" s="1084"/>
      <c r="F57" s="907" t="s">
        <v>948</v>
      </c>
      <c r="G57" s="258" t="s">
        <v>68</v>
      </c>
      <c r="H57" s="33"/>
      <c r="I57" s="33"/>
    </row>
    <row r="58" spans="1:22" ht="19.5" customHeight="1">
      <c r="A58" s="1158"/>
      <c r="B58" s="483" t="s">
        <v>1563</v>
      </c>
      <c r="C58" s="481">
        <f t="shared" si="3"/>
        <v>0</v>
      </c>
      <c r="D58" s="466"/>
      <c r="E58" s="1084"/>
      <c r="F58" s="907" t="s">
        <v>191</v>
      </c>
      <c r="G58" s="258" t="s">
        <v>68</v>
      </c>
      <c r="H58" s="33"/>
      <c r="I58" s="33"/>
    </row>
    <row r="59" spans="1:22" ht="19.5" customHeight="1">
      <c r="A59" s="1158"/>
      <c r="B59" s="483" t="s">
        <v>1564</v>
      </c>
      <c r="C59" s="481">
        <f t="shared" si="3"/>
        <v>0</v>
      </c>
      <c r="D59" s="466"/>
      <c r="E59" s="1084"/>
      <c r="F59" s="907" t="s">
        <v>10</v>
      </c>
      <c r="G59" s="258" t="s">
        <v>68</v>
      </c>
      <c r="H59" s="33"/>
      <c r="I59" s="33"/>
    </row>
    <row r="60" spans="1:22" ht="31.5" customHeight="1" thickBot="1">
      <c r="A60" s="1158"/>
      <c r="B60" s="1722" t="s">
        <v>1565</v>
      </c>
      <c r="C60" s="1018">
        <f>SUM(D60:E60)</f>
        <v>0</v>
      </c>
      <c r="D60" s="466"/>
      <c r="E60" s="395"/>
      <c r="F60" s="907" t="s">
        <v>679</v>
      </c>
      <c r="G60" s="258" t="s">
        <v>68</v>
      </c>
      <c r="H60" s="33"/>
      <c r="I60" s="33"/>
    </row>
    <row r="61" spans="1:22" ht="27" customHeight="1">
      <c r="A61" s="1158"/>
      <c r="B61" s="271" t="s">
        <v>1550</v>
      </c>
      <c r="C61" s="336">
        <f>SUM(C53:C60)</f>
        <v>0</v>
      </c>
      <c r="D61" s="336">
        <f>SUM(D53:D60)</f>
        <v>0</v>
      </c>
      <c r="E61" s="336">
        <f>SUM(E53:E60)</f>
        <v>0</v>
      </c>
      <c r="F61" s="907" t="s">
        <v>11</v>
      </c>
      <c r="G61" s="485" t="s">
        <v>68</v>
      </c>
      <c r="H61" s="33"/>
      <c r="I61" s="33"/>
    </row>
    <row r="62" spans="1:22" s="1634" customFormat="1" ht="27" customHeight="1">
      <c r="A62" s="1158"/>
      <c r="B62" s="86"/>
      <c r="C62" s="1141"/>
      <c r="D62" s="1141"/>
      <c r="E62" s="1141"/>
      <c r="F62" s="1289"/>
      <c r="G62" s="139"/>
      <c r="H62" s="937"/>
      <c r="I62" s="937"/>
      <c r="K62" s="1639"/>
      <c r="L62" s="1639"/>
      <c r="M62" s="1639"/>
      <c r="N62" s="1639"/>
      <c r="O62" s="1639"/>
      <c r="P62" s="1639"/>
      <c r="Q62" s="1639"/>
      <c r="R62" s="1639"/>
      <c r="S62" s="1639"/>
      <c r="T62" s="1639"/>
      <c r="U62" s="1639"/>
      <c r="V62" s="1639"/>
    </row>
    <row r="63" spans="1:22">
      <c r="E63" s="1776" t="s">
        <v>1577</v>
      </c>
      <c r="F63" s="1776">
        <v>5</v>
      </c>
    </row>
    <row r="64" spans="1:22">
      <c r="A64" s="1161">
        <v>5</v>
      </c>
      <c r="B64" s="1044"/>
      <c r="C64" s="1042" t="s">
        <v>737</v>
      </c>
      <c r="D64" s="1138" t="s">
        <v>850</v>
      </c>
      <c r="E64" s="1042" t="s">
        <v>65</v>
      </c>
      <c r="F64" s="1041"/>
      <c r="G64" s="1639"/>
      <c r="H64" s="1639"/>
      <c r="I64" s="937"/>
    </row>
    <row r="65" spans="2:8">
      <c r="B65" s="1040" t="s">
        <v>1293</v>
      </c>
      <c r="C65" s="620" t="str">
        <f>'1. SoCI'!$D$9</f>
        <v>2016/17</v>
      </c>
      <c r="D65" s="620" t="str">
        <f>'1. SoCI'!$E$9</f>
        <v>2015/16</v>
      </c>
      <c r="E65" s="1037"/>
      <c r="F65" s="1038" t="s">
        <v>102</v>
      </c>
      <c r="G65" s="1639"/>
      <c r="H65" s="1639"/>
    </row>
    <row r="66" spans="2:8">
      <c r="B66" s="1043"/>
      <c r="C66" s="940" t="s">
        <v>27</v>
      </c>
      <c r="D66" s="940" t="s">
        <v>27</v>
      </c>
      <c r="E66" s="1019" t="s">
        <v>66</v>
      </c>
      <c r="F66" s="1039" t="s">
        <v>103</v>
      </c>
      <c r="G66" s="143"/>
    </row>
    <row r="67" spans="2:8" ht="21" customHeight="1">
      <c r="B67" s="373" t="s">
        <v>733</v>
      </c>
      <c r="C67" s="802">
        <f>C71-C68-C69-C70</f>
        <v>0</v>
      </c>
      <c r="D67" s="802">
        <f>D71-D68-D69-D70</f>
        <v>0</v>
      </c>
      <c r="E67" s="4" t="s">
        <v>9</v>
      </c>
      <c r="F67" s="474" t="s">
        <v>68</v>
      </c>
      <c r="G67" s="1383" t="s">
        <v>1113</v>
      </c>
    </row>
    <row r="68" spans="2:8" ht="21" customHeight="1">
      <c r="B68" s="373" t="s">
        <v>734</v>
      </c>
      <c r="C68" s="337"/>
      <c r="D68" s="306"/>
      <c r="E68" s="4" t="s">
        <v>23</v>
      </c>
      <c r="F68" s="258" t="s">
        <v>68</v>
      </c>
      <c r="G68" s="143"/>
    </row>
    <row r="69" spans="2:8" ht="21" customHeight="1">
      <c r="B69" s="373" t="s">
        <v>735</v>
      </c>
      <c r="C69" s="337"/>
      <c r="D69" s="306"/>
      <c r="E69" s="4" t="s">
        <v>24</v>
      </c>
      <c r="F69" s="258" t="s">
        <v>68</v>
      </c>
    </row>
    <row r="70" spans="2:8" ht="21" customHeight="1" thickBot="1">
      <c r="B70" s="373" t="s">
        <v>736</v>
      </c>
      <c r="C70" s="337"/>
      <c r="D70" s="306"/>
      <c r="E70" s="4" t="s">
        <v>0</v>
      </c>
      <c r="F70" s="258" t="s">
        <v>68</v>
      </c>
    </row>
    <row r="71" spans="2:8" ht="21" customHeight="1">
      <c r="B71" s="475" t="s">
        <v>85</v>
      </c>
      <c r="C71" s="336">
        <f>C47</f>
        <v>0</v>
      </c>
      <c r="D71" s="336">
        <f>C61</f>
        <v>0</v>
      </c>
      <c r="E71" s="4" t="s">
        <v>1</v>
      </c>
      <c r="F71" s="460" t="s">
        <v>68</v>
      </c>
      <c r="G71" s="784"/>
    </row>
  </sheetData>
  <customSheetViews>
    <customSheetView guid="{E4F26FFA-5313-49C9-9365-CBA576C57791}" showGridLines="0" fitToPage="1" showRuler="0" topLeftCell="A52">
      <selection activeCell="I68" sqref="I68"/>
      <pageMargins left="0.74803149606299213" right="0.74803149606299213" top="0.98425196850393704" bottom="0.98425196850393704" header="0.51181102362204722" footer="0.51181102362204722"/>
      <pageSetup paperSize="9" scale="55" orientation="portrait" horizontalDpi="300" verticalDpi="300" r:id="rId1"/>
      <headerFooter alignWithMargins="0"/>
    </customSheetView>
  </customSheetViews>
  <phoneticPr fontId="0" type="noConversion"/>
  <dataValidations disablePrompts="1" count="1">
    <dataValidation allowBlank="1" showInputMessage="1" showErrorMessage="1" promptTitle="Maturity analysis" prompt="This is a balancing figure to ensure that total financial liabilities equals Note 37.2 above." sqref="G67"/>
  </dataValidations>
  <printOptions gridLinesSet="0"/>
  <pageMargins left="0.74803149606299213" right="0.35433070866141736" top="0.35433070866141736" bottom="0.39370078740157483" header="0.19685039370078741" footer="0.19685039370078741"/>
  <pageSetup paperSize="9" scale="52" orientation="portrait" horizontalDpi="300" verticalDpi="300" r:id="rId2"/>
  <headerFooter alignWithMargins="0"/>
  <rowBreaks count="1" manualBreakCount="1">
    <brk id="33" min="1" max="8" man="1"/>
  </rowBreaks>
  <ignoredErrors>
    <ignoredError sqref="C12:G12 C37:E37 F58:F59 H32 C66:D66 E67:E71 H26 F40:F42 F44:F45 H16:H17 F53:F56 F61 H28:H29 H20 F47 C11:D11 F11:G11 H30 H1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
    <pageSetUpPr fitToPage="1"/>
  </sheetPr>
  <dimension ref="A1:M36"/>
  <sheetViews>
    <sheetView showGridLines="0" zoomScale="85" zoomScaleNormal="85" workbookViewId="0"/>
  </sheetViews>
  <sheetFormatPr defaultColWidth="10.7109375" defaultRowHeight="12.75"/>
  <cols>
    <col min="1" max="1" width="4.7109375" style="1161" customWidth="1"/>
    <col min="2" max="2" width="61.7109375" style="19" customWidth="1"/>
    <col min="3" max="4" width="14.140625" style="17" customWidth="1"/>
    <col min="5" max="5" width="10" style="17" bestFit="1" customWidth="1"/>
    <col min="6" max="6" width="9.7109375" style="17" bestFit="1" customWidth="1"/>
    <col min="7" max="16384" width="10.7109375" style="17"/>
  </cols>
  <sheetData>
    <row r="1" spans="1:13" ht="15.75">
      <c r="A1" s="1158"/>
      <c r="B1" s="1178" t="s">
        <v>1366</v>
      </c>
      <c r="C1" s="33"/>
      <c r="D1" s="33"/>
      <c r="E1" s="33"/>
      <c r="F1" s="33"/>
    </row>
    <row r="2" spans="1:13">
      <c r="A2" s="1158"/>
      <c r="B2" s="42"/>
      <c r="C2" s="33"/>
      <c r="D2" s="33"/>
      <c r="E2" s="33"/>
      <c r="F2" s="33"/>
    </row>
    <row r="3" spans="1:13">
      <c r="A3" s="1157"/>
      <c r="B3" s="43" t="str">
        <f>'2. SoFP'!B3</f>
        <v>FTC form for accounts for periods ending 31 March 2017</v>
      </c>
      <c r="C3" s="33"/>
      <c r="D3" s="34"/>
      <c r="E3" s="34"/>
      <c r="F3" s="34"/>
    </row>
    <row r="4" spans="1:13">
      <c r="A4" s="1157"/>
      <c r="B4" s="95" t="str">
        <f ca="1">MID(CELL("filename",F4),FIND("]",CELL("filename",F4))+1,99)</f>
        <v>33. FI 2</v>
      </c>
      <c r="C4" s="33"/>
      <c r="D4" s="34"/>
      <c r="E4" s="34"/>
      <c r="F4" s="34"/>
    </row>
    <row r="5" spans="1:13">
      <c r="A5" s="1157"/>
      <c r="B5" s="33"/>
      <c r="C5" s="33"/>
      <c r="D5" s="34"/>
      <c r="E5" s="34"/>
      <c r="F5" s="34"/>
    </row>
    <row r="6" spans="1:13">
      <c r="A6" s="1157"/>
      <c r="B6" s="43" t="s">
        <v>39</v>
      </c>
      <c r="C6" s="33"/>
      <c r="D6" s="33"/>
      <c r="E6" s="33"/>
      <c r="F6" s="33"/>
    </row>
    <row r="7" spans="1:13">
      <c r="A7" s="1158"/>
      <c r="B7"/>
      <c r="C7" s="33"/>
      <c r="D7" s="33"/>
      <c r="E7" s="52"/>
      <c r="F7" s="52"/>
    </row>
    <row r="8" spans="1:13" s="143" customFormat="1" ht="57" customHeight="1">
      <c r="A8" s="1158"/>
      <c r="B8" s="1873" t="s">
        <v>845</v>
      </c>
      <c r="C8" s="1873"/>
      <c r="D8" s="1873"/>
      <c r="E8" s="1873"/>
      <c r="F8" s="1873"/>
    </row>
    <row r="9" spans="1:13" s="143" customFormat="1">
      <c r="A9" s="1158"/>
      <c r="B9" s="56"/>
      <c r="C9" s="132"/>
      <c r="D9" s="132"/>
      <c r="E9" s="1776" t="s">
        <v>1577</v>
      </c>
      <c r="F9" s="1776">
        <v>1</v>
      </c>
    </row>
    <row r="10" spans="1:13">
      <c r="A10" s="1157">
        <v>1</v>
      </c>
      <c r="B10" s="486"/>
      <c r="C10" s="463" t="s">
        <v>547</v>
      </c>
      <c r="D10" s="463" t="s">
        <v>548</v>
      </c>
      <c r="E10" s="463" t="s">
        <v>65</v>
      </c>
      <c r="F10" s="487"/>
    </row>
    <row r="11" spans="1:13">
      <c r="A11" s="1157"/>
      <c r="B11" s="317" t="s">
        <v>1566</v>
      </c>
      <c r="C11" s="344" t="s">
        <v>1296</v>
      </c>
      <c r="D11" s="344" t="s">
        <v>135</v>
      </c>
      <c r="E11" s="498"/>
      <c r="F11" s="366" t="s">
        <v>102</v>
      </c>
    </row>
    <row r="12" spans="1:13">
      <c r="A12" s="1157"/>
      <c r="B12" s="393"/>
      <c r="C12" s="280" t="s">
        <v>67</v>
      </c>
      <c r="D12" s="414" t="s">
        <v>67</v>
      </c>
      <c r="E12" s="4" t="s">
        <v>66</v>
      </c>
      <c r="F12" s="380" t="s">
        <v>103</v>
      </c>
      <c r="G12" s="1874"/>
      <c r="H12" s="1874"/>
      <c r="I12" s="1874"/>
      <c r="J12" s="1874"/>
      <c r="K12" s="1874"/>
      <c r="L12" s="1874"/>
      <c r="M12" s="1874"/>
    </row>
    <row r="13" spans="1:13" ht="30.75" customHeight="1">
      <c r="A13" s="1158"/>
      <c r="B13" s="471" t="s">
        <v>283</v>
      </c>
      <c r="C13" s="335"/>
      <c r="D13" s="335"/>
      <c r="E13" s="254" t="s">
        <v>185</v>
      </c>
      <c r="F13" s="258" t="s">
        <v>68</v>
      </c>
    </row>
    <row r="14" spans="1:13" ht="18.75" customHeight="1">
      <c r="A14" s="1158"/>
      <c r="B14" s="421" t="s">
        <v>1080</v>
      </c>
      <c r="C14" s="337"/>
      <c r="D14" s="337"/>
      <c r="E14" s="4" t="s">
        <v>23</v>
      </c>
      <c r="F14" s="258" t="s">
        <v>68</v>
      </c>
    </row>
    <row r="15" spans="1:13" ht="18.75" customHeight="1">
      <c r="A15" s="1158"/>
      <c r="B15" s="1032" t="s">
        <v>46</v>
      </c>
      <c r="C15" s="337"/>
      <c r="D15" s="337"/>
      <c r="E15" s="4" t="s">
        <v>186</v>
      </c>
      <c r="F15" s="258" t="s">
        <v>68</v>
      </c>
    </row>
    <row r="16" spans="1:13" s="932" customFormat="1" ht="18.75" customHeight="1" thickBot="1">
      <c r="A16" s="1158"/>
      <c r="B16" s="1722" t="s">
        <v>1294</v>
      </c>
      <c r="C16" s="931"/>
      <c r="D16" s="931"/>
      <c r="E16" s="1019" t="s">
        <v>583</v>
      </c>
      <c r="F16" s="809" t="s">
        <v>68</v>
      </c>
    </row>
    <row r="17" spans="1:11" ht="18.75" customHeight="1">
      <c r="A17" s="1157"/>
      <c r="B17" s="311" t="s">
        <v>25</v>
      </c>
      <c r="C17" s="336">
        <f>SUM(C13:C16)</f>
        <v>0</v>
      </c>
      <c r="D17" s="336">
        <f>SUM(D13:D16)</f>
        <v>0</v>
      </c>
      <c r="E17" s="4" t="s">
        <v>24</v>
      </c>
      <c r="F17" s="378" t="s">
        <v>68</v>
      </c>
    </row>
    <row r="18" spans="1:11" s="1634" customFormat="1">
      <c r="A18" s="1157"/>
      <c r="B18" s="44"/>
      <c r="C18" s="1141"/>
      <c r="D18" s="1141"/>
      <c r="E18" s="1289"/>
      <c r="F18" s="139"/>
    </row>
    <row r="19" spans="1:11">
      <c r="A19" s="1158"/>
      <c r="B19" s="342"/>
      <c r="C19" s="33"/>
      <c r="D19" s="52"/>
      <c r="E19" s="1776" t="s">
        <v>1577</v>
      </c>
      <c r="F19" s="1776">
        <v>2</v>
      </c>
    </row>
    <row r="20" spans="1:11">
      <c r="A20" s="1157">
        <v>2</v>
      </c>
      <c r="B20" s="486"/>
      <c r="C20" s="463" t="s">
        <v>549</v>
      </c>
      <c r="D20" s="463" t="s">
        <v>550</v>
      </c>
      <c r="E20" s="494" t="s">
        <v>65</v>
      </c>
      <c r="F20" s="499"/>
    </row>
    <row r="21" spans="1:11">
      <c r="A21" s="1157"/>
      <c r="B21" s="317" t="s">
        <v>1567</v>
      </c>
      <c r="C21" s="344" t="s">
        <v>1296</v>
      </c>
      <c r="D21" s="495" t="s">
        <v>135</v>
      </c>
      <c r="E21" s="496"/>
      <c r="F21" s="444" t="s">
        <v>102</v>
      </c>
    </row>
    <row r="22" spans="1:11">
      <c r="A22" s="1157"/>
      <c r="B22" s="393"/>
      <c r="C22" s="280" t="s">
        <v>67</v>
      </c>
      <c r="D22" s="414" t="s">
        <v>67</v>
      </c>
      <c r="E22" s="4" t="s">
        <v>66</v>
      </c>
      <c r="F22" s="398" t="s">
        <v>103</v>
      </c>
    </row>
    <row r="23" spans="1:11" s="13" customFormat="1" ht="31.5" customHeight="1">
      <c r="A23" s="1169"/>
      <c r="B23" s="497" t="s">
        <v>284</v>
      </c>
      <c r="C23" s="337"/>
      <c r="D23" s="337"/>
      <c r="E23" s="4" t="s">
        <v>185</v>
      </c>
      <c r="F23" s="809" t="s">
        <v>68</v>
      </c>
    </row>
    <row r="24" spans="1:11" ht="18.75" customHeight="1">
      <c r="A24" s="1158"/>
      <c r="B24" s="421" t="s">
        <v>83</v>
      </c>
      <c r="C24" s="337"/>
      <c r="D24" s="337"/>
      <c r="E24" s="4" t="s">
        <v>23</v>
      </c>
      <c r="F24" s="258" t="s">
        <v>68</v>
      </c>
    </row>
    <row r="25" spans="1:11" ht="18.75" customHeight="1">
      <c r="A25" s="1157"/>
      <c r="B25" s="421" t="s">
        <v>1467</v>
      </c>
      <c r="C25" s="337"/>
      <c r="D25" s="337"/>
      <c r="E25" s="4" t="s">
        <v>186</v>
      </c>
      <c r="F25" s="258" t="s">
        <v>68</v>
      </c>
    </row>
    <row r="26" spans="1:11" ht="18.75" customHeight="1">
      <c r="A26" s="1157"/>
      <c r="B26" s="1032" t="s">
        <v>46</v>
      </c>
      <c r="C26" s="337"/>
      <c r="D26" s="337"/>
      <c r="E26" s="4" t="s">
        <v>24</v>
      </c>
      <c r="F26" s="258" t="s">
        <v>68</v>
      </c>
    </row>
    <row r="27" spans="1:11" s="932" customFormat="1" ht="18.75" customHeight="1" thickBot="1">
      <c r="A27" s="1157"/>
      <c r="B27" s="1722" t="s">
        <v>1295</v>
      </c>
      <c r="C27" s="931"/>
      <c r="D27" s="931"/>
      <c r="E27" s="1019" t="s">
        <v>794</v>
      </c>
      <c r="F27" s="809" t="s">
        <v>68</v>
      </c>
    </row>
    <row r="28" spans="1:11" ht="18.75" customHeight="1">
      <c r="A28" s="1158"/>
      <c r="B28" s="311" t="s">
        <v>25</v>
      </c>
      <c r="C28" s="336">
        <f>SUM(C23:C27)</f>
        <v>0</v>
      </c>
      <c r="D28" s="336">
        <f>SUM(D23:D27)</f>
        <v>0</v>
      </c>
      <c r="E28" s="4" t="s">
        <v>187</v>
      </c>
      <c r="F28" s="378" t="s">
        <v>68</v>
      </c>
    </row>
    <row r="29" spans="1:11" ht="20.25" customHeight="1">
      <c r="A29" s="1158"/>
      <c r="B29" s="37"/>
      <c r="C29" s="33"/>
      <c r="D29" s="33"/>
      <c r="E29" s="33"/>
      <c r="F29" s="33"/>
    </row>
    <row r="30" spans="1:11">
      <c r="A30" s="1158"/>
      <c r="B30" s="33"/>
      <c r="C30" s="33" t="s">
        <v>578</v>
      </c>
      <c r="D30" s="33"/>
      <c r="E30" s="33"/>
      <c r="F30" s="33"/>
      <c r="G30" s="937"/>
      <c r="J30" s="1634"/>
      <c r="K30" s="1634"/>
    </row>
    <row r="31" spans="1:11">
      <c r="A31" s="1158"/>
      <c r="B31" s="33"/>
      <c r="C31" s="33"/>
      <c r="D31" s="33"/>
      <c r="E31" s="33"/>
      <c r="F31" s="33"/>
    </row>
    <row r="32" spans="1:11">
      <c r="A32" s="1158"/>
      <c r="B32" s="33"/>
      <c r="C32" s="33"/>
      <c r="D32" s="33"/>
      <c r="E32" s="33"/>
      <c r="F32" s="33"/>
    </row>
    <row r="33" spans="1:6">
      <c r="A33" s="1158"/>
      <c r="B33" s="33"/>
      <c r="C33" s="33"/>
      <c r="D33" s="33"/>
      <c r="E33" s="33"/>
      <c r="F33" s="33"/>
    </row>
    <row r="34" spans="1:6">
      <c r="A34" s="1158"/>
      <c r="B34" s="33"/>
      <c r="C34" s="33"/>
      <c r="D34" s="33"/>
      <c r="E34" s="33"/>
      <c r="F34" s="33"/>
    </row>
    <row r="35" spans="1:6">
      <c r="A35" s="1158"/>
      <c r="B35" s="33"/>
      <c r="C35" s="33"/>
      <c r="D35" s="33"/>
      <c r="E35" s="33"/>
      <c r="F35" s="33"/>
    </row>
    <row r="36" spans="1:6">
      <c r="A36" s="1158"/>
      <c r="B36" s="33"/>
      <c r="C36" s="33"/>
      <c r="D36" s="33"/>
      <c r="E36" s="33"/>
      <c r="F36" s="33"/>
    </row>
  </sheetData>
  <customSheetViews>
    <customSheetView guid="{E4F26FFA-5313-49C9-9365-CBA576C57791}" showGridLines="0" fitToPage="1" showRuler="0">
      <selection activeCell="E38" sqref="E38"/>
      <pageMargins left="0.74803149606299213" right="0.74803149606299213" top="0.5" bottom="0.59" header="0.28999999999999998" footer="0.28000000000000003"/>
      <pageSetup paperSize="9" scale="82" orientation="landscape" horizontalDpi="300" verticalDpi="300" r:id="rId1"/>
      <headerFooter alignWithMargins="0"/>
    </customSheetView>
  </customSheetViews>
  <mergeCells count="2">
    <mergeCell ref="B8:F8"/>
    <mergeCell ref="G12:M12"/>
  </mergeCells>
  <phoneticPr fontId="0" type="noConversion"/>
  <dataValidations count="1">
    <dataValidation type="custom" allowBlank="1" showInputMessage="1" showErrorMessage="1" sqref="C13:D16 C23:D27">
      <formula1>C13&gt;=0</formula1>
    </dataValidation>
  </dataValidations>
  <printOptions gridLinesSet="0"/>
  <pageMargins left="0.74803149606299213" right="0.34" top="0.36" bottom="0.38" header="0.21" footer="0.2"/>
  <pageSetup paperSize="9" scale="85" orientation="portrait" horizontalDpi="300" verticalDpi="300" r:id="rId2"/>
  <headerFooter alignWithMargins="0"/>
  <ignoredErrors>
    <ignoredError sqref="C22:D22 C12:D12 E28 E13:E15 E20:E26 E1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77"/>
  <sheetViews>
    <sheetView showGridLines="0" zoomScale="85" zoomScaleNormal="85" workbookViewId="0"/>
  </sheetViews>
  <sheetFormatPr defaultColWidth="10.7109375" defaultRowHeight="12.75"/>
  <cols>
    <col min="1" max="1" width="5.85546875" style="1161" customWidth="1"/>
    <col min="2" max="2" width="77.28515625" style="19" customWidth="1"/>
    <col min="3" max="4" width="14.28515625" style="17" customWidth="1"/>
    <col min="5" max="5" width="10.5703125" style="17" customWidth="1"/>
    <col min="6" max="6" width="13.140625" style="17" bestFit="1" customWidth="1"/>
    <col min="7" max="7" width="5.42578125" style="17" customWidth="1"/>
    <col min="8" max="9" width="12.42578125" style="17" customWidth="1"/>
    <col min="10" max="16384" width="10.7109375" style="17"/>
  </cols>
  <sheetData>
    <row r="1" spans="1:15" ht="15.75">
      <c r="A1" s="1158"/>
      <c r="B1" s="1178" t="s">
        <v>1366</v>
      </c>
      <c r="C1" s="33"/>
      <c r="D1" s="33"/>
      <c r="E1" s="33"/>
      <c r="F1" s="33"/>
      <c r="G1" s="33"/>
    </row>
    <row r="2" spans="1:15">
      <c r="A2" s="1158"/>
      <c r="B2" s="42"/>
      <c r="C2" s="33"/>
      <c r="D2" s="33"/>
      <c r="E2" s="33"/>
      <c r="F2" s="33"/>
      <c r="G2" s="33"/>
    </row>
    <row r="3" spans="1:15">
      <c r="A3" s="1157"/>
      <c r="B3" s="43" t="str">
        <f>'2. SoFP'!B3</f>
        <v>FTC form for accounts for periods ending 31 March 2017</v>
      </c>
      <c r="C3" s="34"/>
      <c r="D3" s="33"/>
      <c r="E3" s="34"/>
      <c r="F3" s="33"/>
      <c r="G3" s="33"/>
    </row>
    <row r="4" spans="1:15">
      <c r="A4" s="1157"/>
      <c r="B4" s="95" t="str">
        <f ca="1">MID(CELL("filename",F4),FIND("]",CELL("filename",F4))+1,99)</f>
        <v>34. Pensions</v>
      </c>
      <c r="C4" s="34"/>
      <c r="D4" s="33"/>
      <c r="E4" s="34"/>
      <c r="F4" s="33"/>
      <c r="G4" s="33"/>
    </row>
    <row r="5" spans="1:15">
      <c r="A5" s="1157"/>
      <c r="B5" s="33"/>
      <c r="C5" s="34"/>
      <c r="D5" s="33"/>
      <c r="E5" s="34"/>
      <c r="F5" s="33"/>
      <c r="G5" s="33"/>
    </row>
    <row r="6" spans="1:15">
      <c r="A6" s="1157"/>
      <c r="B6" s="43" t="s">
        <v>39</v>
      </c>
      <c r="C6" s="34"/>
      <c r="D6" s="33"/>
      <c r="E6" s="34"/>
      <c r="F6" s="33"/>
      <c r="G6" s="33"/>
    </row>
    <row r="7" spans="1:15">
      <c r="A7" s="1157"/>
      <c r="B7" s="1482"/>
      <c r="C7" s="34"/>
      <c r="D7" s="33"/>
      <c r="E7" s="34"/>
      <c r="F7" s="33"/>
      <c r="G7" s="52"/>
    </row>
    <row r="8" spans="1:15">
      <c r="A8" s="1157"/>
      <c r="B8" s="1482"/>
      <c r="C8" s="34"/>
      <c r="D8" s="33"/>
      <c r="E8" s="1776" t="s">
        <v>1577</v>
      </c>
      <c r="F8" s="1776">
        <v>1</v>
      </c>
      <c r="G8" s="52"/>
    </row>
    <row r="9" spans="1:15">
      <c r="A9" s="1157">
        <v>1</v>
      </c>
      <c r="B9" s="396"/>
      <c r="C9" s="3" t="s">
        <v>551</v>
      </c>
      <c r="D9" s="1138" t="s">
        <v>847</v>
      </c>
      <c r="E9" s="3" t="s">
        <v>65</v>
      </c>
      <c r="F9" s="379"/>
    </row>
    <row r="10" spans="1:15" ht="25.5">
      <c r="A10" s="1158"/>
      <c r="B10" s="397" t="s">
        <v>1110</v>
      </c>
      <c r="C10" s="620" t="str">
        <f>'1. SoCI'!$D$9</f>
        <v>2016/17</v>
      </c>
      <c r="D10" s="620" t="str">
        <f>'1. SoCI'!$E$9</f>
        <v>2015/16</v>
      </c>
      <c r="E10" s="398"/>
      <c r="F10" s="225" t="s">
        <v>102</v>
      </c>
    </row>
    <row r="11" spans="1:15">
      <c r="A11" s="1157"/>
      <c r="B11" s="399"/>
      <c r="C11" s="280" t="s">
        <v>67</v>
      </c>
      <c r="D11" s="280" t="s">
        <v>67</v>
      </c>
      <c r="E11" s="4" t="s">
        <v>66</v>
      </c>
      <c r="F11" s="343" t="s">
        <v>103</v>
      </c>
    </row>
    <row r="12" spans="1:15" ht="18.75" customHeight="1">
      <c r="A12" s="1157"/>
      <c r="B12" s="400" t="str">
        <f>"Present value of the defined benefit obligation at 1 April "</f>
        <v xml:space="preserve">Present value of the defined benefit obligation at 1 April </v>
      </c>
      <c r="C12" s="300">
        <f>D26</f>
        <v>0</v>
      </c>
      <c r="D12" s="306"/>
      <c r="E12" s="4">
        <v>100</v>
      </c>
      <c r="F12" s="323" t="s">
        <v>34</v>
      </c>
      <c r="G12"/>
    </row>
    <row r="13" spans="1:15" s="789" customFormat="1" ht="18.75" customHeight="1" thickBot="1">
      <c r="A13" s="1157"/>
      <c r="B13" s="373" t="s">
        <v>220</v>
      </c>
      <c r="C13" s="1253"/>
      <c r="D13" s="798"/>
      <c r="E13" s="786" t="s">
        <v>793</v>
      </c>
      <c r="F13" s="797" t="s">
        <v>131</v>
      </c>
      <c r="G13" s="784"/>
    </row>
    <row r="14" spans="1:15" s="789" customFormat="1" ht="18.75" customHeight="1">
      <c r="A14" s="1157"/>
      <c r="B14" s="796" t="s">
        <v>1297</v>
      </c>
      <c r="C14" s="336">
        <f>SUM(C12:C13)</f>
        <v>0</v>
      </c>
      <c r="D14" s="336">
        <f>SUM(D12:D13)</f>
        <v>0</v>
      </c>
      <c r="E14" s="786" t="s">
        <v>647</v>
      </c>
      <c r="F14" s="797" t="s">
        <v>34</v>
      </c>
      <c r="G14" s="784"/>
    </row>
    <row r="15" spans="1:15" ht="18.75" customHeight="1">
      <c r="A15" s="1157"/>
      <c r="B15" s="400" t="s">
        <v>1298</v>
      </c>
      <c r="C15" s="5"/>
      <c r="D15" s="5"/>
      <c r="E15" s="4" t="s">
        <v>666</v>
      </c>
      <c r="F15" s="323" t="s">
        <v>34</v>
      </c>
    </row>
    <row r="16" spans="1:15" s="932" customFormat="1" ht="18.75" customHeight="1">
      <c r="A16" s="1157"/>
      <c r="B16" s="369" t="s">
        <v>1001</v>
      </c>
      <c r="C16" s="337"/>
      <c r="D16" s="1013"/>
      <c r="E16" s="1019" t="s">
        <v>709</v>
      </c>
      <c r="F16" s="361" t="s">
        <v>131</v>
      </c>
      <c r="G16" s="1384" t="s">
        <v>1113</v>
      </c>
      <c r="K16" s="47"/>
      <c r="L16" s="47"/>
      <c r="M16" s="47"/>
      <c r="N16" s="47"/>
      <c r="O16" s="47"/>
    </row>
    <row r="17" spans="1:15" ht="18.75" customHeight="1">
      <c r="A17" s="1157"/>
      <c r="B17" s="369" t="s">
        <v>288</v>
      </c>
      <c r="C17" s="337"/>
      <c r="D17" s="306"/>
      <c r="E17" s="4" t="s">
        <v>23</v>
      </c>
      <c r="F17" s="323" t="s">
        <v>34</v>
      </c>
      <c r="K17" s="47"/>
      <c r="L17" s="47"/>
      <c r="M17" s="47"/>
      <c r="N17" s="47"/>
      <c r="O17" s="47"/>
    </row>
    <row r="18" spans="1:15" ht="18.75" customHeight="1">
      <c r="A18" s="1158"/>
      <c r="B18" s="373" t="s">
        <v>289</v>
      </c>
      <c r="C18" s="337"/>
      <c r="D18" s="306"/>
      <c r="E18" s="4" t="s">
        <v>186</v>
      </c>
      <c r="F18" s="323" t="s">
        <v>34</v>
      </c>
      <c r="K18" s="47"/>
      <c r="L18" s="47"/>
      <c r="M18" s="47"/>
      <c r="N18" s="47"/>
      <c r="O18" s="47"/>
    </row>
    <row r="19" spans="1:15" ht="18.75" customHeight="1">
      <c r="A19" s="1157"/>
      <c r="B19" s="369" t="s">
        <v>290</v>
      </c>
      <c r="C19" s="988"/>
      <c r="D19" s="306"/>
      <c r="E19" s="4" t="s">
        <v>24</v>
      </c>
      <c r="F19" s="361" t="s">
        <v>34</v>
      </c>
      <c r="K19" s="47"/>
      <c r="L19" s="47"/>
      <c r="M19" s="47"/>
      <c r="N19" s="47"/>
      <c r="O19" s="47"/>
    </row>
    <row r="20" spans="1:15" s="932" customFormat="1" ht="18.75" customHeight="1">
      <c r="A20" s="1157"/>
      <c r="B20" s="1222" t="s">
        <v>933</v>
      </c>
      <c r="C20" s="1010"/>
      <c r="D20" s="915"/>
      <c r="E20" s="915"/>
      <c r="F20" s="995"/>
      <c r="K20" s="47"/>
      <c r="L20" s="47"/>
      <c r="M20" s="47"/>
      <c r="N20" s="47"/>
      <c r="O20" s="47"/>
    </row>
    <row r="21" spans="1:15" ht="18.75" customHeight="1">
      <c r="A21" s="1157"/>
      <c r="B21" s="1011" t="s">
        <v>932</v>
      </c>
      <c r="C21" s="931"/>
      <c r="D21" s="306"/>
      <c r="E21" s="4" t="s">
        <v>187</v>
      </c>
      <c r="F21" s="361" t="s">
        <v>131</v>
      </c>
      <c r="K21" s="47"/>
      <c r="L21" s="47"/>
      <c r="M21" s="47"/>
      <c r="N21" s="47"/>
      <c r="O21" s="47"/>
    </row>
    <row r="22" spans="1:15" ht="18.75" customHeight="1">
      <c r="A22" s="1157"/>
      <c r="B22" s="369" t="s">
        <v>291</v>
      </c>
      <c r="C22" s="337"/>
      <c r="D22" s="306"/>
      <c r="E22" s="4" t="s">
        <v>0</v>
      </c>
      <c r="F22" s="361" t="s">
        <v>123</v>
      </c>
    </row>
    <row r="23" spans="1:15" ht="18.75" customHeight="1">
      <c r="A23" s="1157"/>
      <c r="B23" s="369" t="s">
        <v>292</v>
      </c>
      <c r="C23" s="337"/>
      <c r="D23" s="306"/>
      <c r="E23" s="4" t="s">
        <v>188</v>
      </c>
      <c r="F23" s="361" t="s">
        <v>131</v>
      </c>
    </row>
    <row r="24" spans="1:15" ht="18.75" customHeight="1">
      <c r="A24" s="1157"/>
      <c r="B24" s="369" t="s">
        <v>1354</v>
      </c>
      <c r="C24" s="337"/>
      <c r="D24" s="306"/>
      <c r="E24" s="4" t="s">
        <v>1</v>
      </c>
      <c r="F24" s="361" t="s">
        <v>34</v>
      </c>
      <c r="G24" s="1384" t="s">
        <v>1113</v>
      </c>
    </row>
    <row r="25" spans="1:15" ht="18.75" customHeight="1" thickBot="1">
      <c r="A25" s="1157"/>
      <c r="B25" s="369" t="s">
        <v>293</v>
      </c>
      <c r="C25" s="337"/>
      <c r="D25" s="306"/>
      <c r="E25" s="4" t="s">
        <v>189</v>
      </c>
      <c r="F25" s="361" t="s">
        <v>131</v>
      </c>
    </row>
    <row r="26" spans="1:15" ht="18.75" customHeight="1">
      <c r="A26" s="1157"/>
      <c r="B26" s="400" t="s">
        <v>1568</v>
      </c>
      <c r="C26" s="336">
        <f>SUM(C14:C25)</f>
        <v>0</v>
      </c>
      <c r="D26" s="336">
        <f>SUM(D14:D25)</f>
        <v>0</v>
      </c>
      <c r="E26" s="4" t="s">
        <v>196</v>
      </c>
      <c r="F26" s="361" t="s">
        <v>34</v>
      </c>
    </row>
    <row r="27" spans="1:15" ht="18.75" customHeight="1">
      <c r="A27" s="1157"/>
      <c r="B27" s="401"/>
      <c r="C27" s="402"/>
      <c r="D27" s="402"/>
      <c r="E27" s="403"/>
      <c r="F27" s="361"/>
      <c r="G27" s="789"/>
    </row>
    <row r="28" spans="1:15" ht="18.75" customHeight="1">
      <c r="A28" s="1157"/>
      <c r="B28" s="400" t="str">
        <f>"Plan assets at fair value at 1 April "</f>
        <v xml:space="preserve">Plan assets at fair value at 1 April </v>
      </c>
      <c r="C28" s="300">
        <f>D43</f>
        <v>0</v>
      </c>
      <c r="D28" s="306"/>
      <c r="E28" s="4" t="s">
        <v>197</v>
      </c>
      <c r="F28" s="361" t="s">
        <v>123</v>
      </c>
      <c r="G28" s="789"/>
    </row>
    <row r="29" spans="1:15" s="789" customFormat="1" ht="18.75" customHeight="1" thickBot="1">
      <c r="A29" s="1157"/>
      <c r="B29" s="373" t="s">
        <v>220</v>
      </c>
      <c r="C29" s="1253"/>
      <c r="D29" s="798"/>
      <c r="E29" s="786" t="s">
        <v>846</v>
      </c>
      <c r="F29" s="797" t="s">
        <v>131</v>
      </c>
      <c r="I29" s="1634"/>
      <c r="J29" s="1634"/>
    </row>
    <row r="30" spans="1:15" s="789" customFormat="1" ht="18.75" customHeight="1">
      <c r="A30" s="1157"/>
      <c r="B30" s="796" t="s">
        <v>1179</v>
      </c>
      <c r="C30" s="336">
        <f>SUM(C28:C29)</f>
        <v>0</v>
      </c>
      <c r="D30" s="336">
        <f>SUM(D28:D29)</f>
        <v>0</v>
      </c>
      <c r="E30" s="786" t="s">
        <v>698</v>
      </c>
      <c r="F30" s="361" t="s">
        <v>123</v>
      </c>
    </row>
    <row r="31" spans="1:15" ht="18.75" customHeight="1">
      <c r="A31" s="1157"/>
      <c r="B31" s="400" t="s">
        <v>459</v>
      </c>
      <c r="C31" s="5"/>
      <c r="D31" s="5"/>
      <c r="E31" s="4" t="s">
        <v>198</v>
      </c>
      <c r="F31" s="361" t="s">
        <v>123</v>
      </c>
    </row>
    <row r="32" spans="1:15" s="932" customFormat="1" ht="18.75" customHeight="1">
      <c r="A32" s="1157"/>
      <c r="B32" s="369" t="s">
        <v>1001</v>
      </c>
      <c r="C32" s="988"/>
      <c r="D32" s="1013"/>
      <c r="E32" s="1019" t="s">
        <v>682</v>
      </c>
      <c r="F32" s="361" t="s">
        <v>131</v>
      </c>
      <c r="G32" s="1384" t="s">
        <v>1113</v>
      </c>
    </row>
    <row r="33" spans="1:11" s="932" customFormat="1" ht="18.75" customHeight="1">
      <c r="A33" s="1157"/>
      <c r="B33" s="1223" t="s">
        <v>931</v>
      </c>
      <c r="C33" s="988"/>
      <c r="D33" s="1009"/>
      <c r="E33" s="993" t="s">
        <v>683</v>
      </c>
      <c r="F33" s="995" t="s">
        <v>123</v>
      </c>
    </row>
    <row r="34" spans="1:11" s="932" customFormat="1" ht="18.75" customHeight="1">
      <c r="A34" s="1157"/>
      <c r="B34" s="1222" t="s">
        <v>1014</v>
      </c>
      <c r="C34" s="1010"/>
      <c r="D34" s="915"/>
      <c r="E34" s="915"/>
      <c r="F34" s="995"/>
    </row>
    <row r="35" spans="1:11" ht="30.75" customHeight="1">
      <c r="A35" s="1157"/>
      <c r="B35" s="392" t="s">
        <v>1134</v>
      </c>
      <c r="C35" s="931"/>
      <c r="D35" s="306"/>
      <c r="E35" s="4" t="s">
        <v>199</v>
      </c>
      <c r="F35" s="361" t="s">
        <v>123</v>
      </c>
    </row>
    <row r="36" spans="1:11" ht="18.75" customHeight="1">
      <c r="A36" s="1157"/>
      <c r="B36" s="1011" t="s">
        <v>935</v>
      </c>
      <c r="C36" s="337"/>
      <c r="D36" s="306"/>
      <c r="E36" s="4" t="s">
        <v>5</v>
      </c>
      <c r="F36" s="361" t="s">
        <v>131</v>
      </c>
    </row>
    <row r="37" spans="1:11" s="932" customFormat="1" ht="36.75" customHeight="1">
      <c r="A37" s="1157"/>
      <c r="B37" s="1224" t="s">
        <v>934</v>
      </c>
      <c r="C37" s="1008"/>
      <c r="D37" s="1009"/>
      <c r="E37" s="993" t="s">
        <v>696</v>
      </c>
      <c r="F37" s="361" t="s">
        <v>131</v>
      </c>
    </row>
    <row r="38" spans="1:11" ht="18.75" customHeight="1">
      <c r="A38" s="1157"/>
      <c r="B38" s="369" t="s">
        <v>294</v>
      </c>
      <c r="C38" s="337"/>
      <c r="D38" s="306"/>
      <c r="E38" s="4" t="s">
        <v>200</v>
      </c>
      <c r="F38" s="361" t="s">
        <v>123</v>
      </c>
    </row>
    <row r="39" spans="1:11" ht="18.75" customHeight="1">
      <c r="A39" s="1157"/>
      <c r="B39" s="369" t="s">
        <v>295</v>
      </c>
      <c r="C39" s="1012">
        <f>-C19</f>
        <v>0</v>
      </c>
      <c r="D39" s="1012">
        <f>-D19</f>
        <v>0</v>
      </c>
      <c r="E39" s="4" t="s">
        <v>201</v>
      </c>
      <c r="F39" s="361" t="s">
        <v>123</v>
      </c>
    </row>
    <row r="40" spans="1:11" ht="18.75" customHeight="1">
      <c r="A40" s="1157"/>
      <c r="B40" s="369" t="s">
        <v>291</v>
      </c>
      <c r="C40" s="1012">
        <f>-C22</f>
        <v>0</v>
      </c>
      <c r="D40" s="1012">
        <f>-D22</f>
        <v>0</v>
      </c>
      <c r="E40" s="4" t="s">
        <v>202</v>
      </c>
      <c r="F40" s="361" t="s">
        <v>34</v>
      </c>
    </row>
    <row r="41" spans="1:11" ht="18.75" customHeight="1">
      <c r="A41" s="1157"/>
      <c r="B41" s="369" t="s">
        <v>1354</v>
      </c>
      <c r="C41" s="337"/>
      <c r="D41" s="306"/>
      <c r="E41" s="4" t="s">
        <v>203</v>
      </c>
      <c r="F41" s="361" t="s">
        <v>123</v>
      </c>
      <c r="G41" s="1384" t="s">
        <v>1113</v>
      </c>
    </row>
    <row r="42" spans="1:11" ht="18.75" customHeight="1" thickBot="1">
      <c r="A42" s="1157"/>
      <c r="B42" s="369" t="s">
        <v>296</v>
      </c>
      <c r="C42" s="337"/>
      <c r="D42" s="306"/>
      <c r="E42" s="4">
        <v>245</v>
      </c>
      <c r="F42" s="361" t="s">
        <v>131</v>
      </c>
    </row>
    <row r="43" spans="1:11" ht="18.75" customHeight="1" thickBot="1">
      <c r="A43" s="1157"/>
      <c r="B43" s="1755" t="s">
        <v>1569</v>
      </c>
      <c r="C43" s="336">
        <f>SUM(C30:C42)</f>
        <v>0</v>
      </c>
      <c r="D43" s="336">
        <f>SUM(D30:D42)</f>
        <v>0</v>
      </c>
      <c r="E43" s="4">
        <v>250</v>
      </c>
      <c r="F43" s="361" t="s">
        <v>123</v>
      </c>
    </row>
    <row r="44" spans="1:11" ht="18.75" customHeight="1">
      <c r="A44" s="1157"/>
      <c r="B44" s="1755" t="s">
        <v>1570</v>
      </c>
      <c r="C44" s="336">
        <f>C26+C43</f>
        <v>0</v>
      </c>
      <c r="D44" s="336">
        <f>D26+D43</f>
        <v>0</v>
      </c>
      <c r="E44" s="4" t="s">
        <v>206</v>
      </c>
      <c r="F44" s="323" t="s">
        <v>131</v>
      </c>
    </row>
    <row r="45" spans="1:11" s="1634" customFormat="1" ht="18.75" customHeight="1">
      <c r="A45" s="1157"/>
      <c r="B45" s="1770"/>
      <c r="C45" s="1141"/>
      <c r="D45" s="1141"/>
      <c r="E45" s="1289"/>
      <c r="F45" s="1099"/>
    </row>
    <row r="46" spans="1:11" s="338" customFormat="1">
      <c r="A46" s="1159"/>
      <c r="B46"/>
      <c r="C46"/>
      <c r="D46"/>
      <c r="E46" s="1776" t="s">
        <v>1577</v>
      </c>
      <c r="F46" s="1776">
        <v>2</v>
      </c>
    </row>
    <row r="47" spans="1:11">
      <c r="A47" s="1159">
        <v>2</v>
      </c>
      <c r="B47" s="843"/>
      <c r="C47" s="1132" t="s">
        <v>552</v>
      </c>
      <c r="D47" s="1138" t="s">
        <v>848</v>
      </c>
      <c r="E47" s="1132" t="s">
        <v>65</v>
      </c>
      <c r="F47" s="379"/>
      <c r="G47"/>
      <c r="H47"/>
      <c r="I47"/>
      <c r="J47"/>
      <c r="K47"/>
    </row>
    <row r="48" spans="1:11" ht="38.25">
      <c r="A48" s="1159"/>
      <c r="B48" s="318" t="s">
        <v>1111</v>
      </c>
      <c r="C48" s="620" t="str">
        <f>'1. SoCI'!$D$9</f>
        <v>2016/17</v>
      </c>
      <c r="D48" s="620" t="str">
        <f>'1. SoCI'!$E$9</f>
        <v>2015/16</v>
      </c>
      <c r="E48" s="407"/>
      <c r="F48" s="225" t="s">
        <v>102</v>
      </c>
      <c r="G48"/>
      <c r="H48"/>
      <c r="I48"/>
      <c r="J48"/>
      <c r="K48"/>
    </row>
    <row r="49" spans="1:11">
      <c r="A49" s="1159"/>
      <c r="B49" s="844"/>
      <c r="C49" s="280" t="s">
        <v>67</v>
      </c>
      <c r="D49" s="280" t="s">
        <v>67</v>
      </c>
      <c r="E49" s="907" t="s">
        <v>66</v>
      </c>
      <c r="F49" s="343" t="s">
        <v>103</v>
      </c>
      <c r="G49"/>
      <c r="H49"/>
      <c r="I49"/>
      <c r="J49"/>
      <c r="K49"/>
    </row>
    <row r="50" spans="1:11" s="18" customFormat="1" ht="19.5" customHeight="1">
      <c r="A50" s="1159"/>
      <c r="B50" s="1756" t="s">
        <v>1571</v>
      </c>
      <c r="C50" s="803">
        <f>C26</f>
        <v>0</v>
      </c>
      <c r="D50" s="803">
        <f>D26</f>
        <v>0</v>
      </c>
      <c r="E50" s="907" t="s">
        <v>215</v>
      </c>
      <c r="F50" s="361" t="s">
        <v>34</v>
      </c>
      <c r="G50"/>
      <c r="H50"/>
      <c r="I50"/>
      <c r="J50"/>
      <c r="K50"/>
    </row>
    <row r="51" spans="1:11" s="18" customFormat="1" ht="19.5" customHeight="1">
      <c r="A51" s="1159"/>
      <c r="B51" s="1756" t="s">
        <v>1572</v>
      </c>
      <c r="C51" s="803">
        <f>C43</f>
        <v>0</v>
      </c>
      <c r="D51" s="803">
        <f>D43</f>
        <v>0</v>
      </c>
      <c r="E51" s="907" t="s">
        <v>12</v>
      </c>
      <c r="F51" s="361" t="s">
        <v>123</v>
      </c>
      <c r="G51"/>
      <c r="H51"/>
      <c r="I51"/>
      <c r="J51"/>
      <c r="K51"/>
    </row>
    <row r="52" spans="1:11" s="18" customFormat="1" ht="19.5" customHeight="1">
      <c r="A52" s="1159"/>
      <c r="B52" s="438" t="s">
        <v>1340</v>
      </c>
      <c r="C52" s="337"/>
      <c r="D52" s="799"/>
      <c r="E52" s="907" t="s">
        <v>218</v>
      </c>
      <c r="F52" s="361" t="s">
        <v>34</v>
      </c>
      <c r="G52"/>
      <c r="H52"/>
      <c r="I52"/>
      <c r="J52"/>
      <c r="K52"/>
    </row>
    <row r="53" spans="1:11" s="18" customFormat="1" ht="19.5" customHeight="1" thickBot="1">
      <c r="A53" s="1159"/>
      <c r="B53" s="369" t="s">
        <v>1341</v>
      </c>
      <c r="C53" s="337"/>
      <c r="D53" s="799"/>
      <c r="E53" s="907" t="s">
        <v>364</v>
      </c>
      <c r="F53" s="361" t="s">
        <v>34</v>
      </c>
      <c r="G53"/>
      <c r="H53"/>
      <c r="I53"/>
      <c r="J53"/>
      <c r="K53"/>
    </row>
    <row r="54" spans="1:11" s="18" customFormat="1" ht="19.5" customHeight="1">
      <c r="A54" s="1159"/>
      <c r="B54" s="1757" t="s">
        <v>1573</v>
      </c>
      <c r="C54" s="336">
        <f>SUM(C50:C53)</f>
        <v>0</v>
      </c>
      <c r="D54" s="336">
        <f>SUM(D50:D53)</f>
        <v>0</v>
      </c>
      <c r="E54" s="907" t="s">
        <v>414</v>
      </c>
      <c r="F54" s="323" t="s">
        <v>131</v>
      </c>
      <c r="G54"/>
      <c r="H54"/>
      <c r="I54"/>
      <c r="J54"/>
      <c r="K54"/>
    </row>
    <row r="55" spans="1:11" s="933" customFormat="1" ht="19.5" customHeight="1">
      <c r="A55" s="1211"/>
      <c r="B55" s="86"/>
      <c r="C55" s="1141"/>
      <c r="D55" s="1141"/>
      <c r="E55" s="1289"/>
      <c r="F55" s="1099"/>
      <c r="G55" s="1741"/>
      <c r="H55" s="1741"/>
      <c r="I55" s="1741"/>
      <c r="J55" s="1741"/>
      <c r="K55" s="1741"/>
    </row>
    <row r="56" spans="1:11">
      <c r="A56" s="1159"/>
      <c r="B56" s="90"/>
      <c r="C56" s="33"/>
      <c r="D56" s="33"/>
      <c r="E56" s="1776" t="s">
        <v>1577</v>
      </c>
      <c r="F56" s="1776">
        <v>3</v>
      </c>
      <c r="G56"/>
      <c r="H56"/>
      <c r="I56"/>
      <c r="J56"/>
      <c r="K56"/>
    </row>
    <row r="57" spans="1:11">
      <c r="A57" s="1159">
        <v>3</v>
      </c>
      <c r="B57" s="404"/>
      <c r="C57" s="1132" t="s">
        <v>553</v>
      </c>
      <c r="D57" s="1138" t="s">
        <v>849</v>
      </c>
      <c r="E57" s="3" t="s">
        <v>65</v>
      </c>
      <c r="F57" s="379"/>
      <c r="G57" s="33"/>
    </row>
    <row r="58" spans="1:11" ht="18.75" customHeight="1">
      <c r="A58" s="1159"/>
      <c r="B58" s="397" t="s">
        <v>1112</v>
      </c>
      <c r="C58" s="620" t="str">
        <f>'1. SoCI'!$D$9</f>
        <v>2016/17</v>
      </c>
      <c r="D58" s="620" t="str">
        <f>'1. SoCI'!$E$9</f>
        <v>2015/16</v>
      </c>
      <c r="E58" s="405"/>
      <c r="F58" s="225" t="s">
        <v>102</v>
      </c>
      <c r="G58" s="33"/>
    </row>
    <row r="59" spans="1:11">
      <c r="A59" s="1158"/>
      <c r="B59" s="399"/>
      <c r="C59" s="280" t="s">
        <v>67</v>
      </c>
      <c r="D59" s="398" t="s">
        <v>67</v>
      </c>
      <c r="E59" s="907" t="s">
        <v>66</v>
      </c>
      <c r="F59" s="343" t="s">
        <v>103</v>
      </c>
      <c r="G59" s="33"/>
    </row>
    <row r="60" spans="1:11" ht="18" customHeight="1">
      <c r="A60" s="1158"/>
      <c r="B60" s="373" t="s">
        <v>288</v>
      </c>
      <c r="C60" s="991">
        <f>C17</f>
        <v>0</v>
      </c>
      <c r="D60" s="991">
        <f>D17</f>
        <v>0</v>
      </c>
      <c r="E60" s="907" t="s">
        <v>9</v>
      </c>
      <c r="F60" s="323" t="s">
        <v>131</v>
      </c>
      <c r="G60" s="33"/>
    </row>
    <row r="61" spans="1:11" ht="18" customHeight="1">
      <c r="A61" s="1158"/>
      <c r="B61" s="373" t="s">
        <v>1033</v>
      </c>
      <c r="C61" s="991">
        <f>C18+C33</f>
        <v>0</v>
      </c>
      <c r="D61" s="991">
        <f>D18+D33</f>
        <v>0</v>
      </c>
      <c r="E61" s="907" t="s">
        <v>23</v>
      </c>
      <c r="F61" s="323" t="s">
        <v>131</v>
      </c>
      <c r="G61" s="33"/>
    </row>
    <row r="62" spans="1:11" ht="18" customHeight="1">
      <c r="A62" s="1158"/>
      <c r="B62" s="369" t="s">
        <v>1299</v>
      </c>
      <c r="C62" s="991">
        <f>C23</f>
        <v>0</v>
      </c>
      <c r="D62" s="991">
        <f>D23</f>
        <v>0</v>
      </c>
      <c r="E62" s="907" t="s">
        <v>1</v>
      </c>
      <c r="F62" s="323" t="s">
        <v>131</v>
      </c>
      <c r="G62" s="33"/>
    </row>
    <row r="63" spans="1:11" ht="18" customHeight="1" thickBot="1">
      <c r="A63" s="1158"/>
      <c r="B63" s="369" t="s">
        <v>1013</v>
      </c>
      <c r="C63" s="991">
        <f>C25+C42</f>
        <v>0</v>
      </c>
      <c r="D63" s="991">
        <f>D25+D42</f>
        <v>0</v>
      </c>
      <c r="E63" s="907" t="s">
        <v>2</v>
      </c>
      <c r="F63" s="361" t="s">
        <v>34</v>
      </c>
      <c r="G63" s="33"/>
    </row>
    <row r="64" spans="1:11" ht="18" customHeight="1">
      <c r="A64" s="1158"/>
      <c r="B64" s="362" t="s">
        <v>1035</v>
      </c>
      <c r="C64" s="336">
        <f>SUM(C60:C63)</f>
        <v>0</v>
      </c>
      <c r="D64" s="336">
        <f>SUM(D60:D63)</f>
        <v>0</v>
      </c>
      <c r="E64" s="907" t="s">
        <v>3</v>
      </c>
      <c r="F64" s="406" t="s">
        <v>131</v>
      </c>
      <c r="G64" s="33"/>
    </row>
    <row r="65" spans="1:7">
      <c r="A65" s="1158"/>
      <c r="B65" s="37"/>
      <c r="C65" s="33"/>
      <c r="D65" s="33"/>
      <c r="E65" s="33"/>
      <c r="F65" s="33"/>
      <c r="G65" s="33"/>
    </row>
    <row r="66" spans="1:7">
      <c r="A66" s="1158"/>
      <c r="B66" s="37"/>
      <c r="C66" s="33"/>
      <c r="D66" s="33"/>
      <c r="E66" s="33"/>
      <c r="F66" s="33"/>
      <c r="G66" s="33"/>
    </row>
    <row r="67" spans="1:7">
      <c r="A67" s="1158"/>
      <c r="B67" s="37"/>
      <c r="C67" s="33"/>
      <c r="D67" s="33"/>
      <c r="E67" s="33"/>
      <c r="F67" s="33"/>
      <c r="G67" s="33"/>
    </row>
    <row r="68" spans="1:7">
      <c r="A68" s="1158"/>
      <c r="B68" s="37"/>
      <c r="C68" s="33"/>
      <c r="D68" s="33"/>
      <c r="E68" s="33"/>
      <c r="F68" s="33"/>
      <c r="G68" s="33"/>
    </row>
    <row r="69" spans="1:7">
      <c r="A69" s="1158"/>
      <c r="B69" s="37"/>
      <c r="C69" s="33"/>
      <c r="D69" s="33"/>
      <c r="E69" s="33"/>
      <c r="F69" s="33"/>
      <c r="G69" s="33"/>
    </row>
    <row r="70" spans="1:7">
      <c r="A70" s="1158"/>
      <c r="B70" s="37"/>
      <c r="C70" s="33"/>
      <c r="D70" s="33"/>
      <c r="E70" s="33"/>
      <c r="F70" s="33"/>
      <c r="G70" s="33"/>
    </row>
    <row r="71" spans="1:7">
      <c r="A71" s="1158"/>
      <c r="B71" s="37"/>
      <c r="C71" s="33"/>
      <c r="D71" s="33"/>
      <c r="E71" s="33"/>
      <c r="F71" s="33"/>
      <c r="G71" s="33"/>
    </row>
    <row r="72" spans="1:7">
      <c r="A72" s="1158"/>
      <c r="B72" s="37"/>
      <c r="C72" s="33"/>
      <c r="D72" s="33"/>
      <c r="E72" s="33"/>
      <c r="F72" s="33"/>
      <c r="G72" s="33"/>
    </row>
    <row r="73" spans="1:7">
      <c r="A73" s="1158"/>
      <c r="B73" s="37"/>
      <c r="C73" s="33"/>
      <c r="D73" s="33"/>
      <c r="E73" s="33"/>
      <c r="F73" s="33"/>
      <c r="G73" s="33"/>
    </row>
    <row r="74" spans="1:7">
      <c r="A74" s="1158"/>
      <c r="B74" s="37"/>
      <c r="C74" s="33"/>
      <c r="D74" s="33"/>
      <c r="E74" s="33"/>
      <c r="F74" s="33"/>
      <c r="G74" s="33"/>
    </row>
    <row r="75" spans="1:7">
      <c r="A75" s="1158"/>
      <c r="B75" s="37"/>
      <c r="C75" s="33"/>
      <c r="D75" s="33"/>
      <c r="E75" s="33"/>
      <c r="F75" s="33"/>
      <c r="G75" s="33"/>
    </row>
    <row r="76" spans="1:7">
      <c r="A76" s="1158"/>
      <c r="B76" s="37"/>
      <c r="C76" s="33"/>
      <c r="D76" s="33"/>
      <c r="E76" s="33"/>
      <c r="F76" s="33"/>
      <c r="G76" s="33"/>
    </row>
    <row r="77" spans="1:7">
      <c r="A77" s="1158"/>
      <c r="B77" s="76"/>
      <c r="C77" s="33"/>
      <c r="D77" s="33"/>
      <c r="E77" s="33"/>
      <c r="F77" s="33"/>
      <c r="G77" s="33"/>
    </row>
  </sheetData>
  <dataValidations count="3">
    <dataValidation allowBlank="1" showInputMessage="1" showErrorMessage="1" promptTitle="Transfer by absorption: pension" prompt="As the net asset/liability is recorded on either tab '24. Other liabilities' or tab '18. Other assets', when completing table 40A on tab 36, enter the net pension liability/asset taken on in the 'other liabilities' or 'other assets' column as appropriate." sqref="G16 G32"/>
    <dataValidation allowBlank="1" showInputMessage="1" showErrorMessage="1" promptTitle="Pension for TUPEd staff" prompt="If staff have TUPEd in or out of your organisation, and this is not part of an absorption transfer, the transferring pension asset/liability should be recorded coming in or out of here." sqref="G41"/>
    <dataValidation allowBlank="1" showInputMessage="1" showErrorMessage="1" promptTitle="Pension for TUPE'd staff" prompt="If staff have TUPE'd in or out of your organisation, and this is not part of an absorption transfer, the transferring pension asset/liability should be recorded coming in or out of here." sqref="G24"/>
  </dataValidations>
  <printOptions gridLinesSet="0"/>
  <pageMargins left="0.74803149606299213" right="0.34" top="0.36" bottom="0.38" header="0.21" footer="0.2"/>
  <pageSetup paperSize="9" scale="65" orientation="portrait" horizontalDpi="300" verticalDpi="300" r:id="rId1"/>
  <headerFooter alignWithMargins="0"/>
  <ignoredErrors>
    <ignoredError sqref="C11:D11 C27 C49:D49 C59:D59 E38:E44 E21:E29 E17:E19 E35:E36 E50:E54 E13 E30:E31 E14:E15 E57:E64"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K74"/>
  <sheetViews>
    <sheetView showGridLines="0" zoomScale="85" zoomScaleNormal="85" workbookViewId="0"/>
  </sheetViews>
  <sheetFormatPr defaultColWidth="10.7109375" defaultRowHeight="12.75"/>
  <cols>
    <col min="1" max="1" width="9.140625" style="1161" customWidth="1"/>
    <col min="2" max="2" width="44.28515625" style="19" customWidth="1"/>
    <col min="3" max="3" width="4.42578125" style="822" customWidth="1"/>
    <col min="4" max="4" width="14.28515625" style="19" customWidth="1"/>
    <col min="5" max="7" width="14.28515625" style="17" customWidth="1"/>
    <col min="8" max="8" width="10.5703125" style="17" bestFit="1" customWidth="1"/>
    <col min="9" max="9" width="9.85546875" style="17" bestFit="1" customWidth="1"/>
    <col min="10" max="10" width="7.28515625" style="17" customWidth="1"/>
    <col min="11" max="16384" width="10.7109375" style="17"/>
  </cols>
  <sheetData>
    <row r="1" spans="1:10" ht="15.75">
      <c r="A1" s="1158"/>
      <c r="B1" s="1178" t="s">
        <v>1366</v>
      </c>
      <c r="C1" s="1178"/>
      <c r="D1" s="41"/>
      <c r="E1" s="33"/>
      <c r="F1" s="33"/>
      <c r="G1" s="33"/>
      <c r="H1" s="33"/>
      <c r="I1" s="33"/>
      <c r="J1" s="33"/>
    </row>
    <row r="2" spans="1:10">
      <c r="A2" s="1158"/>
      <c r="B2" s="42"/>
      <c r="C2" s="877"/>
      <c r="D2" s="37"/>
      <c r="E2" s="33"/>
      <c r="F2" s="33"/>
      <c r="G2" s="33"/>
      <c r="H2" s="33"/>
      <c r="I2" s="33"/>
      <c r="J2" s="33"/>
    </row>
    <row r="3" spans="1:10">
      <c r="A3" s="1157"/>
      <c r="B3" s="43" t="str">
        <f>'2. SoFP'!B3</f>
        <v>FTC form for accounts for periods ending 31 March 2017</v>
      </c>
      <c r="C3" s="878"/>
      <c r="D3" s="43"/>
      <c r="E3" s="34"/>
      <c r="F3" s="34"/>
      <c r="G3" s="34"/>
      <c r="H3" s="34"/>
      <c r="I3" s="34"/>
      <c r="J3" s="34"/>
    </row>
    <row r="4" spans="1:10">
      <c r="A4" s="1157"/>
      <c r="B4" s="95" t="str">
        <f ca="1">MID(CELL("filename",G4),FIND("]",CELL("filename",G4))+1,99)</f>
        <v>35. Losses + Special Payments</v>
      </c>
      <c r="C4" s="879"/>
      <c r="D4" s="39"/>
      <c r="E4" s="34"/>
      <c r="F4" s="34"/>
      <c r="G4" s="34"/>
      <c r="H4" s="34"/>
      <c r="I4" s="34"/>
      <c r="J4" s="34"/>
    </row>
    <row r="5" spans="1:10">
      <c r="A5" s="1157"/>
      <c r="B5" s="33"/>
      <c r="C5" s="937"/>
      <c r="D5" s="33"/>
      <c r="E5" s="34"/>
      <c r="F5" s="34"/>
      <c r="G5" s="34"/>
      <c r="H5" s="34"/>
      <c r="I5" s="34"/>
      <c r="J5" s="34"/>
    </row>
    <row r="6" spans="1:10">
      <c r="A6" s="1157"/>
      <c r="B6" s="43" t="s">
        <v>39</v>
      </c>
      <c r="C6" s="878"/>
      <c r="D6" s="43"/>
      <c r="E6" s="34"/>
      <c r="F6" s="34"/>
      <c r="G6" s="34"/>
      <c r="H6" s="34"/>
      <c r="I6" s="34"/>
      <c r="J6" s="34"/>
    </row>
    <row r="7" spans="1:10">
      <c r="A7" s="1157"/>
      <c r="B7" s="37"/>
      <c r="C7" s="341"/>
      <c r="D7" s="37"/>
      <c r="E7" s="138"/>
      <c r="F7" s="34"/>
      <c r="G7" s="34"/>
      <c r="H7" s="1776" t="s">
        <v>1577</v>
      </c>
      <c r="I7" s="1776">
        <v>1</v>
      </c>
      <c r="J7" s="34"/>
    </row>
    <row r="8" spans="1:10">
      <c r="A8" s="1157">
        <v>1</v>
      </c>
      <c r="B8" s="1416"/>
      <c r="C8" s="1417"/>
      <c r="D8" s="463" t="s">
        <v>554</v>
      </c>
      <c r="E8" s="463" t="s">
        <v>555</v>
      </c>
      <c r="F8" s="1138" t="s">
        <v>575</v>
      </c>
      <c r="G8" s="1138" t="s">
        <v>556</v>
      </c>
      <c r="H8" s="463" t="s">
        <v>65</v>
      </c>
      <c r="I8" s="367"/>
      <c r="J8" s="34"/>
    </row>
    <row r="9" spans="1:10" ht="25.5">
      <c r="A9" s="1157"/>
      <c r="B9" s="1490" t="s">
        <v>1588</v>
      </c>
      <c r="C9" s="1483"/>
      <c r="D9" s="620" t="str">
        <f>'1. SoCI'!$D$9</f>
        <v>2016/17</v>
      </c>
      <c r="E9" s="620" t="str">
        <f>'1. SoCI'!$D$9</f>
        <v>2016/17</v>
      </c>
      <c r="F9" s="620" t="str">
        <f>'1. SoCI'!$E$9</f>
        <v>2015/16</v>
      </c>
      <c r="G9" s="620" t="str">
        <f>'1. SoCI'!$E$9</f>
        <v>2015/16</v>
      </c>
      <c r="H9" s="314"/>
      <c r="I9" s="366"/>
      <c r="J9" s="34"/>
    </row>
    <row r="10" spans="1:10" ht="22.5">
      <c r="A10" s="1157"/>
      <c r="B10" s="1491"/>
      <c r="C10" s="111"/>
      <c r="D10" s="346" t="s">
        <v>108</v>
      </c>
      <c r="E10" s="346" t="s">
        <v>109</v>
      </c>
      <c r="F10" s="346" t="s">
        <v>108</v>
      </c>
      <c r="G10" s="346" t="s">
        <v>109</v>
      </c>
      <c r="H10" s="414"/>
      <c r="I10" s="366" t="s">
        <v>102</v>
      </c>
      <c r="J10" s="34"/>
    </row>
    <row r="11" spans="1:10">
      <c r="A11" s="1157"/>
      <c r="B11" s="1295"/>
      <c r="C11" s="80"/>
      <c r="D11" s="344" t="s">
        <v>84</v>
      </c>
      <c r="E11" s="344" t="s">
        <v>21</v>
      </c>
      <c r="F11" s="344" t="s">
        <v>84</v>
      </c>
      <c r="G11" s="352" t="s">
        <v>21</v>
      </c>
      <c r="H11" s="309" t="s">
        <v>66</v>
      </c>
      <c r="I11" s="366" t="s">
        <v>103</v>
      </c>
      <c r="J11" s="34"/>
    </row>
    <row r="12" spans="1:10">
      <c r="A12" s="1157"/>
      <c r="B12" s="1395" t="s">
        <v>40</v>
      </c>
      <c r="C12" s="1484"/>
      <c r="D12" s="1647"/>
      <c r="E12" s="1647"/>
      <c r="F12" s="1647"/>
      <c r="G12" s="1648"/>
      <c r="H12" s="503"/>
      <c r="I12" s="410"/>
      <c r="J12" s="34"/>
    </row>
    <row r="13" spans="1:10" ht="18.75" customHeight="1">
      <c r="A13" s="1157"/>
      <c r="B13" s="1485" t="s">
        <v>72</v>
      </c>
      <c r="C13" s="59"/>
      <c r="D13" s="1206" t="s">
        <v>418</v>
      </c>
      <c r="E13" s="1206" t="s">
        <v>419</v>
      </c>
      <c r="F13" s="1206" t="s">
        <v>418</v>
      </c>
      <c r="G13" s="1206" t="s">
        <v>419</v>
      </c>
      <c r="H13" s="502"/>
      <c r="I13" s="504"/>
      <c r="J13" s="34"/>
    </row>
    <row r="14" spans="1:10" ht="18.75" customHeight="1">
      <c r="A14" s="1157"/>
      <c r="B14" s="994" t="s">
        <v>41</v>
      </c>
      <c r="C14" s="78"/>
      <c r="D14" s="465"/>
      <c r="E14" s="465"/>
      <c r="F14" s="466"/>
      <c r="G14" s="466"/>
      <c r="H14" s="464" t="s">
        <v>9</v>
      </c>
      <c r="I14" s="505" t="s">
        <v>68</v>
      </c>
      <c r="J14" s="34"/>
    </row>
    <row r="15" spans="1:10" ht="18.75" customHeight="1">
      <c r="A15" s="1157"/>
      <c r="B15" s="994" t="s">
        <v>74</v>
      </c>
      <c r="C15" s="78"/>
      <c r="D15" s="337"/>
      <c r="E15" s="337"/>
      <c r="F15" s="306"/>
      <c r="G15" s="306"/>
      <c r="H15" s="4" t="s">
        <v>185</v>
      </c>
      <c r="I15" s="258" t="s">
        <v>68</v>
      </c>
      <c r="J15" s="34"/>
    </row>
    <row r="16" spans="1:10" ht="18.75" customHeight="1">
      <c r="A16" s="1157"/>
      <c r="B16" s="994" t="s">
        <v>75</v>
      </c>
      <c r="C16" s="78"/>
      <c r="D16" s="337"/>
      <c r="E16" s="337"/>
      <c r="F16" s="306"/>
      <c r="G16" s="306"/>
      <c r="H16" s="4" t="s">
        <v>23</v>
      </c>
      <c r="I16" s="258" t="s">
        <v>68</v>
      </c>
      <c r="J16" s="34"/>
    </row>
    <row r="17" spans="1:11" ht="18.75" customHeight="1">
      <c r="A17" s="1157"/>
      <c r="B17" s="1487" t="s">
        <v>1025</v>
      </c>
      <c r="C17" s="59"/>
      <c r="D17" s="337"/>
      <c r="E17" s="337"/>
      <c r="F17" s="306"/>
      <c r="G17" s="306"/>
      <c r="H17" s="4" t="s">
        <v>186</v>
      </c>
      <c r="I17" s="258" t="s">
        <v>68</v>
      </c>
      <c r="J17" s="34"/>
    </row>
    <row r="18" spans="1:11" ht="18.75" customHeight="1">
      <c r="A18" s="1157"/>
      <c r="B18" s="1485" t="s">
        <v>73</v>
      </c>
      <c r="C18" s="1407" t="s">
        <v>1113</v>
      </c>
      <c r="D18" s="59"/>
      <c r="E18" s="59"/>
      <c r="F18" s="506"/>
      <c r="G18" s="501"/>
      <c r="H18" s="502"/>
      <c r="I18" s="504"/>
      <c r="J18" s="34"/>
    </row>
    <row r="19" spans="1:11" ht="18.75" customHeight="1">
      <c r="A19" s="1157"/>
      <c r="B19" s="994" t="s">
        <v>14</v>
      </c>
      <c r="C19" s="78"/>
      <c r="D19" s="337"/>
      <c r="E19" s="337"/>
      <c r="F19" s="306"/>
      <c r="G19" s="306"/>
      <c r="H19" s="4" t="s">
        <v>24</v>
      </c>
      <c r="I19" s="505" t="s">
        <v>68</v>
      </c>
      <c r="J19" s="34"/>
    </row>
    <row r="20" spans="1:11" ht="18.75" customHeight="1">
      <c r="A20" s="1157"/>
      <c r="B20" s="994" t="s">
        <v>15</v>
      </c>
      <c r="C20" s="78"/>
      <c r="D20" s="337"/>
      <c r="E20" s="337"/>
      <c r="F20" s="306"/>
      <c r="G20" s="306"/>
      <c r="H20" s="4" t="s">
        <v>187</v>
      </c>
      <c r="I20" s="258" t="s">
        <v>68</v>
      </c>
      <c r="J20" s="34"/>
    </row>
    <row r="21" spans="1:11" ht="18.75" customHeight="1">
      <c r="A21" s="1157"/>
      <c r="B21" s="994" t="s">
        <v>16</v>
      </c>
      <c r="C21" s="78"/>
      <c r="D21" s="337"/>
      <c r="E21" s="337"/>
      <c r="F21" s="825"/>
      <c r="G21" s="825"/>
      <c r="H21" s="4" t="s">
        <v>0</v>
      </c>
      <c r="I21" s="258" t="s">
        <v>68</v>
      </c>
      <c r="J21" s="34"/>
    </row>
    <row r="22" spans="1:11" ht="29.25" customHeight="1">
      <c r="A22" s="1157"/>
      <c r="B22" s="1501" t="s">
        <v>1117</v>
      </c>
      <c r="C22" s="1407" t="s">
        <v>1113</v>
      </c>
      <c r="D22" s="59"/>
      <c r="E22" s="59"/>
      <c r="F22" s="506"/>
      <c r="G22" s="507"/>
      <c r="H22" s="501"/>
      <c r="I22" s="504"/>
      <c r="J22" s="34"/>
    </row>
    <row r="23" spans="1:11" ht="18.75" customHeight="1">
      <c r="A23" s="1157"/>
      <c r="B23" s="994" t="s">
        <v>41</v>
      </c>
      <c r="C23" s="78"/>
      <c r="D23" s="337"/>
      <c r="E23" s="337"/>
      <c r="F23" s="306"/>
      <c r="G23" s="306"/>
      <c r="H23" s="4" t="s">
        <v>188</v>
      </c>
      <c r="I23" s="505" t="s">
        <v>68</v>
      </c>
      <c r="J23" s="34"/>
    </row>
    <row r="24" spans="1:11" s="932" customFormat="1" ht="18.75" customHeight="1">
      <c r="A24" s="1157"/>
      <c r="B24" s="994" t="s">
        <v>947</v>
      </c>
      <c r="C24" s="1407" t="s">
        <v>1113</v>
      </c>
      <c r="D24" s="1021"/>
      <c r="E24" s="1021"/>
      <c r="F24" s="1013"/>
      <c r="G24" s="1013"/>
      <c r="H24" s="1019" t="s">
        <v>641</v>
      </c>
      <c r="I24" s="1002" t="s">
        <v>123</v>
      </c>
      <c r="J24" s="938"/>
    </row>
    <row r="25" spans="1:11" ht="18.75" customHeight="1" thickBot="1">
      <c r="A25" s="1157"/>
      <c r="B25" s="994" t="s">
        <v>16</v>
      </c>
      <c r="C25" s="78"/>
      <c r="D25" s="337"/>
      <c r="E25" s="337"/>
      <c r="F25" s="306"/>
      <c r="G25" s="306"/>
      <c r="H25" s="4" t="s">
        <v>1</v>
      </c>
      <c r="I25" s="258" t="s">
        <v>68</v>
      </c>
      <c r="J25" s="34"/>
    </row>
    <row r="26" spans="1:11" ht="18.75" customHeight="1">
      <c r="A26" s="1157"/>
      <c r="B26" s="1346" t="s">
        <v>1589</v>
      </c>
      <c r="C26" s="1364"/>
      <c r="D26" s="336">
        <f>SUM(D14:D17,D19:D21,D23:D25)</f>
        <v>0</v>
      </c>
      <c r="E26" s="336">
        <f>SUM(E14:E17,E19:E21,E23:E25)</f>
        <v>0</v>
      </c>
      <c r="F26" s="336">
        <f>SUM(F14:F17,F19:F21,F23:F25)</f>
        <v>0</v>
      </c>
      <c r="G26" s="336">
        <f>SUM(G14:G17,G19:G21,G23:G25)</f>
        <v>0</v>
      </c>
      <c r="H26" s="4" t="s">
        <v>189</v>
      </c>
      <c r="I26" s="378" t="s">
        <v>68</v>
      </c>
      <c r="J26" s="34"/>
    </row>
    <row r="27" spans="1:11" ht="18.75" customHeight="1">
      <c r="A27" s="1157"/>
      <c r="B27" s="1040" t="s">
        <v>17</v>
      </c>
      <c r="C27" s="44"/>
      <c r="D27" s="59"/>
      <c r="E27" s="59"/>
      <c r="F27" s="59"/>
      <c r="G27" s="501"/>
      <c r="H27" s="502"/>
      <c r="I27" s="504"/>
      <c r="J27" s="34"/>
    </row>
    <row r="28" spans="1:11" ht="18.75" customHeight="1">
      <c r="A28" s="1157"/>
      <c r="B28" s="1485" t="s">
        <v>18</v>
      </c>
      <c r="C28" s="59"/>
      <c r="D28" s="337"/>
      <c r="E28" s="337"/>
      <c r="F28" s="306"/>
      <c r="G28" s="306"/>
      <c r="H28" s="508" t="s">
        <v>2</v>
      </c>
      <c r="I28" s="505" t="s">
        <v>68</v>
      </c>
      <c r="J28" s="34"/>
    </row>
    <row r="29" spans="1:11" ht="18.75" customHeight="1">
      <c r="A29" s="1157"/>
      <c r="B29" s="1485" t="s">
        <v>19</v>
      </c>
      <c r="C29" s="59"/>
      <c r="D29" s="337"/>
      <c r="E29" s="337"/>
      <c r="F29" s="306"/>
      <c r="G29" s="306"/>
      <c r="H29" s="473" t="s">
        <v>190</v>
      </c>
      <c r="I29" s="258" t="s">
        <v>68</v>
      </c>
      <c r="J29" s="938"/>
      <c r="K29" s="1634"/>
    </row>
    <row r="30" spans="1:11" ht="18.75" customHeight="1">
      <c r="A30" s="1157"/>
      <c r="B30" s="1485" t="s">
        <v>82</v>
      </c>
      <c r="C30" s="59"/>
      <c r="D30" s="59"/>
      <c r="E30" s="59"/>
      <c r="F30" s="506"/>
      <c r="G30" s="501"/>
      <c r="H30" s="501"/>
      <c r="I30" s="504"/>
      <c r="J30" s="34"/>
    </row>
    <row r="31" spans="1:11" ht="18.75" customHeight="1">
      <c r="A31" s="1157"/>
      <c r="B31" s="994" t="s">
        <v>112</v>
      </c>
      <c r="C31" s="78"/>
      <c r="D31" s="337"/>
      <c r="E31" s="337"/>
      <c r="F31" s="306"/>
      <c r="G31" s="306"/>
      <c r="H31" s="508" t="s">
        <v>3</v>
      </c>
      <c r="I31" s="505" t="s">
        <v>68</v>
      </c>
      <c r="J31" s="34"/>
    </row>
    <row r="32" spans="1:11" ht="18.75" customHeight="1">
      <c r="A32" s="1157"/>
      <c r="B32" s="994" t="s">
        <v>43</v>
      </c>
      <c r="C32" s="78"/>
      <c r="D32" s="337"/>
      <c r="E32" s="337"/>
      <c r="F32" s="306"/>
      <c r="G32" s="306"/>
      <c r="H32" s="473" t="s">
        <v>191</v>
      </c>
      <c r="I32" s="258" t="s">
        <v>68</v>
      </c>
      <c r="J32" s="34"/>
    </row>
    <row r="33" spans="1:10" ht="18.75" customHeight="1">
      <c r="A33" s="1157"/>
      <c r="B33" s="994" t="s">
        <v>44</v>
      </c>
      <c r="C33" s="78"/>
      <c r="D33" s="337"/>
      <c r="E33" s="337"/>
      <c r="F33" s="306"/>
      <c r="G33" s="306"/>
      <c r="H33" s="473" t="s">
        <v>10</v>
      </c>
      <c r="I33" s="258" t="s">
        <v>68</v>
      </c>
      <c r="J33" s="34"/>
    </row>
    <row r="34" spans="1:10" ht="18.75" customHeight="1">
      <c r="A34" s="1157"/>
      <c r="B34" s="994" t="s">
        <v>45</v>
      </c>
      <c r="C34" s="78"/>
      <c r="D34" s="337"/>
      <c r="E34" s="337"/>
      <c r="F34" s="306"/>
      <c r="G34" s="306"/>
      <c r="H34" s="408" t="s">
        <v>192</v>
      </c>
      <c r="I34" s="258" t="s">
        <v>68</v>
      </c>
      <c r="J34" s="34"/>
    </row>
    <row r="35" spans="1:10" ht="41.25" customHeight="1">
      <c r="A35" s="1157"/>
      <c r="B35" s="1486" t="s">
        <v>1300</v>
      </c>
      <c r="C35" s="287"/>
      <c r="D35" s="337"/>
      <c r="E35" s="337"/>
      <c r="F35" s="306"/>
      <c r="G35" s="306"/>
      <c r="H35" s="408" t="s">
        <v>680</v>
      </c>
      <c r="I35" s="258" t="s">
        <v>123</v>
      </c>
      <c r="J35" s="34"/>
    </row>
    <row r="36" spans="1:10" ht="28.5" customHeight="1">
      <c r="A36" s="1157"/>
      <c r="B36" s="1486" t="s">
        <v>1301</v>
      </c>
      <c r="C36" s="1494"/>
      <c r="D36" s="337"/>
      <c r="E36" s="337"/>
      <c r="F36" s="306"/>
      <c r="G36" s="306"/>
      <c r="H36" s="408" t="s">
        <v>681</v>
      </c>
      <c r="I36" s="258" t="s">
        <v>123</v>
      </c>
      <c r="J36" s="34"/>
    </row>
    <row r="37" spans="1:10" ht="18.75" customHeight="1">
      <c r="A37" s="1157"/>
      <c r="B37" s="994" t="s">
        <v>944</v>
      </c>
      <c r="C37" s="78"/>
      <c r="D37" s="337"/>
      <c r="E37" s="337"/>
      <c r="F37" s="306"/>
      <c r="G37" s="306"/>
      <c r="H37" s="408" t="s">
        <v>11</v>
      </c>
      <c r="I37" s="258" t="s">
        <v>68</v>
      </c>
      <c r="J37" s="34"/>
    </row>
    <row r="38" spans="1:10" ht="18.75" customHeight="1">
      <c r="A38" s="1157"/>
      <c r="B38" s="994" t="s">
        <v>945</v>
      </c>
      <c r="C38" s="78"/>
      <c r="D38" s="337"/>
      <c r="E38" s="337"/>
      <c r="F38" s="306"/>
      <c r="G38" s="306"/>
      <c r="H38" s="408" t="s">
        <v>193</v>
      </c>
      <c r="I38" s="258" t="s">
        <v>68</v>
      </c>
      <c r="J38" s="34"/>
    </row>
    <row r="39" spans="1:10" s="932" customFormat="1" ht="18.75" customHeight="1">
      <c r="A39" s="1157"/>
      <c r="B39" s="1487" t="s">
        <v>1302</v>
      </c>
      <c r="C39" s="1407" t="s">
        <v>1113</v>
      </c>
      <c r="D39" s="1021"/>
      <c r="E39" s="1021"/>
      <c r="F39" s="1013"/>
      <c r="G39" s="1013"/>
      <c r="H39" s="1033" t="s">
        <v>679</v>
      </c>
      <c r="I39" s="809" t="s">
        <v>68</v>
      </c>
      <c r="J39" s="163"/>
    </row>
    <row r="40" spans="1:10" ht="18.75" customHeight="1" thickBot="1">
      <c r="A40" s="1157"/>
      <c r="B40" s="1487" t="s">
        <v>946</v>
      </c>
      <c r="C40" s="1495"/>
      <c r="D40" s="337"/>
      <c r="E40" s="337"/>
      <c r="F40" s="306"/>
      <c r="G40" s="306"/>
      <c r="H40" s="408" t="s">
        <v>194</v>
      </c>
      <c r="I40" s="258" t="s">
        <v>68</v>
      </c>
      <c r="J40" s="34"/>
    </row>
    <row r="41" spans="1:10" ht="18.75" customHeight="1">
      <c r="A41" s="1157"/>
      <c r="B41" s="1040" t="s">
        <v>1590</v>
      </c>
      <c r="C41" s="44"/>
      <c r="D41" s="336">
        <f>SUM(D28:D29,D31:D40)</f>
        <v>0</v>
      </c>
      <c r="E41" s="336">
        <f>SUM(E28:E29,E31:E40)</f>
        <v>0</v>
      </c>
      <c r="F41" s="336">
        <f>SUM(F28:F29,F31:F40)</f>
        <v>0</v>
      </c>
      <c r="G41" s="336">
        <f>SUM(G28:G29,G31:G40)</f>
        <v>0</v>
      </c>
      <c r="H41" s="509" t="s">
        <v>195</v>
      </c>
      <c r="I41" s="504" t="s">
        <v>68</v>
      </c>
      <c r="J41" s="34"/>
    </row>
    <row r="42" spans="1:10" ht="24.75" customHeight="1">
      <c r="A42" s="1157"/>
      <c r="B42" s="1467" t="s">
        <v>1591</v>
      </c>
      <c r="C42" s="1379"/>
      <c r="D42" s="510">
        <f>D26+D41</f>
        <v>0</v>
      </c>
      <c r="E42" s="510">
        <f>E26+E41</f>
        <v>0</v>
      </c>
      <c r="F42" s="510">
        <f>F26+F41</f>
        <v>0</v>
      </c>
      <c r="G42" s="510">
        <f>G26+G41</f>
        <v>0</v>
      </c>
      <c r="H42" s="472" t="s">
        <v>196</v>
      </c>
      <c r="I42" s="375" t="s">
        <v>68</v>
      </c>
      <c r="J42" s="34"/>
    </row>
    <row r="43" spans="1:10" ht="18.75" customHeight="1">
      <c r="A43" s="1157"/>
      <c r="B43" s="1485" t="s">
        <v>1178</v>
      </c>
      <c r="C43" s="59"/>
      <c r="D43" s="59"/>
      <c r="E43" s="59"/>
      <c r="F43" s="59"/>
      <c r="G43" s="501"/>
      <c r="H43" s="502"/>
      <c r="I43" s="504"/>
      <c r="J43" s="34"/>
    </row>
    <row r="44" spans="1:10" ht="18.75" customHeight="1">
      <c r="A44" s="1157"/>
      <c r="B44" s="1485" t="s">
        <v>42</v>
      </c>
      <c r="C44" s="1496"/>
      <c r="D44" s="337"/>
      <c r="E44" s="337"/>
      <c r="F44" s="306"/>
      <c r="G44" s="306"/>
      <c r="H44" s="508" t="s">
        <v>197</v>
      </c>
      <c r="I44" s="505" t="s">
        <v>68</v>
      </c>
      <c r="J44" s="34"/>
    </row>
    <row r="45" spans="1:10" ht="18.75" customHeight="1">
      <c r="A45" s="1157"/>
      <c r="B45" s="1487" t="s">
        <v>1025</v>
      </c>
      <c r="C45" s="1496"/>
      <c r="D45" s="337"/>
      <c r="E45" s="337"/>
      <c r="F45" s="306"/>
      <c r="G45" s="306"/>
      <c r="H45" s="408" t="s">
        <v>198</v>
      </c>
      <c r="I45" s="258" t="s">
        <v>68</v>
      </c>
      <c r="J45" s="34"/>
    </row>
    <row r="46" spans="1:10" ht="18.75" customHeight="1">
      <c r="A46" s="1157"/>
      <c r="B46" s="1492" t="s">
        <v>611</v>
      </c>
      <c r="C46" s="1407" t="s">
        <v>1113</v>
      </c>
      <c r="D46" s="337"/>
      <c r="E46" s="337"/>
      <c r="F46" s="306"/>
      <c r="G46" s="306"/>
      <c r="H46" s="408" t="s">
        <v>682</v>
      </c>
      <c r="I46" s="258" t="s">
        <v>123</v>
      </c>
      <c r="J46" s="34"/>
    </row>
    <row r="47" spans="1:10" ht="18.75" customHeight="1">
      <c r="A47" s="1157"/>
      <c r="B47" s="1492" t="s">
        <v>612</v>
      </c>
      <c r="C47" s="1497"/>
      <c r="D47" s="337"/>
      <c r="E47" s="337"/>
      <c r="F47" s="306"/>
      <c r="G47" s="306"/>
      <c r="H47" s="408" t="s">
        <v>683</v>
      </c>
      <c r="I47" s="258" t="s">
        <v>123</v>
      </c>
      <c r="J47" s="34"/>
    </row>
    <row r="48" spans="1:10" ht="18.75" customHeight="1">
      <c r="A48" s="1157"/>
      <c r="B48" s="1485" t="s">
        <v>18</v>
      </c>
      <c r="C48" s="1496"/>
      <c r="D48" s="337"/>
      <c r="E48" s="337"/>
      <c r="F48" s="306"/>
      <c r="G48" s="306"/>
      <c r="H48" s="408" t="s">
        <v>199</v>
      </c>
      <c r="I48" s="258" t="s">
        <v>68</v>
      </c>
      <c r="J48" s="34"/>
    </row>
    <row r="49" spans="1:10" ht="18.75" customHeight="1">
      <c r="A49" s="1157"/>
      <c r="B49" s="1492" t="s">
        <v>19</v>
      </c>
      <c r="C49" s="1497"/>
      <c r="D49" s="337"/>
      <c r="E49" s="337"/>
      <c r="F49" s="306"/>
      <c r="G49" s="306"/>
      <c r="H49" s="408" t="s">
        <v>684</v>
      </c>
      <c r="I49" s="258" t="s">
        <v>123</v>
      </c>
      <c r="J49" s="34"/>
    </row>
    <row r="50" spans="1:10" ht="18.75" customHeight="1">
      <c r="A50" s="1157"/>
      <c r="B50" s="1492" t="s">
        <v>613</v>
      </c>
      <c r="C50" s="1497"/>
      <c r="D50" s="337"/>
      <c r="E50" s="337"/>
      <c r="F50" s="306"/>
      <c r="G50" s="306"/>
      <c r="H50" s="944" t="s">
        <v>5</v>
      </c>
      <c r="I50" s="947" t="s">
        <v>68</v>
      </c>
      <c r="J50" s="34"/>
    </row>
    <row r="51" spans="1:10" s="932" customFormat="1" ht="18.75" customHeight="1">
      <c r="A51" s="1157"/>
      <c r="B51" s="1487" t="s">
        <v>1302</v>
      </c>
      <c r="C51" s="1407" t="s">
        <v>1113</v>
      </c>
      <c r="D51" s="1021"/>
      <c r="E51" s="1021"/>
      <c r="F51" s="1013"/>
      <c r="G51" s="1013"/>
      <c r="H51" s="1034" t="s">
        <v>696</v>
      </c>
      <c r="I51" s="1031" t="s">
        <v>123</v>
      </c>
      <c r="J51" s="163"/>
    </row>
    <row r="52" spans="1:10" ht="18.75" customHeight="1">
      <c r="A52" s="1157"/>
      <c r="B52" s="1493" t="s">
        <v>946</v>
      </c>
      <c r="C52" s="1498"/>
      <c r="D52" s="337"/>
      <c r="E52" s="337"/>
      <c r="F52" s="306"/>
      <c r="G52" s="306"/>
      <c r="H52" s="1034" t="s">
        <v>200</v>
      </c>
      <c r="I52" s="1031" t="s">
        <v>68</v>
      </c>
      <c r="J52" s="34"/>
    </row>
    <row r="53" spans="1:10" s="1634" customFormat="1" ht="18.75" customHeight="1">
      <c r="A53" s="1157"/>
      <c r="B53" s="1771"/>
      <c r="C53" s="1771"/>
      <c r="D53" s="1768"/>
      <c r="E53" s="1768"/>
      <c r="F53" s="1769"/>
      <c r="G53" s="1769"/>
      <c r="H53" s="103"/>
      <c r="I53" s="139"/>
      <c r="J53" s="938"/>
    </row>
    <row r="54" spans="1:10">
      <c r="A54" s="1158"/>
      <c r="B54" s="37"/>
      <c r="C54" s="341"/>
      <c r="D54" s="126"/>
      <c r="E54" s="126"/>
      <c r="F54" s="1776" t="s">
        <v>1577</v>
      </c>
      <c r="G54" s="1776">
        <v>2</v>
      </c>
      <c r="H54" s="126"/>
      <c r="I54" s="33"/>
      <c r="J54" s="33"/>
    </row>
    <row r="55" spans="1:10">
      <c r="A55" s="1157">
        <v>2</v>
      </c>
      <c r="B55" s="1416"/>
      <c r="C55" s="1417"/>
      <c r="D55" s="304" t="s">
        <v>557</v>
      </c>
      <c r="E55" s="1138" t="s">
        <v>558</v>
      </c>
      <c r="F55" s="304" t="s">
        <v>65</v>
      </c>
      <c r="G55" s="367"/>
      <c r="H55" s="126"/>
      <c r="I55" s="33"/>
      <c r="J55" s="33"/>
    </row>
    <row r="56" spans="1:10">
      <c r="A56" s="1157"/>
      <c r="B56" s="1499" t="s">
        <v>1303</v>
      </c>
      <c r="C56" s="1488"/>
      <c r="D56" s="620" t="str">
        <f>'1. SoCI'!$D$9</f>
        <v>2016/17</v>
      </c>
      <c r="E56" s="620" t="str">
        <f>'1. SoCI'!$E$9</f>
        <v>2015/16</v>
      </c>
      <c r="F56" s="314"/>
      <c r="G56" s="366"/>
      <c r="H56" s="33"/>
      <c r="I56" s="33"/>
      <c r="J56" s="33"/>
    </row>
    <row r="57" spans="1:10" ht="22.5">
      <c r="A57" s="1157"/>
      <c r="B57" s="1295"/>
      <c r="C57" s="80"/>
      <c r="D57" s="346" t="s">
        <v>109</v>
      </c>
      <c r="E57" s="346" t="s">
        <v>109</v>
      </c>
      <c r="F57" s="414"/>
      <c r="G57" s="366" t="s">
        <v>102</v>
      </c>
      <c r="H57" s="33"/>
      <c r="I57" s="33"/>
      <c r="J57" s="33"/>
    </row>
    <row r="58" spans="1:10">
      <c r="A58" s="1157"/>
      <c r="B58" s="1315" t="s">
        <v>8</v>
      </c>
      <c r="C58" s="342"/>
      <c r="D58" s="344" t="s">
        <v>21</v>
      </c>
      <c r="E58" s="352" t="s">
        <v>21</v>
      </c>
      <c r="F58" s="309" t="s">
        <v>66</v>
      </c>
      <c r="G58" s="366" t="s">
        <v>103</v>
      </c>
      <c r="H58" s="33"/>
      <c r="I58" s="33"/>
      <c r="J58" s="33"/>
    </row>
    <row r="59" spans="1:10" ht="25.5" customHeight="1">
      <c r="A59" s="1157"/>
      <c r="B59" s="1489" t="s">
        <v>694</v>
      </c>
      <c r="C59" s="1500"/>
      <c r="D59" s="337"/>
      <c r="E59" s="306"/>
      <c r="F59" s="4">
        <v>100</v>
      </c>
      <c r="G59" s="375" t="s">
        <v>68</v>
      </c>
      <c r="H59" s="33"/>
      <c r="I59" s="33"/>
      <c r="J59" s="33"/>
    </row>
    <row r="60" spans="1:10" s="1634" customFormat="1" ht="25.5" customHeight="1">
      <c r="A60" s="1157"/>
      <c r="B60" s="59"/>
      <c r="C60" s="59"/>
      <c r="D60" s="1768"/>
      <c r="E60" s="1769"/>
      <c r="F60" s="1289"/>
      <c r="G60" s="139"/>
      <c r="H60" s="937"/>
      <c r="I60" s="937"/>
      <c r="J60" s="937"/>
    </row>
    <row r="61" spans="1:10" ht="20.25" customHeight="1">
      <c r="A61" s="1158"/>
      <c r="B61" s="37"/>
      <c r="C61" s="341"/>
      <c r="D61" s="37"/>
      <c r="E61" s="33"/>
      <c r="F61" s="33"/>
      <c r="G61" s="33"/>
      <c r="H61" s="1776" t="s">
        <v>1577</v>
      </c>
      <c r="I61" s="1776">
        <v>3</v>
      </c>
      <c r="J61" s="33"/>
    </row>
    <row r="62" spans="1:10">
      <c r="A62" s="1157">
        <v>3</v>
      </c>
      <c r="B62" s="1635"/>
      <c r="C62" s="1732"/>
      <c r="D62" s="1651" t="s">
        <v>1374</v>
      </c>
      <c r="E62" s="1671" t="s">
        <v>1375</v>
      </c>
      <c r="F62" s="1670" t="s">
        <v>1409</v>
      </c>
      <c r="G62" s="1659" t="s">
        <v>1410</v>
      </c>
      <c r="H62" s="1651" t="s">
        <v>65</v>
      </c>
      <c r="I62" s="1640"/>
      <c r="J62" s="33"/>
    </row>
    <row r="63" spans="1:10">
      <c r="A63" s="1157"/>
      <c r="B63" s="1636" t="s">
        <v>1373</v>
      </c>
      <c r="C63" s="342"/>
      <c r="D63" s="620" t="str">
        <f>'1. SoCI'!$D$9</f>
        <v>2016/17</v>
      </c>
      <c r="E63" s="620" t="str">
        <f>'1. SoCI'!$D$9</f>
        <v>2016/17</v>
      </c>
      <c r="F63" s="620" t="str">
        <f>'1. SoCI'!$E$9</f>
        <v>2015/16</v>
      </c>
      <c r="G63" s="620" t="str">
        <f>'1. SoCI'!$E$9</f>
        <v>2015/16</v>
      </c>
      <c r="H63" s="1660"/>
      <c r="I63" s="1641"/>
    </row>
    <row r="64" spans="1:10" ht="22.5">
      <c r="A64" s="1157"/>
      <c r="B64" s="1295"/>
      <c r="C64" s="80"/>
      <c r="D64" s="1638" t="s">
        <v>108</v>
      </c>
      <c r="E64" s="1638" t="s">
        <v>109</v>
      </c>
      <c r="F64" s="1638" t="s">
        <v>108</v>
      </c>
      <c r="G64" s="1638" t="s">
        <v>109</v>
      </c>
      <c r="H64" s="1661"/>
      <c r="I64" s="1641" t="s">
        <v>102</v>
      </c>
    </row>
    <row r="65" spans="1:10">
      <c r="A65" s="1157"/>
      <c r="B65" s="1636"/>
      <c r="C65" s="342"/>
      <c r="D65" s="1637" t="s">
        <v>84</v>
      </c>
      <c r="E65" s="1650" t="s">
        <v>21</v>
      </c>
      <c r="F65" s="1637" t="s">
        <v>84</v>
      </c>
      <c r="G65" s="1662" t="s">
        <v>21</v>
      </c>
      <c r="H65" s="1608" t="s">
        <v>66</v>
      </c>
      <c r="I65" s="1641" t="s">
        <v>103</v>
      </c>
    </row>
    <row r="66" spans="1:10" ht="24" customHeight="1">
      <c r="A66" s="1157"/>
      <c r="B66" s="1733" t="s">
        <v>1376</v>
      </c>
      <c r="C66" s="1656" t="s">
        <v>1113</v>
      </c>
      <c r="D66" s="1599"/>
      <c r="E66" s="1657"/>
      <c r="F66" s="306"/>
      <c r="G66" s="306"/>
      <c r="H66" s="1592" t="s">
        <v>9</v>
      </c>
      <c r="I66" s="1663" t="s">
        <v>68</v>
      </c>
      <c r="J66" s="1634"/>
    </row>
    <row r="67" spans="1:10" s="1634" customFormat="1" ht="18.75" customHeight="1">
      <c r="A67" s="1157"/>
      <c r="B67" s="1485" t="s">
        <v>1178</v>
      </c>
      <c r="C67" s="59"/>
      <c r="D67" s="59"/>
      <c r="E67" s="59"/>
      <c r="F67" s="59"/>
      <c r="G67" s="59"/>
      <c r="H67" s="1664"/>
      <c r="I67" s="947"/>
    </row>
    <row r="68" spans="1:10" s="1634" customFormat="1" ht="18.75" customHeight="1">
      <c r="A68" s="1157"/>
      <c r="B68" s="1485" t="s">
        <v>1377</v>
      </c>
      <c r="C68" s="78"/>
      <c r="D68" s="1665"/>
      <c r="E68" s="1665"/>
      <c r="F68" s="306"/>
      <c r="G68" s="306"/>
      <c r="H68" s="1666" t="s">
        <v>23</v>
      </c>
      <c r="I68" s="1667" t="s">
        <v>68</v>
      </c>
    </row>
    <row r="69" spans="1:10" s="1634" customFormat="1" ht="18.75" customHeight="1">
      <c r="A69" s="1157"/>
      <c r="B69" s="1485" t="s">
        <v>1378</v>
      </c>
      <c r="C69" s="78"/>
      <c r="D69" s="1665"/>
      <c r="E69" s="1665"/>
      <c r="F69" s="306"/>
      <c r="G69" s="306"/>
      <c r="H69" s="1666" t="s">
        <v>24</v>
      </c>
      <c r="I69" s="1667" t="s">
        <v>68</v>
      </c>
    </row>
    <row r="70" spans="1:10" s="1634" customFormat="1" ht="18.75" customHeight="1">
      <c r="A70" s="1157"/>
      <c r="B70" s="1485" t="s">
        <v>1379</v>
      </c>
      <c r="C70" s="1734"/>
      <c r="D70" s="1665"/>
      <c r="E70" s="1665"/>
      <c r="F70" s="306"/>
      <c r="G70" s="306"/>
      <c r="H70" s="1666" t="s">
        <v>0</v>
      </c>
      <c r="I70" s="1667" t="s">
        <v>68</v>
      </c>
    </row>
    <row r="71" spans="1:10" s="1634" customFormat="1" ht="18.75" customHeight="1">
      <c r="A71" s="1157"/>
      <c r="B71" s="1485" t="s">
        <v>1435</v>
      </c>
      <c r="C71" s="1735"/>
      <c r="D71" s="1658"/>
      <c r="E71" s="1665"/>
      <c r="F71" s="306"/>
      <c r="G71" s="306"/>
      <c r="H71" s="1666" t="s">
        <v>1</v>
      </c>
      <c r="I71" s="1667" t="s">
        <v>68</v>
      </c>
    </row>
    <row r="72" spans="1:10" s="1634" customFormat="1" ht="18.75" customHeight="1">
      <c r="A72" s="1157"/>
      <c r="B72" s="1736" t="s">
        <v>1436</v>
      </c>
      <c r="C72" s="1737"/>
      <c r="D72" s="1668"/>
      <c r="E72" s="1599"/>
      <c r="F72" s="306"/>
      <c r="G72" s="306"/>
      <c r="H72" s="1669" t="s">
        <v>2</v>
      </c>
      <c r="I72" s="1663" t="s">
        <v>68</v>
      </c>
    </row>
    <row r="74" spans="1:10">
      <c r="B74" s="790"/>
    </row>
  </sheetData>
  <customSheetViews>
    <customSheetView guid="{E4F26FFA-5313-49C9-9365-CBA576C57791}" showGridLines="0" fitToPage="1" showRuler="0" topLeftCell="A13">
      <selection activeCell="B12" sqref="B12"/>
      <pageMargins left="0.74803149606299213" right="0.74803149606299213" top="0.98425196850393704" bottom="0.98425196850393704" header="0.51181102362204722" footer="0.51181102362204722"/>
      <pageSetup paperSize="9" scale="85" orientation="portrait" horizontalDpi="300" verticalDpi="300" r:id="rId1"/>
      <headerFooter alignWithMargins="0"/>
    </customSheetView>
  </customSheetViews>
  <phoneticPr fontId="0" type="noConversion"/>
  <dataValidations count="7">
    <dataValidation allowBlank="1" showInputMessage="1" showErrorMessage="1" promptTitle="Bad debts and claims abandoned" prompt="Excludes cases between the FT and other NHS bodies.  A case is defined as an individual debtor as opposed to an individual invoice." sqref="C18 C46"/>
    <dataValidation allowBlank="1" showInputMessage="1" showErrorMessage="1" promptTitle="Damage to property and stores:" prompt="Losses of property and other assets should be aggregated to produce a total loss per case." sqref="C22"/>
    <dataValidation allowBlank="1" showInputMessage="1" showErrorMessage="1" promptTitle="Stores losses" prompt="The total net losses revealed at any one store within the year should be aggregated and treated as one case (e.g. pharmaceutical stores)." sqref="C24"/>
    <dataValidation allowBlank="1" showInputMessage="1" showErrorMessage="1" promptTitle="Special severance payments" prompt="This should be consistent with 'payments requiring HMT approval' in the exit packages note._x000a__x000a_Foundation trusts are reminded that HMT approval must be obtained for all special severance payments due to their novel and contentious nature." sqref="C39"/>
    <dataValidation allowBlank="1" showInputMessage="1" showErrorMessage="1" promptTitle="Special severance payments" prompt="Individual special severance payments over £300k that required HMT approval must be recorded in this line and no other." sqref="C51"/>
    <dataValidation type="decimal" operator="greaterThanOrEqual" allowBlank="1" showInputMessage="1" showErrorMessage="1" errorTitle="Cases over £300k" error="Only cases with a value of £300k or more should be disclosed here." sqref="E44:E53 G44:G53 G66 G68:G72">
      <formula1>300</formula1>
    </dataValidation>
    <dataValidation allowBlank="1" showInputMessage="1" showErrorMessage="1" promptTitle="Gifts" prompt="Refer to the DH GAM (paragraph 7.37) and Managing Public Money (Annex 4.12) for the definition of a gift and more information. In the unlikely event your FT makes a gift, contact NHSI._x000a__x000a_Do not include here any gifts made to other WGA bodies." sqref="C66"/>
  </dataValidations>
  <printOptions gridLinesSet="0"/>
  <pageMargins left="0.74803149606299213" right="0.34" top="0.36" bottom="0.38" header="0.21" footer="0.2"/>
  <pageSetup paperSize="9" scale="58" orientation="portrait" horizontalDpi="300" verticalDpi="300" r:id="rId2"/>
  <headerFooter alignWithMargins="0"/>
  <ignoredErrors>
    <ignoredError sqref="F10:G12 G43 H52 H25:H38 H42:H50 H14:H23 H40:H4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P90"/>
  <sheetViews>
    <sheetView showGridLines="0" zoomScale="85" zoomScaleNormal="85" workbookViewId="0"/>
  </sheetViews>
  <sheetFormatPr defaultColWidth="10.7109375" defaultRowHeight="12.75"/>
  <cols>
    <col min="1" max="1" width="4.5703125" style="25" customWidth="1"/>
    <col min="2" max="2" width="58.7109375" style="26" customWidth="1"/>
    <col min="3" max="3" width="5.140625" style="26" customWidth="1"/>
    <col min="4" max="4" width="14.7109375" style="25" customWidth="1"/>
    <col min="5" max="5" width="14.5703125" style="889" customWidth="1"/>
    <col min="6" max="12" width="14.7109375" style="25" customWidth="1"/>
    <col min="13" max="13" width="9.28515625" style="25" customWidth="1"/>
    <col min="14" max="14" width="9.7109375" style="25" bestFit="1" customWidth="1"/>
    <col min="15" max="15" width="3.7109375" style="25" customWidth="1"/>
    <col min="16" max="16" width="12.28515625" style="25" bestFit="1" customWidth="1"/>
    <col min="17" max="17" width="12.28515625" style="25" customWidth="1"/>
    <col min="18" max="18" width="12.42578125" style="25" customWidth="1"/>
    <col min="19" max="19" width="9.7109375" style="25" bestFit="1" customWidth="1"/>
    <col min="20" max="20" width="3.5703125" style="25" customWidth="1"/>
    <col min="21" max="16384" width="10.7109375" style="25"/>
  </cols>
  <sheetData>
    <row r="1" spans="1:15" ht="15.75">
      <c r="A1" s="33"/>
      <c r="B1" s="1178" t="s">
        <v>1366</v>
      </c>
      <c r="C1" s="1178"/>
      <c r="D1" s="33"/>
      <c r="E1" s="890"/>
      <c r="F1" s="33"/>
      <c r="G1" s="33"/>
      <c r="H1" s="33"/>
      <c r="I1" s="33"/>
      <c r="J1" s="33"/>
      <c r="K1" s="33"/>
      <c r="L1" s="33"/>
      <c r="M1" s="33"/>
      <c r="N1" s="33"/>
      <c r="O1" s="33"/>
    </row>
    <row r="2" spans="1:15">
      <c r="A2" s="33"/>
      <c r="B2" s="42"/>
      <c r="C2" s="877"/>
      <c r="D2" s="33"/>
      <c r="E2" s="890"/>
      <c r="F2" s="33"/>
      <c r="G2" s="33"/>
      <c r="H2" s="33"/>
      <c r="I2" s="33"/>
      <c r="J2" s="33"/>
      <c r="K2" s="33"/>
      <c r="L2" s="33"/>
      <c r="M2" s="33"/>
      <c r="N2" s="33"/>
      <c r="O2" s="33"/>
    </row>
    <row r="3" spans="1:15">
      <c r="A3" s="33"/>
      <c r="B3" s="43" t="str">
        <f>iTitle</f>
        <v>FTC form for accounts for periods ending 31 March 2017</v>
      </c>
      <c r="C3" s="878"/>
      <c r="D3" s="33"/>
      <c r="E3" s="890"/>
      <c r="F3" s="33"/>
      <c r="G3" s="33"/>
      <c r="H3" s="33"/>
      <c r="I3" s="33"/>
      <c r="J3" s="33"/>
      <c r="K3" s="33"/>
      <c r="L3" s="33"/>
      <c r="M3" s="33"/>
      <c r="N3" s="33"/>
      <c r="O3" s="33"/>
    </row>
    <row r="4" spans="1:15">
      <c r="A4"/>
      <c r="B4" s="95" t="str">
        <f ca="1">MID(CELL("filename",H4),FIND("]",CELL("filename",H4))+1,99)</f>
        <v>3. SOCIE</v>
      </c>
      <c r="C4" s="879"/>
      <c r="D4" s="33"/>
      <c r="E4" s="890"/>
      <c r="F4" s="33"/>
      <c r="G4" s="33"/>
      <c r="H4" s="33"/>
      <c r="I4" s="33"/>
      <c r="J4" s="33"/>
      <c r="K4" s="33"/>
      <c r="L4" s="33"/>
      <c r="M4" s="33"/>
      <c r="N4" s="33"/>
      <c r="O4" s="33"/>
    </row>
    <row r="5" spans="1:15">
      <c r="A5"/>
      <c r="B5" s="33"/>
      <c r="C5" s="937"/>
      <c r="D5" s="33"/>
      <c r="E5" s="890"/>
      <c r="F5" s="33"/>
      <c r="G5" s="33"/>
      <c r="H5" s="33"/>
      <c r="I5" s="33"/>
      <c r="J5" s="33"/>
      <c r="K5" s="33"/>
      <c r="L5" s="33"/>
      <c r="M5" s="33"/>
      <c r="N5" s="33"/>
      <c r="O5" s="33"/>
    </row>
    <row r="6" spans="1:15">
      <c r="A6"/>
      <c r="B6" s="43" t="s">
        <v>117</v>
      </c>
      <c r="C6" s="878"/>
      <c r="D6" s="34"/>
      <c r="E6" s="891"/>
      <c r="F6" s="34"/>
      <c r="G6" s="34"/>
      <c r="H6" s="34"/>
      <c r="I6" s="34"/>
      <c r="J6" s="34"/>
      <c r="K6" s="34"/>
      <c r="L6" s="34"/>
      <c r="M6" s="34"/>
      <c r="N6" s="34"/>
      <c r="O6" s="34"/>
    </row>
    <row r="7" spans="1:15">
      <c r="A7"/>
      <c r="B7" s="40"/>
      <c r="C7" s="939"/>
      <c r="D7" s="34"/>
      <c r="E7" s="891"/>
      <c r="F7" s="34"/>
      <c r="G7" s="34"/>
      <c r="H7" s="34"/>
      <c r="I7" s="34"/>
      <c r="J7" s="34"/>
      <c r="K7" s="34"/>
      <c r="L7" s="34"/>
      <c r="M7" s="1776" t="s">
        <v>1577</v>
      </c>
      <c r="N7" s="1776">
        <v>1</v>
      </c>
      <c r="O7" s="33"/>
    </row>
    <row r="8" spans="1:15">
      <c r="A8" s="1159">
        <v>1</v>
      </c>
      <c r="B8" s="1395"/>
      <c r="C8" s="1484"/>
      <c r="D8" s="1127" t="s">
        <v>301</v>
      </c>
      <c r="E8" s="1127" t="s">
        <v>899</v>
      </c>
      <c r="F8" s="1127" t="s">
        <v>302</v>
      </c>
      <c r="G8" s="1127" t="s">
        <v>303</v>
      </c>
      <c r="H8" s="1127" t="s">
        <v>304</v>
      </c>
      <c r="I8" s="1127" t="s">
        <v>305</v>
      </c>
      <c r="J8" s="1127" t="s">
        <v>306</v>
      </c>
      <c r="K8" s="1127" t="s">
        <v>307</v>
      </c>
      <c r="L8" s="1127" t="s">
        <v>472</v>
      </c>
      <c r="M8" s="1124" t="s">
        <v>65</v>
      </c>
      <c r="N8" s="610"/>
      <c r="O8" s="34"/>
    </row>
    <row r="9" spans="1:15" s="893" customFormat="1">
      <c r="A9" s="892"/>
      <c r="B9" s="1820" t="s">
        <v>903</v>
      </c>
      <c r="C9" s="46"/>
      <c r="D9" s="882"/>
      <c r="E9" s="1817" t="s">
        <v>905</v>
      </c>
      <c r="F9" s="1818"/>
      <c r="G9" s="1819" t="s">
        <v>904</v>
      </c>
      <c r="H9" s="1819"/>
      <c r="I9" s="1819"/>
      <c r="J9" s="1819"/>
      <c r="K9" s="1819"/>
      <c r="L9" s="1818"/>
      <c r="M9" s="892"/>
      <c r="N9" s="899"/>
      <c r="O9" s="895"/>
    </row>
    <row r="10" spans="1:15" s="27" customFormat="1" ht="49.5" customHeight="1">
      <c r="A10"/>
      <c r="B10" s="1820"/>
      <c r="C10" s="46"/>
      <c r="D10" s="896" t="s">
        <v>85</v>
      </c>
      <c r="E10" s="955" t="s">
        <v>1176</v>
      </c>
      <c r="F10" s="1552" t="s">
        <v>1082</v>
      </c>
      <c r="G10" s="896" t="s">
        <v>1081</v>
      </c>
      <c r="H10" s="896" t="s">
        <v>169</v>
      </c>
      <c r="I10" s="896" t="s">
        <v>1177</v>
      </c>
      <c r="J10" s="896" t="s">
        <v>105</v>
      </c>
      <c r="K10" s="896" t="s">
        <v>170</v>
      </c>
      <c r="L10" s="896" t="s">
        <v>106</v>
      </c>
      <c r="M10" s="900"/>
      <c r="N10" s="898" t="s">
        <v>102</v>
      </c>
      <c r="O10" s="62"/>
    </row>
    <row r="11" spans="1:15" ht="13.5" thickBot="1">
      <c r="A11"/>
      <c r="B11" s="1234"/>
      <c r="C11" s="1502"/>
      <c r="D11" s="903" t="s">
        <v>67</v>
      </c>
      <c r="E11" s="902" t="s">
        <v>67</v>
      </c>
      <c r="F11" s="903" t="s">
        <v>67</v>
      </c>
      <c r="G11" s="903" t="s">
        <v>67</v>
      </c>
      <c r="H11" s="903" t="s">
        <v>67</v>
      </c>
      <c r="I11" s="903" t="s">
        <v>67</v>
      </c>
      <c r="J11" s="903" t="s">
        <v>67</v>
      </c>
      <c r="K11" s="903" t="s">
        <v>67</v>
      </c>
      <c r="L11" s="903" t="s">
        <v>67</v>
      </c>
      <c r="M11" s="1019" t="s">
        <v>66</v>
      </c>
      <c r="N11" s="381" t="s">
        <v>103</v>
      </c>
      <c r="O11" s="34"/>
    </row>
    <row r="12" spans="1:15" ht="24" customHeight="1">
      <c r="A12"/>
      <c r="B12" s="1434" t="str">
        <f>"Taxpayers' and others' equity at 1 April 2016 - brought forward"</f>
        <v>Taxpayers' and others' equity at 1 April 2016 - brought forward</v>
      </c>
      <c r="C12" s="1504"/>
      <c r="D12" s="826">
        <f>SUM(E12:L12)</f>
        <v>0</v>
      </c>
      <c r="E12" s="1255">
        <f>E66</f>
        <v>0</v>
      </c>
      <c r="F12" s="1255">
        <f>F66</f>
        <v>0</v>
      </c>
      <c r="G12" s="1255">
        <f>G66</f>
        <v>0</v>
      </c>
      <c r="H12" s="1255">
        <f>'26. Revaluation Reserve'!C11</f>
        <v>0</v>
      </c>
      <c r="I12" s="1255">
        <f>I66</f>
        <v>0</v>
      </c>
      <c r="J12" s="1255">
        <f>J66</f>
        <v>0</v>
      </c>
      <c r="K12" s="1255">
        <f>K66</f>
        <v>0</v>
      </c>
      <c r="L12" s="1255">
        <f>L66</f>
        <v>0</v>
      </c>
      <c r="M12" s="1019" t="s">
        <v>9</v>
      </c>
      <c r="N12" s="624" t="s">
        <v>70</v>
      </c>
      <c r="O12" s="34"/>
    </row>
    <row r="13" spans="1:15" ht="24" customHeight="1">
      <c r="A13"/>
      <c r="B13" s="1434" t="s">
        <v>460</v>
      </c>
      <c r="C13" s="1504"/>
      <c r="D13" s="607">
        <f t="shared" ref="D13" si="0">SUM(E13:L13)</f>
        <v>0</v>
      </c>
      <c r="E13" s="608"/>
      <c r="F13" s="605"/>
      <c r="G13" s="1595"/>
      <c r="H13" s="1591">
        <f>'26. Revaluation Reserve'!C12</f>
        <v>0</v>
      </c>
      <c r="I13" s="1596"/>
      <c r="J13" s="1593"/>
      <c r="K13" s="1593"/>
      <c r="L13" s="1593"/>
      <c r="M13" s="1019" t="s">
        <v>186</v>
      </c>
      <c r="N13" s="624" t="s">
        <v>70</v>
      </c>
      <c r="O13" s="34"/>
    </row>
    <row r="14" spans="1:15" ht="24" customHeight="1">
      <c r="A14"/>
      <c r="B14" s="1333" t="s">
        <v>407</v>
      </c>
      <c r="C14" s="1334"/>
      <c r="D14" s="607">
        <f>'1. SoCI'!D29</f>
        <v>0</v>
      </c>
      <c r="E14" s="608"/>
      <c r="F14" s="908">
        <f>'1. SoCI'!D48</f>
        <v>0</v>
      </c>
      <c r="G14" s="1597"/>
      <c r="H14" s="1597"/>
      <c r="I14" s="1597"/>
      <c r="J14" s="1597"/>
      <c r="K14" s="1597"/>
      <c r="L14" s="1591">
        <f>D14-SUM(F14:K14,E14)</f>
        <v>0</v>
      </c>
      <c r="M14" s="1019" t="s">
        <v>24</v>
      </c>
      <c r="N14" s="624" t="s">
        <v>70</v>
      </c>
      <c r="O14" s="1546"/>
    </row>
    <row r="15" spans="1:15" s="917" customFormat="1" ht="27.75" customHeight="1">
      <c r="A15" s="1014"/>
      <c r="B15" s="1333" t="s">
        <v>1002</v>
      </c>
      <c r="C15" s="1334"/>
      <c r="D15" s="607">
        <f>SUM(E15:L15)</f>
        <v>0</v>
      </c>
      <c r="E15" s="1603"/>
      <c r="F15" s="608"/>
      <c r="G15" s="608"/>
      <c r="H15" s="608"/>
      <c r="I15" s="608"/>
      <c r="J15" s="608"/>
      <c r="K15" s="608"/>
      <c r="L15" s="608"/>
      <c r="M15" s="1019" t="s">
        <v>650</v>
      </c>
      <c r="N15" s="624" t="s">
        <v>897</v>
      </c>
      <c r="O15" s="946"/>
    </row>
    <row r="16" spans="1:15" s="917" customFormat="1" ht="27.75" customHeight="1">
      <c r="A16" s="915"/>
      <c r="B16" s="1652" t="s">
        <v>1119</v>
      </c>
      <c r="C16" s="1328"/>
      <c r="D16" s="607">
        <v>0</v>
      </c>
      <c r="E16" s="608"/>
      <c r="F16" s="1253"/>
      <c r="G16" s="1253"/>
      <c r="H16" s="1253"/>
      <c r="I16" s="1253"/>
      <c r="J16" s="1253"/>
      <c r="K16" s="1253"/>
      <c r="L16" s="608"/>
      <c r="M16" s="1019" t="s">
        <v>926</v>
      </c>
      <c r="N16" s="987" t="s">
        <v>897</v>
      </c>
      <c r="O16" s="946"/>
    </row>
    <row r="17" spans="1:16" ht="32.25" customHeight="1">
      <c r="A17" s="823"/>
      <c r="B17" s="1333" t="s">
        <v>896</v>
      </c>
      <c r="C17" s="1341"/>
      <c r="D17" s="607">
        <f>SUM(E17:L17)</f>
        <v>0</v>
      </c>
      <c r="E17" s="923"/>
      <c r="F17" s="923"/>
      <c r="G17" s="923"/>
      <c r="H17" s="1202">
        <f>'26. Revaluation Reserve'!C16</f>
        <v>0</v>
      </c>
      <c r="I17" s="923"/>
      <c r="J17" s="923"/>
      <c r="K17" s="923"/>
      <c r="L17" s="1202">
        <f>-H17</f>
        <v>0</v>
      </c>
      <c r="M17" s="1019" t="s">
        <v>661</v>
      </c>
      <c r="N17" s="624" t="s">
        <v>897</v>
      </c>
      <c r="O17" s="831"/>
    </row>
    <row r="18" spans="1:16" ht="24" customHeight="1">
      <c r="A18"/>
      <c r="B18" s="1333" t="s">
        <v>586</v>
      </c>
      <c r="C18" s="1334"/>
      <c r="D18" s="607">
        <v>0</v>
      </c>
      <c r="E18" s="883"/>
      <c r="F18" s="608"/>
      <c r="G18" s="608"/>
      <c r="H18" s="631">
        <f>'26. Revaluation Reserve'!C17</f>
        <v>0</v>
      </c>
      <c r="I18" s="608"/>
      <c r="J18" s="608"/>
      <c r="K18" s="608"/>
      <c r="L18" s="820">
        <f>-SUM(E18:K18)</f>
        <v>0</v>
      </c>
      <c r="M18" s="1019" t="s">
        <v>632</v>
      </c>
      <c r="N18" s="624" t="s">
        <v>897</v>
      </c>
      <c r="O18"/>
      <c r="P18"/>
    </row>
    <row r="19" spans="1:16" ht="24" customHeight="1">
      <c r="A19"/>
      <c r="B19" s="1333" t="s">
        <v>225</v>
      </c>
      <c r="C19" s="1334"/>
      <c r="D19" s="607">
        <f>SUM(E19:L19)</f>
        <v>0</v>
      </c>
      <c r="E19" s="886"/>
      <c r="F19" s="608"/>
      <c r="G19" s="395"/>
      <c r="H19" s="631">
        <f>'26. Revaluation Reserve'!C14</f>
        <v>0</v>
      </c>
      <c r="I19" s="395"/>
      <c r="J19" s="800"/>
      <c r="K19" s="800"/>
      <c r="L19" s="884"/>
      <c r="M19" s="1019" t="s">
        <v>187</v>
      </c>
      <c r="N19" s="624" t="s">
        <v>123</v>
      </c>
      <c r="O19" s="34"/>
    </row>
    <row r="20" spans="1:16" ht="24" customHeight="1">
      <c r="A20"/>
      <c r="B20" s="1333" t="s">
        <v>584</v>
      </c>
      <c r="C20" s="1334"/>
      <c r="D20" s="607">
        <f t="shared" ref="D20:D22" si="1">SUM(E20:L20)</f>
        <v>0</v>
      </c>
      <c r="E20" s="886"/>
      <c r="F20" s="608"/>
      <c r="G20" s="395"/>
      <c r="H20" s="631">
        <f>'26. Revaluation Reserve'!E$15</f>
        <v>0</v>
      </c>
      <c r="I20" s="395"/>
      <c r="J20" s="800"/>
      <c r="K20" s="800"/>
      <c r="L20" s="884"/>
      <c r="M20" s="1019" t="s">
        <v>0</v>
      </c>
      <c r="N20" s="624" t="s">
        <v>70</v>
      </c>
      <c r="O20" s="34"/>
    </row>
    <row r="21" spans="1:16" ht="24" customHeight="1">
      <c r="A21"/>
      <c r="B21" s="1333" t="s">
        <v>585</v>
      </c>
      <c r="C21" s="1334"/>
      <c r="D21" s="607">
        <f t="shared" si="1"/>
        <v>0</v>
      </c>
      <c r="E21" s="886"/>
      <c r="F21" s="608"/>
      <c r="G21" s="395"/>
      <c r="H21" s="631">
        <f>'26. Revaluation Reserve'!D$15</f>
        <v>0</v>
      </c>
      <c r="I21" s="395"/>
      <c r="J21" s="800"/>
      <c r="K21" s="800"/>
      <c r="L21" s="884"/>
      <c r="M21" s="1019" t="s">
        <v>633</v>
      </c>
      <c r="N21" s="624" t="s">
        <v>70</v>
      </c>
      <c r="O21" s="34"/>
    </row>
    <row r="22" spans="1:16" ht="24" customHeight="1">
      <c r="A22" s="872"/>
      <c r="B22" s="1652" t="s">
        <v>998</v>
      </c>
      <c r="C22" s="1328"/>
      <c r="D22" s="826">
        <f t="shared" si="1"/>
        <v>0</v>
      </c>
      <c r="E22" s="608"/>
      <c r="F22" s="883"/>
      <c r="G22" s="800"/>
      <c r="H22" s="883"/>
      <c r="I22" s="800"/>
      <c r="J22" s="800"/>
      <c r="K22" s="800"/>
      <c r="L22" s="862"/>
      <c r="M22" s="1019" t="s">
        <v>641</v>
      </c>
      <c r="N22" s="624" t="s">
        <v>70</v>
      </c>
      <c r="O22" s="340"/>
    </row>
    <row r="23" spans="1:16" ht="24" customHeight="1">
      <c r="A23"/>
      <c r="B23" s="1333" t="s">
        <v>828</v>
      </c>
      <c r="C23" s="1334"/>
      <c r="D23" s="607">
        <v>0</v>
      </c>
      <c r="E23" s="883"/>
      <c r="F23" s="395"/>
      <c r="G23" s="395"/>
      <c r="H23" s="631">
        <f>'26. Revaluation Reserve'!C18</f>
        <v>0</v>
      </c>
      <c r="I23" s="395"/>
      <c r="J23" s="395"/>
      <c r="K23" s="395"/>
      <c r="L23" s="820">
        <f>-SUM(E23:K23)</f>
        <v>0</v>
      </c>
      <c r="M23" s="1019" t="s">
        <v>189</v>
      </c>
      <c r="N23" s="624" t="s">
        <v>897</v>
      </c>
      <c r="O23" s="34"/>
    </row>
    <row r="24" spans="1:16" ht="30" customHeight="1">
      <c r="A24"/>
      <c r="B24" s="1333" t="s">
        <v>403</v>
      </c>
      <c r="C24" s="1334"/>
      <c r="D24" s="607">
        <f>SUM(E24:L24)</f>
        <v>0</v>
      </c>
      <c r="E24" s="1727"/>
      <c r="F24" s="1727"/>
      <c r="G24" s="1727"/>
      <c r="H24" s="1727"/>
      <c r="I24" s="1727"/>
      <c r="J24" s="1727"/>
      <c r="K24" s="1727"/>
      <c r="L24" s="1591">
        <f>SUM('16. Investments &amp; Groups'!D27:E27)</f>
        <v>0</v>
      </c>
      <c r="M24" s="1019" t="s">
        <v>2</v>
      </c>
      <c r="N24" s="624" t="s">
        <v>70</v>
      </c>
      <c r="O24" s="34"/>
    </row>
    <row r="25" spans="1:16" ht="28.5" customHeight="1">
      <c r="A25"/>
      <c r="B25" s="1333" t="s">
        <v>1172</v>
      </c>
      <c r="C25" s="1334"/>
      <c r="D25" s="607">
        <f t="shared" ref="D25:D35" si="2">SUM(E25:L25)</f>
        <v>0</v>
      </c>
      <c r="E25" s="608"/>
      <c r="F25" s="395"/>
      <c r="G25" s="395"/>
      <c r="H25" s="923"/>
      <c r="I25" s="979">
        <f>'16. Investments &amp; Groups'!F20</f>
        <v>0</v>
      </c>
      <c r="J25" s="395"/>
      <c r="K25" s="395"/>
      <c r="L25" s="884"/>
      <c r="M25" s="1019" t="s">
        <v>3</v>
      </c>
      <c r="N25" s="624" t="s">
        <v>34</v>
      </c>
      <c r="O25" s="34"/>
    </row>
    <row r="26" spans="1:16" ht="27" customHeight="1">
      <c r="A26"/>
      <c r="B26" s="1333" t="s">
        <v>1173</v>
      </c>
      <c r="C26" s="1334"/>
      <c r="D26" s="607">
        <f t="shared" si="2"/>
        <v>0</v>
      </c>
      <c r="E26" s="608"/>
      <c r="F26" s="395"/>
      <c r="G26" s="395"/>
      <c r="H26" s="923"/>
      <c r="I26" s="608"/>
      <c r="J26" s="395"/>
      <c r="K26" s="395"/>
      <c r="L26" s="884"/>
      <c r="M26" s="1019" t="s">
        <v>191</v>
      </c>
      <c r="N26" s="624" t="s">
        <v>70</v>
      </c>
      <c r="O26" s="34"/>
    </row>
    <row r="27" spans="1:16" ht="24" customHeight="1">
      <c r="A27"/>
      <c r="B27" s="1333" t="s">
        <v>1140</v>
      </c>
      <c r="C27" s="1334"/>
      <c r="D27" s="607">
        <f t="shared" si="2"/>
        <v>0</v>
      </c>
      <c r="E27" s="883"/>
      <c r="F27" s="608"/>
      <c r="G27" s="395"/>
      <c r="H27" s="631">
        <f>'26. Revaluation Reserve'!C19</f>
        <v>0</v>
      </c>
      <c r="I27" s="395"/>
      <c r="J27" s="608"/>
      <c r="K27" s="608"/>
      <c r="L27" s="608"/>
      <c r="M27" s="1019" t="s">
        <v>10</v>
      </c>
      <c r="N27" s="624" t="s">
        <v>70</v>
      </c>
      <c r="O27" s="34"/>
    </row>
    <row r="28" spans="1:16" ht="27" customHeight="1">
      <c r="A28"/>
      <c r="B28" s="1311" t="s">
        <v>937</v>
      </c>
      <c r="C28" s="1440"/>
      <c r="D28" s="607">
        <f t="shared" si="2"/>
        <v>0</v>
      </c>
      <c r="E28" s="923"/>
      <c r="F28" s="608"/>
      <c r="G28" s="395"/>
      <c r="H28" s="395"/>
      <c r="I28" s="395"/>
      <c r="J28" s="608"/>
      <c r="K28" s="608"/>
      <c r="L28" s="608"/>
      <c r="M28" s="1019" t="s">
        <v>192</v>
      </c>
      <c r="N28" s="624" t="s">
        <v>70</v>
      </c>
      <c r="O28" s="34"/>
    </row>
    <row r="29" spans="1:16" ht="24" customHeight="1">
      <c r="A29"/>
      <c r="B29" s="1333" t="s">
        <v>234</v>
      </c>
      <c r="C29" s="1334"/>
      <c r="D29" s="607">
        <f t="shared" si="2"/>
        <v>0</v>
      </c>
      <c r="E29" s="886"/>
      <c r="F29" s="905"/>
      <c r="G29" s="905"/>
      <c r="H29" s="395"/>
      <c r="I29" s="395"/>
      <c r="J29" s="608"/>
      <c r="K29" s="608"/>
      <c r="L29" s="395"/>
      <c r="M29" s="1019" t="s">
        <v>11</v>
      </c>
      <c r="N29" s="624" t="s">
        <v>70</v>
      </c>
      <c r="O29" s="34"/>
    </row>
    <row r="30" spans="1:16" ht="24" customHeight="1">
      <c r="A30"/>
      <c r="B30" s="1333" t="s">
        <v>235</v>
      </c>
      <c r="C30" s="1334"/>
      <c r="D30" s="607">
        <f t="shared" si="2"/>
        <v>0</v>
      </c>
      <c r="E30" s="886"/>
      <c r="F30" s="905"/>
      <c r="G30" s="608"/>
      <c r="H30" s="395"/>
      <c r="I30" s="395"/>
      <c r="J30" s="395"/>
      <c r="K30" s="395"/>
      <c r="L30" s="395"/>
      <c r="M30" s="1019" t="s">
        <v>193</v>
      </c>
      <c r="N30" s="624" t="s">
        <v>70</v>
      </c>
      <c r="O30" s="34"/>
    </row>
    <row r="31" spans="1:16" ht="24" customHeight="1">
      <c r="A31"/>
      <c r="B31" s="1333" t="s">
        <v>1180</v>
      </c>
      <c r="C31" s="1334"/>
      <c r="D31" s="607">
        <f t="shared" si="2"/>
        <v>0</v>
      </c>
      <c r="E31" s="886"/>
      <c r="F31" s="905"/>
      <c r="G31" s="608"/>
      <c r="H31" s="395"/>
      <c r="I31" s="395"/>
      <c r="J31" s="395"/>
      <c r="K31" s="395"/>
      <c r="L31" s="921">
        <f>-G31</f>
        <v>0</v>
      </c>
      <c r="M31" s="1019" t="s">
        <v>194</v>
      </c>
      <c r="N31" s="624" t="s">
        <v>70</v>
      </c>
      <c r="O31" s="34"/>
    </row>
    <row r="32" spans="1:16" ht="24" customHeight="1">
      <c r="A32"/>
      <c r="B32" s="1503" t="s">
        <v>587</v>
      </c>
      <c r="C32" s="1505"/>
      <c r="D32" s="607">
        <f t="shared" si="2"/>
        <v>0</v>
      </c>
      <c r="E32" s="886"/>
      <c r="F32" s="905"/>
      <c r="G32" s="608"/>
      <c r="H32" s="395"/>
      <c r="I32" s="395"/>
      <c r="J32" s="395"/>
      <c r="K32" s="395"/>
      <c r="L32" s="395"/>
      <c r="M32" s="1019" t="s">
        <v>635</v>
      </c>
      <c r="N32" s="624" t="s">
        <v>70</v>
      </c>
      <c r="O32" s="34"/>
    </row>
    <row r="33" spans="1:15" ht="24" customHeight="1">
      <c r="A33"/>
      <c r="B33" s="1333" t="s">
        <v>457</v>
      </c>
      <c r="C33" s="1334"/>
      <c r="D33" s="607">
        <f t="shared" si="2"/>
        <v>0</v>
      </c>
      <c r="E33" s="608"/>
      <c r="F33" s="608"/>
      <c r="G33" s="608"/>
      <c r="H33" s="631">
        <f>'26. Revaluation Reserve'!C20</f>
        <v>0</v>
      </c>
      <c r="I33" s="608"/>
      <c r="J33" s="608"/>
      <c r="K33" s="608"/>
      <c r="L33" s="608"/>
      <c r="M33" s="1019" t="s">
        <v>196</v>
      </c>
      <c r="N33" s="624" t="s">
        <v>34</v>
      </c>
      <c r="O33" s="34"/>
    </row>
    <row r="34" spans="1:15" s="893" customFormat="1" ht="31.5" customHeight="1" thickBot="1">
      <c r="A34" s="892"/>
      <c r="B34" s="1652" t="s">
        <v>906</v>
      </c>
      <c r="C34" s="1328"/>
      <c r="D34" s="607">
        <f t="shared" si="2"/>
        <v>0</v>
      </c>
      <c r="E34" s="608"/>
      <c r="F34" s="913"/>
      <c r="G34" s="913"/>
      <c r="H34" s="913"/>
      <c r="I34" s="913"/>
      <c r="J34" s="913"/>
      <c r="K34" s="913"/>
      <c r="L34" s="914">
        <f>-E34</f>
        <v>0</v>
      </c>
      <c r="M34" s="1019" t="s">
        <v>671</v>
      </c>
      <c r="N34" s="897" t="s">
        <v>897</v>
      </c>
      <c r="O34" s="895"/>
    </row>
    <row r="35" spans="1:15" ht="24" customHeight="1">
      <c r="A35"/>
      <c r="B35" s="1434" t="s">
        <v>1532</v>
      </c>
      <c r="C35" s="1424"/>
      <c r="D35" s="336">
        <f t="shared" si="2"/>
        <v>0</v>
      </c>
      <c r="E35" s="336">
        <f>SUM(E12:E34)</f>
        <v>0</v>
      </c>
      <c r="F35" s="336">
        <f t="shared" ref="F35:L35" si="3">SUM(F12:F34)</f>
        <v>0</v>
      </c>
      <c r="G35" s="336">
        <f t="shared" si="3"/>
        <v>0</v>
      </c>
      <c r="H35" s="336">
        <f t="shared" si="3"/>
        <v>0</v>
      </c>
      <c r="I35" s="336">
        <f t="shared" si="3"/>
        <v>0</v>
      </c>
      <c r="J35" s="336">
        <f t="shared" si="3"/>
        <v>0</v>
      </c>
      <c r="K35" s="336">
        <f t="shared" si="3"/>
        <v>0</v>
      </c>
      <c r="L35" s="336">
        <f t="shared" si="3"/>
        <v>0</v>
      </c>
      <c r="M35" s="1019" t="s">
        <v>197</v>
      </c>
      <c r="N35" s="624" t="s">
        <v>70</v>
      </c>
      <c r="O35" s="34"/>
    </row>
    <row r="36" spans="1:15" s="917" customFormat="1">
      <c r="A36" s="1741"/>
      <c r="B36" s="1305"/>
      <c r="C36" s="1305"/>
      <c r="D36" s="1141"/>
      <c r="E36" s="1141"/>
      <c r="F36" s="1141"/>
      <c r="G36" s="1141"/>
      <c r="H36" s="1141"/>
      <c r="I36" s="1141"/>
      <c r="J36" s="1141"/>
      <c r="K36" s="1141"/>
      <c r="L36" s="1288"/>
      <c r="M36" s="1289"/>
      <c r="N36" s="139"/>
      <c r="O36" s="938"/>
    </row>
    <row r="37" spans="1:15" s="917" customFormat="1">
      <c r="A37" s="1535"/>
      <c r="B37" s="54"/>
      <c r="C37" s="341"/>
      <c r="D37" s="937"/>
      <c r="E37" s="937"/>
      <c r="F37" s="937"/>
      <c r="G37" s="937"/>
      <c r="H37" s="937"/>
      <c r="I37" s="937"/>
      <c r="J37" s="937"/>
      <c r="K37" s="937"/>
      <c r="L37" s="937"/>
      <c r="M37" s="1776" t="s">
        <v>1577</v>
      </c>
      <c r="N37" s="1776">
        <v>2</v>
      </c>
      <c r="O37" s="938"/>
    </row>
    <row r="38" spans="1:15">
      <c r="A38" s="1159">
        <v>2</v>
      </c>
      <c r="B38" s="1395"/>
      <c r="C38" s="1484"/>
      <c r="D38" s="1126" t="s">
        <v>301</v>
      </c>
      <c r="E38" s="1126" t="s">
        <v>899</v>
      </c>
      <c r="F38" s="1126" t="s">
        <v>302</v>
      </c>
      <c r="G38" s="1126" t="s">
        <v>303</v>
      </c>
      <c r="H38" s="1126" t="s">
        <v>304</v>
      </c>
      <c r="I38" s="1126" t="s">
        <v>305</v>
      </c>
      <c r="J38" s="1126" t="s">
        <v>306</v>
      </c>
      <c r="K38" s="1126" t="s">
        <v>307</v>
      </c>
      <c r="L38" s="1126" t="s">
        <v>472</v>
      </c>
      <c r="M38" s="1125" t="s">
        <v>65</v>
      </c>
      <c r="N38" s="610"/>
      <c r="O38" s="34"/>
    </row>
    <row r="39" spans="1:15" s="27" customFormat="1" ht="45.75" customHeight="1">
      <c r="A39"/>
      <c r="B39" s="1040" t="s">
        <v>903</v>
      </c>
      <c r="C39" s="44"/>
      <c r="D39" s="627" t="s">
        <v>85</v>
      </c>
      <c r="E39" s="955" t="s">
        <v>1176</v>
      </c>
      <c r="F39" s="1552" t="s">
        <v>1082</v>
      </c>
      <c r="G39" s="896" t="s">
        <v>1081</v>
      </c>
      <c r="H39" s="896" t="s">
        <v>169</v>
      </c>
      <c r="I39" s="896" t="s">
        <v>1177</v>
      </c>
      <c r="J39" s="896" t="s">
        <v>105</v>
      </c>
      <c r="K39" s="896" t="s">
        <v>170</v>
      </c>
      <c r="L39" s="896" t="s">
        <v>106</v>
      </c>
      <c r="M39" s="628"/>
      <c r="N39" s="366" t="s">
        <v>102</v>
      </c>
      <c r="O39" s="62"/>
    </row>
    <row r="40" spans="1:15">
      <c r="A40"/>
      <c r="B40" s="1234"/>
      <c r="C40" s="1502"/>
      <c r="D40" s="280" t="s">
        <v>67</v>
      </c>
      <c r="E40" s="902" t="s">
        <v>67</v>
      </c>
      <c r="F40" s="280" t="s">
        <v>67</v>
      </c>
      <c r="G40" s="280" t="s">
        <v>67</v>
      </c>
      <c r="H40" s="280" t="s">
        <v>67</v>
      </c>
      <c r="I40" s="280" t="s">
        <v>67</v>
      </c>
      <c r="J40" s="280" t="s">
        <v>67</v>
      </c>
      <c r="K40" s="280" t="s">
        <v>67</v>
      </c>
      <c r="L40" s="629" t="s">
        <v>67</v>
      </c>
      <c r="M40" s="1019" t="s">
        <v>66</v>
      </c>
      <c r="N40" s="366" t="s">
        <v>103</v>
      </c>
      <c r="O40" s="34"/>
    </row>
    <row r="41" spans="1:15" ht="24" customHeight="1">
      <c r="A41"/>
      <c r="B41" s="1434" t="str">
        <f>"Taxpayers' and others' equity at at 1 April 2015 - as previously stated"</f>
        <v>Taxpayers' and others' equity at at 1 April 2015 - as previously stated</v>
      </c>
      <c r="C41" s="1504"/>
      <c r="D41" s="607">
        <f>SUM(E41:L41)</f>
        <v>0</v>
      </c>
      <c r="E41" s="606"/>
      <c r="F41" s="606"/>
      <c r="G41" s="606"/>
      <c r="H41" s="631">
        <f>'26. Revaluation Reserve'!C27</f>
        <v>0</v>
      </c>
      <c r="I41" s="606"/>
      <c r="J41" s="606"/>
      <c r="K41" s="606"/>
      <c r="L41" s="606"/>
      <c r="M41" s="1019" t="s">
        <v>215</v>
      </c>
      <c r="N41" s="624" t="s">
        <v>70</v>
      </c>
      <c r="O41" s="34"/>
    </row>
    <row r="42" spans="1:15" ht="24" customHeight="1" thickBot="1">
      <c r="A42"/>
      <c r="B42" s="1333" t="s">
        <v>220</v>
      </c>
      <c r="C42" s="1334"/>
      <c r="D42" s="607">
        <f t="shared" ref="D42" si="4">SUM(E42:L42)</f>
        <v>0</v>
      </c>
      <c r="E42" s="1514"/>
      <c r="F42" s="606"/>
      <c r="G42" s="606"/>
      <c r="H42" s="631">
        <f>'26. Revaluation Reserve'!C28</f>
        <v>0</v>
      </c>
      <c r="I42" s="606"/>
      <c r="J42" s="606"/>
      <c r="K42" s="606"/>
      <c r="L42" s="606"/>
      <c r="M42" s="1019" t="s">
        <v>216</v>
      </c>
      <c r="N42" s="624" t="s">
        <v>70</v>
      </c>
      <c r="O42" s="34"/>
    </row>
    <row r="43" spans="1:15" ht="24" customHeight="1">
      <c r="A43"/>
      <c r="B43" s="1434" t="str">
        <f>"Taxpayers' and others' equity at at 1 April 2015 - restated"</f>
        <v>Taxpayers' and others' equity at at 1 April 2015 - restated</v>
      </c>
      <c r="C43" s="1424"/>
      <c r="D43" s="336">
        <f t="shared" ref="D43:L43" si="5">SUM(D41:D42)</f>
        <v>0</v>
      </c>
      <c r="E43" s="336">
        <f t="shared" si="5"/>
        <v>0</v>
      </c>
      <c r="F43" s="336">
        <f t="shared" si="5"/>
        <v>0</v>
      </c>
      <c r="G43" s="336">
        <f t="shared" si="5"/>
        <v>0</v>
      </c>
      <c r="H43" s="336">
        <f t="shared" si="5"/>
        <v>0</v>
      </c>
      <c r="I43" s="336">
        <f t="shared" si="5"/>
        <v>0</v>
      </c>
      <c r="J43" s="336">
        <f t="shared" si="5"/>
        <v>0</v>
      </c>
      <c r="K43" s="336">
        <f t="shared" si="5"/>
        <v>0</v>
      </c>
      <c r="L43" s="336">
        <f t="shared" si="5"/>
        <v>0</v>
      </c>
      <c r="M43" s="1019" t="s">
        <v>12</v>
      </c>
      <c r="N43" s="624" t="s">
        <v>70</v>
      </c>
      <c r="O43" s="34"/>
    </row>
    <row r="44" spans="1:15" ht="24" customHeight="1">
      <c r="A44"/>
      <c r="B44" s="1434" t="s">
        <v>460</v>
      </c>
      <c r="C44" s="1504"/>
      <c r="D44" s="607">
        <f>SUM(E44:L44)</f>
        <v>0</v>
      </c>
      <c r="E44" s="605"/>
      <c r="F44" s="605"/>
      <c r="G44" s="605"/>
      <c r="H44" s="820">
        <f>'26. Revaluation Reserve'!C30</f>
        <v>0</v>
      </c>
      <c r="I44" s="605"/>
      <c r="J44" s="605"/>
      <c r="K44" s="605"/>
      <c r="L44" s="605"/>
      <c r="M44" s="1019" t="s">
        <v>217</v>
      </c>
      <c r="N44" s="624" t="s">
        <v>70</v>
      </c>
      <c r="O44" s="34"/>
    </row>
    <row r="45" spans="1:15" ht="24" customHeight="1">
      <c r="A45"/>
      <c r="B45" s="1333" t="s">
        <v>407</v>
      </c>
      <c r="C45" s="1334"/>
      <c r="D45" s="607">
        <f>'1. SoCI'!E29</f>
        <v>0</v>
      </c>
      <c r="E45" s="861"/>
      <c r="F45" s="991">
        <f>'1. SoCI'!E48</f>
        <v>0</v>
      </c>
      <c r="G45" s="395"/>
      <c r="H45" s="395"/>
      <c r="I45" s="395"/>
      <c r="J45" s="860"/>
      <c r="K45" s="860"/>
      <c r="L45" s="631">
        <f>D45-SUM(E45:K45)</f>
        <v>0</v>
      </c>
      <c r="M45" s="1019" t="s">
        <v>218</v>
      </c>
      <c r="N45" s="624" t="s">
        <v>70</v>
      </c>
      <c r="O45" s="1546"/>
    </row>
    <row r="46" spans="1:15" ht="24" customHeight="1">
      <c r="A46"/>
      <c r="B46" s="1537" t="s">
        <v>1002</v>
      </c>
      <c r="C46" s="1334"/>
      <c r="D46" s="607">
        <f t="shared" ref="D46:D48" si="6">SUM(E46:L46)</f>
        <v>0</v>
      </c>
      <c r="E46" s="883"/>
      <c r="F46" s="856"/>
      <c r="G46" s="856"/>
      <c r="H46" s="859">
        <f>'26. Revaluation Reserve'!C31</f>
        <v>0</v>
      </c>
      <c r="I46" s="861"/>
      <c r="J46" s="861"/>
      <c r="K46" s="861"/>
      <c r="L46" s="888">
        <f>-SUM(E46:K46)</f>
        <v>0</v>
      </c>
      <c r="M46" s="1019" t="s">
        <v>805</v>
      </c>
      <c r="N46" s="624" t="s">
        <v>897</v>
      </c>
      <c r="O46" s="171"/>
    </row>
    <row r="47" spans="1:15" s="917" customFormat="1" ht="31.5" customHeight="1">
      <c r="A47" s="1207"/>
      <c r="B47" s="1652" t="s">
        <v>1119</v>
      </c>
      <c r="C47" s="1328"/>
      <c r="D47" s="1255">
        <f t="shared" si="6"/>
        <v>0</v>
      </c>
      <c r="E47" s="861"/>
      <c r="F47" s="1253"/>
      <c r="G47" s="1253"/>
      <c r="H47" s="1253"/>
      <c r="I47" s="1253"/>
      <c r="J47" s="1253"/>
      <c r="K47" s="1253"/>
      <c r="L47" s="861"/>
      <c r="M47" s="1201" t="s">
        <v>1066</v>
      </c>
      <c r="N47" s="1264" t="s">
        <v>897</v>
      </c>
      <c r="O47" s="946"/>
    </row>
    <row r="48" spans="1:15" ht="32.25" customHeight="1">
      <c r="A48" s="1207"/>
      <c r="B48" s="1333" t="s">
        <v>896</v>
      </c>
      <c r="C48" s="1334"/>
      <c r="D48" s="607">
        <f t="shared" si="6"/>
        <v>0</v>
      </c>
      <c r="E48" s="883"/>
      <c r="F48" s="860"/>
      <c r="G48" s="860"/>
      <c r="H48" s="631">
        <f>'26. Revaluation Reserve'!C34</f>
        <v>0</v>
      </c>
      <c r="I48" s="860"/>
      <c r="J48" s="860"/>
      <c r="K48" s="860"/>
      <c r="L48" s="820">
        <f>-H48</f>
        <v>0</v>
      </c>
      <c r="M48" s="1019" t="s">
        <v>898</v>
      </c>
      <c r="N48" s="624" t="s">
        <v>897</v>
      </c>
      <c r="O48" s="831"/>
    </row>
    <row r="49" spans="1:15" ht="24" customHeight="1">
      <c r="A49"/>
      <c r="B49" s="1333" t="s">
        <v>586</v>
      </c>
      <c r="C49" s="1334"/>
      <c r="D49" s="607">
        <v>0</v>
      </c>
      <c r="E49" s="603"/>
      <c r="F49" s="606"/>
      <c r="G49" s="606"/>
      <c r="H49" s="631">
        <f>'26. Revaluation Reserve'!C35</f>
        <v>0</v>
      </c>
      <c r="I49" s="606"/>
      <c r="J49" s="606"/>
      <c r="K49" s="606"/>
      <c r="L49" s="888">
        <f>-SUM(E49:K49)</f>
        <v>0</v>
      </c>
      <c r="M49" s="1019" t="s">
        <v>637</v>
      </c>
      <c r="N49" s="624" t="s">
        <v>897</v>
      </c>
      <c r="O49"/>
    </row>
    <row r="50" spans="1:15" ht="24" customHeight="1">
      <c r="A50"/>
      <c r="B50" s="1333" t="s">
        <v>225</v>
      </c>
      <c r="C50" s="1334"/>
      <c r="D50" s="607">
        <f>SUM(E50:L50)</f>
        <v>0</v>
      </c>
      <c r="E50" s="886"/>
      <c r="F50" s="906"/>
      <c r="G50" s="395"/>
      <c r="H50" s="631">
        <f>'26. Revaluation Reserve'!C32</f>
        <v>0</v>
      </c>
      <c r="I50" s="395"/>
      <c r="J50" s="860"/>
      <c r="K50" s="860"/>
      <c r="L50" s="860"/>
      <c r="M50" s="1019" t="s">
        <v>363</v>
      </c>
      <c r="N50" s="624" t="s">
        <v>123</v>
      </c>
      <c r="O50" s="34"/>
    </row>
    <row r="51" spans="1:15" ht="24" customHeight="1">
      <c r="A51" s="33"/>
      <c r="B51" s="1503" t="s">
        <v>584</v>
      </c>
      <c r="C51" s="1505"/>
      <c r="D51" s="607">
        <f t="shared" ref="D51:D53" si="7">SUM(E51:L51)</f>
        <v>0</v>
      </c>
      <c r="E51" s="886"/>
      <c r="F51" s="906"/>
      <c r="G51" s="395"/>
      <c r="H51" s="631">
        <f>'26. Revaluation Reserve'!E$33</f>
        <v>0</v>
      </c>
      <c r="I51" s="395"/>
      <c r="J51" s="860"/>
      <c r="K51" s="860"/>
      <c r="L51" s="395"/>
      <c r="M51" s="1019" t="s">
        <v>364</v>
      </c>
      <c r="N51" s="624" t="s">
        <v>70</v>
      </c>
      <c r="O51" s="34"/>
    </row>
    <row r="52" spans="1:15" ht="24" customHeight="1">
      <c r="A52" s="33"/>
      <c r="B52" s="1503" t="s">
        <v>585</v>
      </c>
      <c r="C52" s="1505"/>
      <c r="D52" s="607">
        <f t="shared" si="7"/>
        <v>0</v>
      </c>
      <c r="E52" s="886"/>
      <c r="F52" s="906"/>
      <c r="G52" s="395"/>
      <c r="H52" s="631">
        <f>'26. Revaluation Reserve'!D$33</f>
        <v>0</v>
      </c>
      <c r="I52" s="395"/>
      <c r="J52" s="860"/>
      <c r="K52" s="860"/>
      <c r="L52" s="395"/>
      <c r="M52" s="1019" t="s">
        <v>638</v>
      </c>
      <c r="N52" s="624" t="s">
        <v>70</v>
      </c>
      <c r="O52" s="34"/>
    </row>
    <row r="53" spans="1:15" s="893" customFormat="1" ht="24" customHeight="1">
      <c r="A53" s="894"/>
      <c r="B53" s="1652" t="s">
        <v>925</v>
      </c>
      <c r="C53" s="1325"/>
      <c r="D53" s="607">
        <f t="shared" si="7"/>
        <v>0</v>
      </c>
      <c r="E53" s="861"/>
      <c r="F53" s="883"/>
      <c r="G53" s="883"/>
      <c r="H53" s="883"/>
      <c r="I53" s="883"/>
      <c r="J53" s="883"/>
      <c r="K53" s="883"/>
      <c r="L53" s="883"/>
      <c r="M53" s="1019" t="s">
        <v>854</v>
      </c>
      <c r="N53" s="624" t="s">
        <v>70</v>
      </c>
      <c r="O53" s="895"/>
    </row>
    <row r="54" spans="1:15" ht="24" customHeight="1">
      <c r="A54" s="33"/>
      <c r="B54" s="1333" t="s">
        <v>828</v>
      </c>
      <c r="C54" s="1334"/>
      <c r="D54" s="607">
        <v>0</v>
      </c>
      <c r="E54" s="886"/>
      <c r="F54" s="905"/>
      <c r="G54" s="395"/>
      <c r="H54" s="631">
        <f>'26. Revaluation Reserve'!C36</f>
        <v>0</v>
      </c>
      <c r="I54" s="395"/>
      <c r="J54" s="860"/>
      <c r="K54" s="395"/>
      <c r="L54" s="888">
        <f>-SUM(E54:K54)</f>
        <v>0</v>
      </c>
      <c r="M54" s="1019" t="s">
        <v>411</v>
      </c>
      <c r="N54" s="624" t="s">
        <v>897</v>
      </c>
      <c r="O54" s="34"/>
    </row>
    <row r="55" spans="1:15" ht="33" customHeight="1">
      <c r="A55" s="33"/>
      <c r="B55" s="1333" t="s">
        <v>403</v>
      </c>
      <c r="C55" s="1334"/>
      <c r="D55" s="607">
        <f>SUM(E55:L55)</f>
        <v>0</v>
      </c>
      <c r="E55" s="1727"/>
      <c r="F55" s="1727"/>
      <c r="G55" s="1727"/>
      <c r="H55" s="861"/>
      <c r="I55" s="1727"/>
      <c r="J55" s="1727"/>
      <c r="K55" s="1727"/>
      <c r="L55" s="1591">
        <f>SUM('16. Investments &amp; Groups'!D53:E53)</f>
        <v>0</v>
      </c>
      <c r="M55" s="1019" t="s">
        <v>414</v>
      </c>
      <c r="N55" s="624" t="s">
        <v>70</v>
      </c>
      <c r="O55" s="34"/>
    </row>
    <row r="56" spans="1:15" ht="33" customHeight="1">
      <c r="A56" s="33"/>
      <c r="B56" s="1333" t="s">
        <v>1172</v>
      </c>
      <c r="C56" s="1334"/>
      <c r="D56" s="607">
        <f t="shared" ref="D56:D66" si="8">SUM(E56:L56)</f>
        <v>0</v>
      </c>
      <c r="E56" s="861"/>
      <c r="F56" s="905"/>
      <c r="G56" s="395"/>
      <c r="H56" s="923"/>
      <c r="I56" s="979">
        <f>'16. Investments &amp; Groups'!F46</f>
        <v>0</v>
      </c>
      <c r="J56" s="395"/>
      <c r="K56" s="395"/>
      <c r="L56" s="395"/>
      <c r="M56" s="1019" t="s">
        <v>561</v>
      </c>
      <c r="N56" s="624" t="s">
        <v>34</v>
      </c>
      <c r="O56" s="34"/>
    </row>
    <row r="57" spans="1:15" ht="33" customHeight="1">
      <c r="A57" s="33"/>
      <c r="B57" s="1333" t="s">
        <v>1173</v>
      </c>
      <c r="C57" s="1334"/>
      <c r="D57" s="607">
        <f t="shared" si="8"/>
        <v>0</v>
      </c>
      <c r="E57" s="861"/>
      <c r="F57" s="905"/>
      <c r="G57" s="395"/>
      <c r="H57" s="923"/>
      <c r="I57" s="606"/>
      <c r="J57" s="395"/>
      <c r="K57" s="395"/>
      <c r="L57" s="395"/>
      <c r="M57" s="1019" t="s">
        <v>562</v>
      </c>
      <c r="N57" s="624" t="s">
        <v>70</v>
      </c>
      <c r="O57" s="34"/>
    </row>
    <row r="58" spans="1:15" ht="24" customHeight="1">
      <c r="A58" s="33"/>
      <c r="B58" s="1333" t="s">
        <v>404</v>
      </c>
      <c r="C58" s="1334"/>
      <c r="D58" s="607">
        <f t="shared" si="8"/>
        <v>0</v>
      </c>
      <c r="E58" s="883"/>
      <c r="F58" s="906"/>
      <c r="G58" s="395"/>
      <c r="H58" s="631">
        <f>'26. Revaluation Reserve'!C37</f>
        <v>0</v>
      </c>
      <c r="I58" s="395"/>
      <c r="J58" s="606"/>
      <c r="K58" s="606"/>
      <c r="L58" s="606"/>
      <c r="M58" s="1019" t="s">
        <v>563</v>
      </c>
      <c r="N58" s="624" t="s">
        <v>70</v>
      </c>
      <c r="O58" s="34"/>
    </row>
    <row r="59" spans="1:15" ht="31.5" customHeight="1">
      <c r="A59" s="33"/>
      <c r="B59" s="1311" t="s">
        <v>937</v>
      </c>
      <c r="C59" s="1440"/>
      <c r="D59" s="607">
        <f t="shared" si="8"/>
        <v>0</v>
      </c>
      <c r="E59" s="923"/>
      <c r="F59" s="906"/>
      <c r="G59" s="395"/>
      <c r="H59" s="395"/>
      <c r="I59" s="395"/>
      <c r="J59" s="606"/>
      <c r="K59" s="606"/>
      <c r="L59" s="606"/>
      <c r="M59" s="1019" t="s">
        <v>564</v>
      </c>
      <c r="N59" s="624" t="s">
        <v>70</v>
      </c>
      <c r="O59" s="34"/>
    </row>
    <row r="60" spans="1:15" ht="24" customHeight="1">
      <c r="A60" s="33"/>
      <c r="B60" s="1333" t="s">
        <v>234</v>
      </c>
      <c r="C60" s="1334"/>
      <c r="D60" s="607">
        <f t="shared" si="8"/>
        <v>0</v>
      </c>
      <c r="E60" s="886"/>
      <c r="F60" s="905"/>
      <c r="G60" s="606"/>
      <c r="H60" s="395"/>
      <c r="I60" s="395"/>
      <c r="J60" s="395"/>
      <c r="K60" s="395"/>
      <c r="L60" s="395"/>
      <c r="M60" s="1019" t="s">
        <v>565</v>
      </c>
      <c r="N60" s="624" t="s">
        <v>70</v>
      </c>
      <c r="O60" s="34"/>
    </row>
    <row r="61" spans="1:15" ht="24" customHeight="1">
      <c r="A61" s="33"/>
      <c r="B61" s="1333" t="s">
        <v>235</v>
      </c>
      <c r="C61" s="1334"/>
      <c r="D61" s="607">
        <f t="shared" si="8"/>
        <v>0</v>
      </c>
      <c r="E61" s="886"/>
      <c r="F61" s="905"/>
      <c r="G61" s="606"/>
      <c r="H61" s="395"/>
      <c r="I61" s="395"/>
      <c r="J61" s="395"/>
      <c r="K61" s="395"/>
      <c r="L61" s="395"/>
      <c r="M61" s="1019" t="s">
        <v>566</v>
      </c>
      <c r="N61" s="624" t="s">
        <v>70</v>
      </c>
      <c r="O61" s="34"/>
    </row>
    <row r="62" spans="1:15" ht="24" customHeight="1">
      <c r="A62" s="33"/>
      <c r="B62" s="1333" t="s">
        <v>1180</v>
      </c>
      <c r="C62" s="1334"/>
      <c r="D62" s="607">
        <f t="shared" si="8"/>
        <v>0</v>
      </c>
      <c r="E62" s="886"/>
      <c r="F62" s="905"/>
      <c r="G62" s="606"/>
      <c r="H62" s="395"/>
      <c r="I62" s="395"/>
      <c r="J62" s="395"/>
      <c r="K62" s="395"/>
      <c r="L62" s="921">
        <f>-G62</f>
        <v>0</v>
      </c>
      <c r="M62" s="1019" t="s">
        <v>567</v>
      </c>
      <c r="N62" s="624" t="s">
        <v>70</v>
      </c>
      <c r="O62" s="34"/>
    </row>
    <row r="63" spans="1:15" ht="24" customHeight="1">
      <c r="A63" s="33"/>
      <c r="B63" s="1503" t="s">
        <v>587</v>
      </c>
      <c r="C63" s="1505"/>
      <c r="D63" s="607">
        <f t="shared" si="8"/>
        <v>0</v>
      </c>
      <c r="E63" s="886"/>
      <c r="F63" s="905"/>
      <c r="G63" s="606"/>
      <c r="H63" s="395"/>
      <c r="I63" s="395"/>
      <c r="J63" s="395"/>
      <c r="K63" s="395"/>
      <c r="L63" s="395"/>
      <c r="M63" s="1019" t="s">
        <v>640</v>
      </c>
      <c r="N63" s="624" t="s">
        <v>70</v>
      </c>
      <c r="O63" s="34"/>
    </row>
    <row r="64" spans="1:15" ht="24" customHeight="1">
      <c r="A64" s="33"/>
      <c r="B64" s="1506" t="s">
        <v>457</v>
      </c>
      <c r="C64" s="1507"/>
      <c r="D64" s="607">
        <f t="shared" si="8"/>
        <v>0</v>
      </c>
      <c r="E64" s="861"/>
      <c r="F64" s="906"/>
      <c r="G64" s="606"/>
      <c r="H64" s="631">
        <f>'26. Revaluation Reserve'!C38</f>
        <v>0</v>
      </c>
      <c r="I64" s="606"/>
      <c r="J64" s="606"/>
      <c r="K64" s="606"/>
      <c r="L64" s="606"/>
      <c r="M64" s="1019" t="s">
        <v>569</v>
      </c>
      <c r="N64" s="624" t="s">
        <v>34</v>
      </c>
      <c r="O64" s="34"/>
    </row>
    <row r="65" spans="1:15" s="893" customFormat="1" ht="30.75" customHeight="1" thickBot="1">
      <c r="A65" s="894"/>
      <c r="B65" s="1652" t="s">
        <v>906</v>
      </c>
      <c r="C65" s="1328"/>
      <c r="D65" s="928">
        <f t="shared" si="8"/>
        <v>0</v>
      </c>
      <c r="E65" s="861"/>
      <c r="F65" s="883"/>
      <c r="G65" s="883"/>
      <c r="H65" s="883"/>
      <c r="I65" s="883"/>
      <c r="J65" s="883"/>
      <c r="K65" s="883"/>
      <c r="L65" s="888">
        <f>-E65</f>
        <v>0</v>
      </c>
      <c r="M65" s="1019" t="s">
        <v>808</v>
      </c>
      <c r="N65" s="897" t="s">
        <v>897</v>
      </c>
      <c r="O65" s="895"/>
    </row>
    <row r="66" spans="1:15" ht="24" customHeight="1">
      <c r="A66" s="33"/>
      <c r="B66" s="1387" t="s">
        <v>1533</v>
      </c>
      <c r="C66" s="1424"/>
      <c r="D66" s="336">
        <f t="shared" si="8"/>
        <v>0</v>
      </c>
      <c r="E66" s="319">
        <f>SUM(E43:E65)</f>
        <v>0</v>
      </c>
      <c r="F66" s="319">
        <f t="shared" ref="F66:L66" si="9">SUM(F43:F65)</f>
        <v>0</v>
      </c>
      <c r="G66" s="319">
        <f t="shared" si="9"/>
        <v>0</v>
      </c>
      <c r="H66" s="319">
        <f t="shared" si="9"/>
        <v>0</v>
      </c>
      <c r="I66" s="319">
        <f t="shared" si="9"/>
        <v>0</v>
      </c>
      <c r="J66" s="319">
        <f t="shared" si="9"/>
        <v>0</v>
      </c>
      <c r="K66" s="319">
        <f t="shared" si="9"/>
        <v>0</v>
      </c>
      <c r="L66" s="319">
        <f t="shared" si="9"/>
        <v>0</v>
      </c>
      <c r="M66" s="1019" t="s">
        <v>570</v>
      </c>
      <c r="N66" s="624" t="s">
        <v>70</v>
      </c>
      <c r="O66" s="34"/>
    </row>
    <row r="67" spans="1:15">
      <c r="A67" s="33"/>
      <c r="B67" s="49"/>
      <c r="C67" s="1204"/>
      <c r="D67" s="34"/>
      <c r="E67" s="891"/>
      <c r="F67" s="34"/>
      <c r="G67" s="34"/>
      <c r="H67" s="34"/>
      <c r="I67" s="34"/>
      <c r="J67" s="34"/>
      <c r="K67" s="34"/>
      <c r="L67" s="34"/>
      <c r="M67" s="34"/>
      <c r="N67" s="34"/>
      <c r="O67" s="34"/>
    </row>
    <row r="68" spans="1:15">
      <c r="A68" s="33"/>
      <c r="B68" s="60"/>
      <c r="C68" s="60"/>
      <c r="D68" s="34"/>
      <c r="E68" s="891"/>
      <c r="F68" s="34"/>
      <c r="G68" s="34"/>
      <c r="H68" s="34"/>
      <c r="I68" s="34"/>
      <c r="J68" s="34"/>
      <c r="K68" s="34"/>
      <c r="L68" s="34"/>
      <c r="M68" s="34"/>
      <c r="N68" s="34"/>
      <c r="O68" s="34"/>
    </row>
    <row r="69" spans="1:15">
      <c r="A69" s="33"/>
      <c r="B69" s="54"/>
      <c r="C69" s="54"/>
      <c r="D69" s="33"/>
      <c r="E69" s="890"/>
      <c r="F69" s="33"/>
      <c r="G69" s="33"/>
      <c r="H69" s="33"/>
      <c r="I69" s="33"/>
      <c r="J69" s="33"/>
      <c r="K69" s="33"/>
      <c r="L69" s="33"/>
      <c r="M69" s="33"/>
      <c r="N69" s="33"/>
      <c r="O69" s="33"/>
    </row>
    <row r="70" spans="1:15">
      <c r="A70" s="33"/>
      <c r="B70" s="54"/>
      <c r="C70" s="54"/>
      <c r="D70" s="33"/>
      <c r="E70" s="890"/>
      <c r="F70" s="33"/>
      <c r="G70" s="33"/>
      <c r="H70" s="33"/>
      <c r="I70" s="33"/>
      <c r="J70" s="33"/>
      <c r="K70" s="33"/>
      <c r="L70" s="33"/>
      <c r="M70" s="33"/>
      <c r="N70" s="33"/>
      <c r="O70" s="33"/>
    </row>
    <row r="71" spans="1:15">
      <c r="A71" s="33"/>
      <c r="B71" s="54"/>
      <c r="C71" s="54"/>
      <c r="D71" s="33"/>
      <c r="E71" s="890"/>
      <c r="F71" s="33"/>
      <c r="G71" s="33"/>
      <c r="H71" s="33"/>
      <c r="I71" s="33"/>
      <c r="J71" s="33"/>
      <c r="K71" s="33"/>
      <c r="L71" s="33"/>
      <c r="M71" s="33"/>
      <c r="N71" s="33"/>
      <c r="O71" s="33"/>
    </row>
    <row r="72" spans="1:15">
      <c r="A72" s="33"/>
      <c r="B72" s="61"/>
      <c r="C72" s="61"/>
      <c r="D72" s="33"/>
      <c r="E72" s="890"/>
      <c r="F72" s="33"/>
      <c r="G72" s="33"/>
      <c r="H72" s="33"/>
      <c r="I72" s="33"/>
      <c r="J72" s="33"/>
      <c r="K72" s="33"/>
      <c r="L72" s="33"/>
      <c r="M72" s="33"/>
      <c r="N72" s="33"/>
      <c r="O72" s="33"/>
    </row>
    <row r="73" spans="1:15">
      <c r="A73" s="33"/>
      <c r="B73" s="54"/>
      <c r="C73" s="54"/>
      <c r="D73" s="33"/>
      <c r="E73" s="890"/>
      <c r="F73" s="33"/>
      <c r="G73" s="33"/>
      <c r="H73" s="33"/>
      <c r="I73" s="33"/>
      <c r="J73" s="33"/>
      <c r="K73" s="33"/>
      <c r="L73" s="33"/>
      <c r="M73" s="33"/>
      <c r="N73" s="33"/>
      <c r="O73" s="33"/>
    </row>
    <row r="74" spans="1:15">
      <c r="A74" s="33"/>
      <c r="B74" s="54"/>
      <c r="C74" s="54"/>
      <c r="D74" s="33"/>
      <c r="E74" s="890"/>
      <c r="F74" s="33"/>
      <c r="G74" s="33"/>
      <c r="H74" s="33"/>
      <c r="I74" s="33"/>
      <c r="J74" s="33"/>
      <c r="K74" s="33"/>
      <c r="L74" s="33"/>
      <c r="M74" s="33"/>
      <c r="N74" s="33"/>
      <c r="O74" s="33"/>
    </row>
    <row r="75" spans="1:15">
      <c r="A75" s="33"/>
      <c r="B75" s="54"/>
      <c r="C75" s="54"/>
      <c r="D75" s="33"/>
      <c r="E75" s="890"/>
      <c r="F75" s="33"/>
      <c r="G75" s="33"/>
      <c r="H75" s="33"/>
      <c r="I75" s="33"/>
      <c r="J75" s="33"/>
      <c r="K75" s="33"/>
      <c r="L75" s="33"/>
      <c r="M75" s="33"/>
      <c r="N75" s="33"/>
      <c r="O75" s="33"/>
    </row>
    <row r="76" spans="1:15">
      <c r="A76" s="33"/>
      <c r="B76" s="54"/>
      <c r="C76" s="54"/>
      <c r="D76" s="33"/>
      <c r="E76" s="890"/>
      <c r="F76" s="33"/>
      <c r="G76" s="33"/>
      <c r="H76" s="33"/>
      <c r="I76" s="33"/>
      <c r="J76" s="33"/>
      <c r="K76" s="33"/>
      <c r="L76" s="33"/>
      <c r="M76" s="33"/>
      <c r="N76" s="33"/>
      <c r="O76" s="33"/>
    </row>
    <row r="77" spans="1:15">
      <c r="A77" s="33"/>
      <c r="B77" s="61"/>
      <c r="C77" s="61"/>
      <c r="D77" s="33"/>
      <c r="E77" s="890"/>
      <c r="F77" s="33"/>
      <c r="G77" s="33"/>
      <c r="H77" s="33"/>
      <c r="I77" s="33"/>
      <c r="J77" s="33"/>
      <c r="K77" s="33"/>
      <c r="L77" s="33"/>
      <c r="M77" s="33"/>
      <c r="N77" s="33"/>
      <c r="O77" s="33"/>
    </row>
    <row r="78" spans="1:15">
      <c r="A78" s="33"/>
      <c r="B78" s="61"/>
      <c r="C78" s="61"/>
      <c r="D78" s="33"/>
      <c r="E78" s="890"/>
      <c r="F78" s="33"/>
      <c r="G78" s="33"/>
      <c r="H78" s="33"/>
      <c r="I78" s="33"/>
      <c r="J78" s="33"/>
      <c r="K78" s="33"/>
      <c r="L78" s="33"/>
      <c r="M78" s="33"/>
      <c r="N78" s="33"/>
      <c r="O78" s="33"/>
    </row>
    <row r="79" spans="1:15">
      <c r="A79" s="33"/>
      <c r="B79" s="61"/>
      <c r="C79" s="61"/>
      <c r="D79" s="33"/>
      <c r="E79" s="890"/>
      <c r="F79" s="33"/>
      <c r="G79" s="33"/>
      <c r="H79" s="33"/>
      <c r="I79" s="33"/>
      <c r="J79" s="33"/>
      <c r="K79" s="33"/>
      <c r="L79" s="33"/>
      <c r="M79" s="33"/>
      <c r="N79" s="33"/>
      <c r="O79" s="33"/>
    </row>
    <row r="80" spans="1:15">
      <c r="A80" s="33"/>
      <c r="B80" s="61"/>
      <c r="C80" s="61"/>
      <c r="D80" s="33"/>
      <c r="E80" s="890"/>
      <c r="F80" s="33"/>
      <c r="G80" s="33"/>
      <c r="H80" s="33"/>
      <c r="I80" s="33"/>
      <c r="J80" s="33"/>
      <c r="K80" s="33"/>
      <c r="L80" s="33"/>
      <c r="M80" s="33"/>
      <c r="N80" s="33"/>
      <c r="O80" s="33"/>
    </row>
    <row r="81" spans="1:15">
      <c r="A81" s="33"/>
      <c r="B81" s="61"/>
      <c r="C81" s="61"/>
      <c r="D81" s="33"/>
      <c r="E81" s="890"/>
      <c r="F81" s="33"/>
      <c r="G81" s="33"/>
      <c r="H81" s="33"/>
      <c r="I81" s="33"/>
      <c r="J81" s="33"/>
      <c r="K81" s="33"/>
      <c r="L81" s="33"/>
      <c r="M81" s="33"/>
      <c r="N81" s="33"/>
      <c r="O81" s="33"/>
    </row>
    <row r="82" spans="1:15">
      <c r="A82" s="33"/>
      <c r="B82" s="54"/>
      <c r="C82" s="54"/>
      <c r="D82" s="33"/>
      <c r="E82" s="890"/>
      <c r="F82" s="33"/>
      <c r="G82" s="33"/>
      <c r="H82" s="33"/>
      <c r="I82" s="33"/>
      <c r="J82" s="33"/>
      <c r="K82" s="33"/>
      <c r="L82" s="33"/>
      <c r="M82" s="33"/>
      <c r="N82" s="33"/>
      <c r="O82" s="33"/>
    </row>
    <row r="83" spans="1:15">
      <c r="A83" s="33"/>
      <c r="B83" s="37"/>
      <c r="C83" s="341"/>
      <c r="D83" s="33"/>
      <c r="E83" s="890"/>
      <c r="F83" s="33"/>
      <c r="G83" s="33"/>
      <c r="H83" s="33"/>
      <c r="I83" s="33"/>
      <c r="J83" s="33"/>
      <c r="K83" s="33"/>
      <c r="L83" s="33"/>
      <c r="M83" s="33"/>
      <c r="N83" s="33"/>
      <c r="O83" s="33"/>
    </row>
    <row r="84" spans="1:15">
      <c r="A84" s="33"/>
      <c r="B84" s="37"/>
      <c r="C84" s="341"/>
      <c r="D84" s="33"/>
      <c r="E84" s="890"/>
      <c r="F84" s="33"/>
      <c r="G84" s="33"/>
      <c r="H84" s="33"/>
      <c r="I84" s="33"/>
      <c r="J84" s="33"/>
      <c r="K84" s="33"/>
      <c r="L84" s="33"/>
      <c r="M84" s="33"/>
      <c r="N84" s="33"/>
      <c r="O84" s="33"/>
    </row>
    <row r="85" spans="1:15">
      <c r="A85" s="33"/>
      <c r="B85" s="37"/>
      <c r="C85" s="341"/>
      <c r="D85" s="33"/>
      <c r="E85" s="890"/>
      <c r="F85" s="33"/>
      <c r="G85" s="33"/>
      <c r="H85" s="33"/>
      <c r="I85" s="33"/>
      <c r="J85" s="33"/>
      <c r="K85" s="33"/>
      <c r="L85" s="33"/>
      <c r="M85" s="33"/>
      <c r="N85" s="33"/>
      <c r="O85" s="33"/>
    </row>
    <row r="86" spans="1:15">
      <c r="A86" s="33"/>
      <c r="B86" s="37"/>
      <c r="C86" s="341"/>
      <c r="D86" s="33"/>
      <c r="E86" s="890"/>
      <c r="F86" s="33"/>
      <c r="G86" s="33"/>
      <c r="H86" s="33"/>
      <c r="I86" s="33"/>
      <c r="J86" s="33"/>
      <c r="K86" s="33"/>
      <c r="L86" s="33"/>
      <c r="M86" s="33"/>
      <c r="N86" s="33"/>
      <c r="O86" s="33"/>
    </row>
    <row r="87" spans="1:15">
      <c r="A87" s="33"/>
      <c r="B87" s="37"/>
      <c r="C87" s="341"/>
      <c r="D87" s="33"/>
      <c r="E87" s="890"/>
      <c r="F87" s="33"/>
      <c r="G87" s="33"/>
      <c r="H87" s="33"/>
      <c r="I87" s="33"/>
      <c r="J87" s="33"/>
      <c r="K87" s="33"/>
      <c r="L87" s="33"/>
      <c r="M87" s="33"/>
      <c r="N87" s="33"/>
      <c r="O87" s="33"/>
    </row>
    <row r="88" spans="1:15">
      <c r="A88" s="33"/>
      <c r="B88" s="37"/>
      <c r="C88" s="341"/>
      <c r="D88" s="33"/>
      <c r="E88" s="890"/>
      <c r="F88" s="33"/>
      <c r="G88" s="33"/>
      <c r="H88" s="33"/>
      <c r="I88" s="33"/>
      <c r="J88" s="33"/>
      <c r="K88" s="33"/>
      <c r="L88" s="33"/>
      <c r="M88" s="33"/>
      <c r="N88" s="33"/>
      <c r="O88" s="33"/>
    </row>
    <row r="89" spans="1:15">
      <c r="A89" s="33"/>
      <c r="B89" s="37"/>
      <c r="C89" s="341"/>
      <c r="D89" s="33"/>
      <c r="E89" s="890"/>
      <c r="F89" s="33"/>
      <c r="G89" s="33"/>
      <c r="H89" s="33"/>
      <c r="I89" s="33"/>
      <c r="J89" s="33"/>
      <c r="K89" s="33"/>
      <c r="L89" s="33"/>
      <c r="M89" s="33"/>
      <c r="N89" s="33"/>
      <c r="O89" s="33"/>
    </row>
    <row r="90" spans="1:15">
      <c r="A90" s="33"/>
      <c r="B90" s="37"/>
      <c r="C90" s="341"/>
      <c r="D90" s="33"/>
      <c r="E90" s="890"/>
      <c r="F90" s="33"/>
      <c r="G90" s="33"/>
      <c r="H90" s="33"/>
      <c r="I90" s="33"/>
      <c r="J90" s="33"/>
      <c r="K90" s="33"/>
      <c r="L90" s="33"/>
      <c r="M90" s="33"/>
      <c r="N90" s="33"/>
      <c r="O90" s="33"/>
    </row>
  </sheetData>
  <customSheetViews>
    <customSheetView guid="{E4F26FFA-5313-49C9-9365-CBA576C57791}" scale="85" showGridLines="0" fitToPage="1" showRuler="0">
      <selection activeCell="D17" sqref="D17"/>
      <pageMargins left="0.74803149606299213" right="0.74803149606299213" top="0.98425196850393704" bottom="0.98425196850393704" header="0.51181102362204722" footer="0.51181102362204722"/>
      <pageSetup paperSize="9" orientation="landscape" horizontalDpi="300" verticalDpi="300" r:id="rId1"/>
      <headerFooter alignWithMargins="0"/>
    </customSheetView>
  </customSheetViews>
  <mergeCells count="3">
    <mergeCell ref="E9:F9"/>
    <mergeCell ref="G9:L9"/>
    <mergeCell ref="B9:B10"/>
  </mergeCells>
  <phoneticPr fontId="0" type="noConversion"/>
  <printOptions gridLinesSet="0"/>
  <pageMargins left="0.74803149606299213" right="0.35433070866141736" top="0.35433070866141736" bottom="0.39370078740157483" header="0.19685039370078741" footer="0.19685039370078741"/>
  <pageSetup paperSize="9" scale="43" orientation="portrait" horizontalDpi="300" verticalDpi="300" r:id="rId2"/>
  <headerFooter alignWithMargins="0"/>
  <rowBreaks count="1" manualBreakCount="1">
    <brk id="67" max="16383" man="1"/>
  </rowBreaks>
  <colBreaks count="1" manualBreakCount="1">
    <brk id="7" max="1048575" man="1"/>
  </colBreaks>
  <ignoredErrors>
    <ignoredError sqref="M35 F11:L11 F40:L40 M66 M17:M21 D40 D11 M48:M52 M32 M63 M14 M23:M24 M41:M42 M46 M54:M55 M12 M33 M25:M31 M13 M64 M56:M62 M43:M45" numberStoredAsText="1"/>
    <ignoredError sqref="H20:H21" unlockedFormula="1"/>
    <ignoredError sqref="H12 L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72"/>
  <sheetViews>
    <sheetView showGridLines="0" zoomScale="85" zoomScaleNormal="85" workbookViewId="0"/>
  </sheetViews>
  <sheetFormatPr defaultColWidth="10.7109375" defaultRowHeight="12.75"/>
  <cols>
    <col min="1" max="1" width="4.7109375" style="22" customWidth="1"/>
    <col min="2" max="2" width="69.42578125" style="24" customWidth="1"/>
    <col min="3" max="3" width="6" style="24" customWidth="1"/>
    <col min="4" max="4" width="14.5703125" style="22" customWidth="1"/>
    <col min="5" max="5" width="15" style="22" customWidth="1"/>
    <col min="6" max="6" width="10.5703125" style="22" bestFit="1" customWidth="1"/>
    <col min="7" max="7" width="9.85546875" style="22" bestFit="1" customWidth="1"/>
    <col min="8" max="16384" width="10.7109375" style="22"/>
  </cols>
  <sheetData>
    <row r="1" spans="1:7" ht="15.75">
      <c r="B1" s="1178" t="s">
        <v>1366</v>
      </c>
      <c r="C1" s="22"/>
    </row>
    <row r="2" spans="1:7">
      <c r="B2" s="118"/>
      <c r="C2" s="22"/>
    </row>
    <row r="3" spans="1:7">
      <c r="B3" s="119" t="str">
        <f>'2. SoFP'!B3</f>
        <v>FTC form for accounts for periods ending 31 March 2017</v>
      </c>
      <c r="C3" s="22"/>
    </row>
    <row r="4" spans="1:7">
      <c r="B4" s="120" t="str">
        <f ca="1">MID(CELL("filename",F4),FIND("]",CELL("filename",F4))+1,99)</f>
        <v>4. CF</v>
      </c>
      <c r="C4" s="22"/>
    </row>
    <row r="5" spans="1:7">
      <c r="B5" s="121"/>
      <c r="C5" s="22"/>
    </row>
    <row r="6" spans="1:7" ht="12.75" customHeight="1">
      <c r="B6" s="119" t="s">
        <v>117</v>
      </c>
      <c r="C6" s="22"/>
    </row>
    <row r="7" spans="1:7">
      <c r="B7" s="40"/>
      <c r="C7" s="22"/>
      <c r="F7" s="1776" t="s">
        <v>1577</v>
      </c>
      <c r="G7" s="1776">
        <v>1</v>
      </c>
    </row>
    <row r="8" spans="1:7">
      <c r="A8" s="1160">
        <v>1</v>
      </c>
      <c r="B8" s="1229"/>
      <c r="C8" s="1228"/>
      <c r="D8" s="1127" t="s">
        <v>308</v>
      </c>
      <c r="E8" s="1233" t="s">
        <v>309</v>
      </c>
      <c r="F8" s="1124" t="s">
        <v>65</v>
      </c>
      <c r="G8" s="610"/>
    </row>
    <row r="9" spans="1:7">
      <c r="B9" s="1040" t="s">
        <v>408</v>
      </c>
      <c r="C9" s="44"/>
      <c r="D9" s="620" t="str">
        <f>'1. SoCI'!$D$9</f>
        <v>2016/17</v>
      </c>
      <c r="E9" s="620" t="str">
        <f>'1. SoCI'!$E$9</f>
        <v>2015/16</v>
      </c>
      <c r="F9" s="1232"/>
      <c r="G9" s="366" t="s">
        <v>102</v>
      </c>
    </row>
    <row r="10" spans="1:7">
      <c r="B10" s="1234"/>
      <c r="C10" s="1235" t="s">
        <v>348</v>
      </c>
      <c r="D10" s="753" t="s">
        <v>67</v>
      </c>
      <c r="E10" s="1231" t="s">
        <v>67</v>
      </c>
      <c r="F10" s="1230" t="s">
        <v>66</v>
      </c>
      <c r="G10" s="380" t="s">
        <v>103</v>
      </c>
    </row>
    <row r="11" spans="1:7" ht="26.25" customHeight="1">
      <c r="B11" s="639" t="s">
        <v>221</v>
      </c>
      <c r="C11" s="640"/>
      <c r="D11" s="640"/>
      <c r="E11" s="640"/>
      <c r="F11" s="640"/>
      <c r="G11" s="270"/>
    </row>
    <row r="12" spans="1:7" ht="26.25" customHeight="1">
      <c r="B12" s="1210" t="s">
        <v>366</v>
      </c>
      <c r="C12" s="920"/>
      <c r="D12" s="631">
        <f>'1. SoCI'!D15</f>
        <v>0</v>
      </c>
      <c r="E12" s="631">
        <f>'1. SoCI'!E15</f>
        <v>0</v>
      </c>
      <c r="F12" s="1019" t="s">
        <v>9</v>
      </c>
      <c r="G12" s="258" t="s">
        <v>70</v>
      </c>
    </row>
    <row r="13" spans="1:7" ht="26.25" customHeight="1" thickBot="1">
      <c r="B13" s="666" t="s">
        <v>367</v>
      </c>
      <c r="C13" s="160"/>
      <c r="D13" s="631">
        <f>SUM('9. Op Misc'!C87:C88)</f>
        <v>0</v>
      </c>
      <c r="E13" s="631">
        <f>SUM('9. Op Misc'!D87:D88)</f>
        <v>0</v>
      </c>
      <c r="F13" s="1019" t="s">
        <v>185</v>
      </c>
      <c r="G13" s="258" t="s">
        <v>70</v>
      </c>
    </row>
    <row r="14" spans="1:7" ht="26.25" customHeight="1">
      <c r="B14" s="667" t="s">
        <v>222</v>
      </c>
      <c r="C14" s="164"/>
      <c r="D14" s="336">
        <f>SUM(D12:D13)</f>
        <v>0</v>
      </c>
      <c r="E14" s="336">
        <f>SUM(E12:E13)</f>
        <v>0</v>
      </c>
      <c r="F14" s="1019" t="s">
        <v>23</v>
      </c>
      <c r="G14" s="258" t="s">
        <v>70</v>
      </c>
    </row>
    <row r="15" spans="1:7" ht="26.25" customHeight="1">
      <c r="B15" s="667" t="s">
        <v>223</v>
      </c>
      <c r="C15" s="160"/>
      <c r="D15" s="161"/>
      <c r="E15" s="162"/>
      <c r="F15" s="160"/>
      <c r="G15" s="270"/>
    </row>
    <row r="16" spans="1:7" ht="26.25" customHeight="1">
      <c r="B16" s="666" t="s">
        <v>224</v>
      </c>
      <c r="C16" s="164">
        <v>3</v>
      </c>
      <c r="D16" s="631">
        <f>'7. Op Exp'!D41+'7. Op Exp'!D42</f>
        <v>0</v>
      </c>
      <c r="E16" s="631">
        <f>'7. Op Exp'!E41+'7. Op Exp'!E42</f>
        <v>0</v>
      </c>
      <c r="F16" s="1019" t="s">
        <v>24</v>
      </c>
      <c r="G16" s="258" t="s">
        <v>68</v>
      </c>
    </row>
    <row r="17" spans="2:11" ht="26.25" customHeight="1">
      <c r="B17" s="666" t="s">
        <v>1457</v>
      </c>
      <c r="C17" s="164">
        <v>3</v>
      </c>
      <c r="D17" s="631">
        <f>SUM('7. Op Exp'!D44:D48)</f>
        <v>0</v>
      </c>
      <c r="E17" s="631">
        <f>SUM('7. Op Exp'!E44:E48)</f>
        <v>0</v>
      </c>
      <c r="F17" s="1019">
        <v>125</v>
      </c>
      <c r="G17" s="258" t="s">
        <v>68</v>
      </c>
    </row>
    <row r="18" spans="2:11" ht="26.25" customHeight="1">
      <c r="B18" s="1623" t="s">
        <v>1362</v>
      </c>
      <c r="C18" s="1309" t="s">
        <v>1113</v>
      </c>
      <c r="D18" s="921">
        <f>-('14. PPE'!C16-'14. PPE'!L16)-('14. PPE'!C17-'14. PPE'!L17)-('13. Intangibles'!C16-'13. Intangibles'!L16)-('13. Intangibles'!C17-'13. Intangibles'!L17)</f>
        <v>0</v>
      </c>
      <c r="E18" s="1202">
        <f>-('14. PPE'!C53-'14. PPE'!L53)-('14. PPE'!C54-'14. PPE'!L54)-('13. Intangibles'!C53-'13. Intangibles'!L53)-('13. Intangibles'!C54-'13. Intangibles'!L54)</f>
        <v>0</v>
      </c>
      <c r="F18" s="1019" t="s">
        <v>634</v>
      </c>
      <c r="G18" s="634" t="s">
        <v>34</v>
      </c>
    </row>
    <row r="19" spans="2:11" ht="26.25" customHeight="1">
      <c r="B19" s="521" t="s">
        <v>226</v>
      </c>
      <c r="C19" s="668"/>
      <c r="D19" s="1202">
        <f>-'6. Op Inc (source)'!D52-'6. Op Inc (source)'!D53</f>
        <v>0</v>
      </c>
      <c r="E19" s="1202">
        <f>-'6. Op Inc (source)'!E52-'6. Op Inc (source)'!E53</f>
        <v>0</v>
      </c>
      <c r="F19" s="1019">
        <v>145</v>
      </c>
      <c r="G19" s="1604" t="s">
        <v>34</v>
      </c>
    </row>
    <row r="20" spans="2:11" s="935" customFormat="1" ht="26.25" customHeight="1">
      <c r="B20" s="1209" t="s">
        <v>1181</v>
      </c>
      <c r="C20" s="1309" t="s">
        <v>1113</v>
      </c>
      <c r="D20" s="921">
        <f>-'34. Pensions'!C38-'34. Pensions'!C64</f>
        <v>0</v>
      </c>
      <c r="E20" s="921">
        <f>-'34. Pensions'!D38-'34. Pensions'!D64</f>
        <v>0</v>
      </c>
      <c r="F20" s="909" t="s">
        <v>668</v>
      </c>
      <c r="G20" s="809" t="s">
        <v>70</v>
      </c>
    </row>
    <row r="21" spans="2:11" ht="26.25" customHeight="1">
      <c r="B21" s="521" t="s">
        <v>1308</v>
      </c>
      <c r="C21" s="668"/>
      <c r="D21" s="608"/>
      <c r="E21" s="606"/>
      <c r="F21" s="1019">
        <v>150</v>
      </c>
      <c r="G21" s="258" t="s">
        <v>70</v>
      </c>
    </row>
    <row r="22" spans="2:11" ht="26.25" customHeight="1">
      <c r="B22" s="521" t="s">
        <v>1309</v>
      </c>
      <c r="C22" s="668"/>
      <c r="D22" s="608"/>
      <c r="E22" s="606"/>
      <c r="F22" s="1019">
        <v>155</v>
      </c>
      <c r="G22" s="258" t="s">
        <v>70</v>
      </c>
    </row>
    <row r="23" spans="2:11" ht="26.25" customHeight="1">
      <c r="B23" s="521" t="s">
        <v>1310</v>
      </c>
      <c r="C23" s="668"/>
      <c r="D23" s="608"/>
      <c r="E23" s="684"/>
      <c r="F23" s="1019">
        <v>160</v>
      </c>
      <c r="G23" s="258" t="s">
        <v>70</v>
      </c>
    </row>
    <row r="24" spans="2:11" ht="26.25" customHeight="1">
      <c r="B24" s="521" t="s">
        <v>1311</v>
      </c>
      <c r="C24" s="668"/>
      <c r="D24" s="608"/>
      <c r="E24" s="606"/>
      <c r="F24" s="1019">
        <v>165</v>
      </c>
      <c r="G24" s="258" t="s">
        <v>70</v>
      </c>
    </row>
    <row r="25" spans="2:11" ht="26.25" customHeight="1">
      <c r="B25" s="521" t="s">
        <v>1312</v>
      </c>
      <c r="C25" s="668"/>
      <c r="D25" s="608"/>
      <c r="E25" s="606"/>
      <c r="F25" s="1019" t="s">
        <v>10</v>
      </c>
      <c r="G25" s="258" t="s">
        <v>70</v>
      </c>
    </row>
    <row r="26" spans="2:11" ht="26.25" customHeight="1">
      <c r="B26" s="521" t="s">
        <v>1313</v>
      </c>
      <c r="C26" s="668"/>
      <c r="D26" s="608"/>
      <c r="E26" s="684"/>
      <c r="F26" s="1019" t="s">
        <v>192</v>
      </c>
      <c r="G26" s="258" t="s">
        <v>70</v>
      </c>
    </row>
    <row r="27" spans="2:11" ht="26.25" customHeight="1">
      <c r="B27" s="521" t="s">
        <v>228</v>
      </c>
      <c r="C27" s="668"/>
      <c r="D27" s="608"/>
      <c r="E27" s="606"/>
      <c r="F27" s="1019" t="s">
        <v>11</v>
      </c>
      <c r="G27" s="258" t="s">
        <v>70</v>
      </c>
    </row>
    <row r="28" spans="2:11" ht="26.25" customHeight="1">
      <c r="B28" s="521" t="s">
        <v>445</v>
      </c>
      <c r="C28" s="668"/>
      <c r="D28" s="608"/>
      <c r="E28" s="606"/>
      <c r="F28" s="1019" t="s">
        <v>193</v>
      </c>
      <c r="G28" s="258" t="s">
        <v>70</v>
      </c>
    </row>
    <row r="29" spans="2:11" s="916" customFormat="1" ht="30.75" customHeight="1">
      <c r="B29" s="1714" t="s">
        <v>1182</v>
      </c>
      <c r="C29" s="920"/>
      <c r="D29" s="608"/>
      <c r="E29" s="606"/>
      <c r="F29" s="1019" t="s">
        <v>908</v>
      </c>
      <c r="G29" s="809" t="s">
        <v>70</v>
      </c>
      <c r="J29" s="935"/>
      <c r="K29" s="935"/>
    </row>
    <row r="30" spans="2:11" ht="26.25" customHeight="1" thickBot="1">
      <c r="B30" s="635" t="s">
        <v>446</v>
      </c>
      <c r="C30" s="1644" t="s">
        <v>1113</v>
      </c>
      <c r="D30" s="608"/>
      <c r="E30" s="606"/>
      <c r="F30" s="1019" t="s">
        <v>194</v>
      </c>
      <c r="G30" s="258" t="s">
        <v>70</v>
      </c>
    </row>
    <row r="31" spans="2:11" ht="26.25" customHeight="1">
      <c r="B31" s="633" t="s">
        <v>227</v>
      </c>
      <c r="C31" s="668"/>
      <c r="D31" s="336">
        <f>SUM(D14:D30)</f>
        <v>0</v>
      </c>
      <c r="E31" s="336">
        <f>SUM(E14:E30)</f>
        <v>0</v>
      </c>
      <c r="F31" s="1019" t="s">
        <v>195</v>
      </c>
      <c r="G31" s="258" t="s">
        <v>70</v>
      </c>
    </row>
    <row r="32" spans="2:11" ht="26.25" customHeight="1">
      <c r="B32" s="633" t="s">
        <v>229</v>
      </c>
      <c r="C32" s="668"/>
      <c r="D32" s="161"/>
      <c r="E32" s="162"/>
      <c r="F32" s="636"/>
      <c r="G32" s="270"/>
    </row>
    <row r="33" spans="2:7" ht="26.25" customHeight="1">
      <c r="B33" s="521" t="s">
        <v>129</v>
      </c>
      <c r="C33" s="668"/>
      <c r="D33" s="608"/>
      <c r="E33" s="606"/>
      <c r="F33" s="1019" t="s">
        <v>196</v>
      </c>
      <c r="G33" s="624" t="s">
        <v>123</v>
      </c>
    </row>
    <row r="34" spans="2:7" ht="26.25" customHeight="1">
      <c r="B34" s="521" t="s">
        <v>230</v>
      </c>
      <c r="C34" s="668"/>
      <c r="D34" s="608"/>
      <c r="E34" s="606"/>
      <c r="F34" s="1019">
        <v>205</v>
      </c>
      <c r="G34" s="624" t="s">
        <v>34</v>
      </c>
    </row>
    <row r="35" spans="2:7" ht="26.25" customHeight="1">
      <c r="B35" s="521" t="s">
        <v>231</v>
      </c>
      <c r="C35" s="668"/>
      <c r="D35" s="608"/>
      <c r="E35" s="606"/>
      <c r="F35" s="1019">
        <v>210</v>
      </c>
      <c r="G35" s="624" t="s">
        <v>123</v>
      </c>
    </row>
    <row r="36" spans="2:7" ht="26.25" customHeight="1">
      <c r="B36" s="521" t="s">
        <v>409</v>
      </c>
      <c r="C36" s="668"/>
      <c r="D36" s="608"/>
      <c r="E36" s="606"/>
      <c r="F36" s="1019" t="s">
        <v>199</v>
      </c>
      <c r="G36" s="624" t="s">
        <v>34</v>
      </c>
    </row>
    <row r="37" spans="2:7" ht="26.25" customHeight="1">
      <c r="B37" s="521" t="s">
        <v>232</v>
      </c>
      <c r="C37" s="668"/>
      <c r="D37" s="608"/>
      <c r="E37" s="606"/>
      <c r="F37" s="1019" t="s">
        <v>5</v>
      </c>
      <c r="G37" s="624" t="s">
        <v>123</v>
      </c>
    </row>
    <row r="38" spans="2:7" ht="26.25" customHeight="1">
      <c r="B38" s="901" t="s">
        <v>1183</v>
      </c>
      <c r="C38" s="668"/>
      <c r="D38" s="608"/>
      <c r="E38" s="606"/>
      <c r="F38" s="1019">
        <v>225</v>
      </c>
      <c r="G38" s="624" t="s">
        <v>34</v>
      </c>
    </row>
    <row r="39" spans="2:7" ht="26.25" customHeight="1">
      <c r="B39" s="901" t="s">
        <v>1184</v>
      </c>
      <c r="C39" s="668"/>
      <c r="D39" s="608"/>
      <c r="E39" s="606"/>
      <c r="F39" s="1019">
        <v>230</v>
      </c>
      <c r="G39" s="624" t="s">
        <v>123</v>
      </c>
    </row>
    <row r="40" spans="2:7" s="935" customFormat="1" ht="26.25" customHeight="1">
      <c r="B40" s="1623" t="s">
        <v>1361</v>
      </c>
      <c r="C40" s="1309" t="s">
        <v>1113</v>
      </c>
      <c r="D40" s="608"/>
      <c r="E40" s="1600"/>
      <c r="F40" s="1019" t="s">
        <v>1094</v>
      </c>
      <c r="G40" s="624" t="s">
        <v>34</v>
      </c>
    </row>
    <row r="41" spans="2:7" s="935" customFormat="1" ht="26.25" customHeight="1">
      <c r="B41" s="1623" t="s">
        <v>1466</v>
      </c>
      <c r="C41" s="920"/>
      <c r="D41" s="608"/>
      <c r="E41" s="1600"/>
      <c r="F41" s="1019" t="s">
        <v>1465</v>
      </c>
      <c r="G41" s="809" t="s">
        <v>70</v>
      </c>
    </row>
    <row r="42" spans="2:7" ht="26.25" customHeight="1">
      <c r="B42" s="521" t="s">
        <v>362</v>
      </c>
      <c r="C42" s="668"/>
      <c r="D42" s="608"/>
      <c r="E42" s="606"/>
      <c r="F42" s="1019">
        <v>235</v>
      </c>
      <c r="G42" s="258" t="s">
        <v>70</v>
      </c>
    </row>
    <row r="43" spans="2:7" ht="26.25" customHeight="1">
      <c r="B43" s="521" t="s">
        <v>1027</v>
      </c>
      <c r="C43" s="668"/>
      <c r="D43" s="608"/>
      <c r="E43" s="606"/>
      <c r="F43" s="1019" t="s">
        <v>203</v>
      </c>
      <c r="G43" s="258" t="s">
        <v>70</v>
      </c>
    </row>
    <row r="44" spans="2:7" ht="26.25" customHeight="1">
      <c r="B44" s="521" t="s">
        <v>1028</v>
      </c>
      <c r="C44" s="668"/>
      <c r="D44" s="608"/>
      <c r="E44" s="606"/>
      <c r="F44" s="1019" t="s">
        <v>204</v>
      </c>
      <c r="G44" s="258" t="s">
        <v>70</v>
      </c>
    </row>
    <row r="45" spans="2:7" s="916" customFormat="1" ht="26.25" customHeight="1" thickBot="1">
      <c r="B45" s="1714" t="s">
        <v>1185</v>
      </c>
      <c r="C45" s="920"/>
      <c r="D45" s="608"/>
      <c r="E45" s="606"/>
      <c r="F45" s="1019" t="s">
        <v>907</v>
      </c>
      <c r="G45" s="809" t="s">
        <v>70</v>
      </c>
    </row>
    <row r="46" spans="2:7" ht="26.25" customHeight="1">
      <c r="B46" s="633" t="s">
        <v>233</v>
      </c>
      <c r="C46" s="668"/>
      <c r="D46" s="336">
        <f>SUM(D33:D45)</f>
        <v>0</v>
      </c>
      <c r="E46" s="336">
        <f>SUM(E33:E45)</f>
        <v>0</v>
      </c>
      <c r="F46" s="1019" t="s">
        <v>205</v>
      </c>
      <c r="G46" s="258" t="s">
        <v>70</v>
      </c>
    </row>
    <row r="47" spans="2:7" ht="26.25" customHeight="1">
      <c r="B47" s="633" t="s">
        <v>1186</v>
      </c>
      <c r="C47" s="668"/>
      <c r="D47" s="161"/>
      <c r="E47" s="162"/>
      <c r="F47" s="636"/>
      <c r="G47" s="637"/>
    </row>
    <row r="48" spans="2:7" ht="26.25" customHeight="1">
      <c r="B48" s="521" t="s">
        <v>234</v>
      </c>
      <c r="C48" s="668"/>
      <c r="D48" s="631">
        <f>'3. SOCIE'!D29</f>
        <v>0</v>
      </c>
      <c r="E48" s="631">
        <f>'3. SOCIE'!D60</f>
        <v>0</v>
      </c>
      <c r="F48" s="1019" t="s">
        <v>206</v>
      </c>
      <c r="G48" s="258" t="s">
        <v>123</v>
      </c>
    </row>
    <row r="49" spans="2:7" ht="26.25" customHeight="1">
      <c r="B49" s="521" t="s">
        <v>235</v>
      </c>
      <c r="C49" s="668"/>
      <c r="D49" s="631">
        <f>'3. SOCIE'!D30</f>
        <v>0</v>
      </c>
      <c r="E49" s="631">
        <f>'3. SOCIE'!D61</f>
        <v>0</v>
      </c>
      <c r="F49" s="1019" t="s">
        <v>207</v>
      </c>
      <c r="G49" s="258" t="s">
        <v>34</v>
      </c>
    </row>
    <row r="50" spans="2:7" ht="26.25" customHeight="1">
      <c r="B50" s="521" t="s">
        <v>615</v>
      </c>
      <c r="C50" s="668"/>
      <c r="D50" s="608"/>
      <c r="E50" s="1600"/>
      <c r="F50" s="1019" t="s">
        <v>208</v>
      </c>
      <c r="G50" s="258" t="s">
        <v>123</v>
      </c>
    </row>
    <row r="51" spans="2:7" ht="26.25" customHeight="1">
      <c r="B51" s="521" t="s">
        <v>588</v>
      </c>
      <c r="C51" s="668"/>
      <c r="D51" s="608"/>
      <c r="E51" s="606"/>
      <c r="F51" s="1019" t="s">
        <v>644</v>
      </c>
      <c r="G51" s="258" t="s">
        <v>123</v>
      </c>
    </row>
    <row r="52" spans="2:7" ht="26.25" customHeight="1">
      <c r="B52" s="521" t="s">
        <v>616</v>
      </c>
      <c r="C52" s="668"/>
      <c r="D52" s="608"/>
      <c r="E52" s="1600"/>
      <c r="F52" s="1019" t="s">
        <v>209</v>
      </c>
      <c r="G52" s="604" t="s">
        <v>34</v>
      </c>
    </row>
    <row r="53" spans="2:7" ht="26.25" customHeight="1">
      <c r="B53" s="521" t="s">
        <v>589</v>
      </c>
      <c r="C53" s="668"/>
      <c r="D53" s="608"/>
      <c r="E53" s="606"/>
      <c r="F53" s="1019" t="s">
        <v>645</v>
      </c>
      <c r="G53" s="624" t="s">
        <v>34</v>
      </c>
    </row>
    <row r="54" spans="2:7" ht="26.25" customHeight="1">
      <c r="B54" s="521" t="s">
        <v>130</v>
      </c>
      <c r="C54" s="668"/>
      <c r="D54" s="990"/>
      <c r="E54" s="606"/>
      <c r="F54" s="1019" t="s">
        <v>210</v>
      </c>
      <c r="G54" s="258" t="s">
        <v>34</v>
      </c>
    </row>
    <row r="55" spans="2:7" ht="26.25" customHeight="1">
      <c r="B55" s="521" t="s">
        <v>590</v>
      </c>
      <c r="C55" s="668"/>
      <c r="D55" s="990"/>
      <c r="E55" s="606"/>
      <c r="F55" s="1019" t="s">
        <v>646</v>
      </c>
      <c r="G55" s="258" t="s">
        <v>123</v>
      </c>
    </row>
    <row r="56" spans="2:7" ht="24.75" customHeight="1">
      <c r="B56" s="901" t="s">
        <v>988</v>
      </c>
      <c r="D56" s="990"/>
      <c r="E56" s="606"/>
      <c r="F56" s="1019" t="s">
        <v>211</v>
      </c>
      <c r="G56" s="809" t="s">
        <v>34</v>
      </c>
    </row>
    <row r="57" spans="2:7" ht="26.25" customHeight="1">
      <c r="B57" s="521" t="s">
        <v>236</v>
      </c>
      <c r="C57" s="668"/>
      <c r="D57" s="990"/>
      <c r="E57" s="606"/>
      <c r="F57" s="1019" t="s">
        <v>212</v>
      </c>
      <c r="G57" s="604" t="s">
        <v>34</v>
      </c>
    </row>
    <row r="58" spans="2:7" ht="26.25" customHeight="1">
      <c r="B58" s="521" t="s">
        <v>237</v>
      </c>
      <c r="C58" s="668"/>
      <c r="D58" s="990"/>
      <c r="E58" s="606"/>
      <c r="F58" s="1019" t="s">
        <v>213</v>
      </c>
      <c r="G58" s="258" t="s">
        <v>34</v>
      </c>
    </row>
    <row r="59" spans="2:7" ht="26.25" customHeight="1">
      <c r="B59" s="521" t="s">
        <v>1464</v>
      </c>
      <c r="C59" s="1644" t="s">
        <v>1113</v>
      </c>
      <c r="D59" s="990"/>
      <c r="E59" s="606"/>
      <c r="F59" s="1019" t="s">
        <v>214</v>
      </c>
      <c r="G59" s="258" t="s">
        <v>69</v>
      </c>
    </row>
    <row r="60" spans="2:7" ht="26.25" customHeight="1">
      <c r="B60" s="521" t="s">
        <v>1187</v>
      </c>
      <c r="C60" s="668"/>
      <c r="D60" s="1239"/>
      <c r="E60" s="606"/>
      <c r="F60" s="1019" t="s">
        <v>215</v>
      </c>
      <c r="G60" s="258" t="s">
        <v>34</v>
      </c>
    </row>
    <row r="61" spans="2:7" ht="26.25" customHeight="1">
      <c r="B61" s="521" t="s">
        <v>365</v>
      </c>
      <c r="C61" s="668"/>
      <c r="D61" s="608"/>
      <c r="E61" s="606"/>
      <c r="F61" s="1019" t="s">
        <v>216</v>
      </c>
      <c r="G61" s="258" t="s">
        <v>70</v>
      </c>
    </row>
    <row r="62" spans="2:7" s="916" customFormat="1" ht="26.25" customHeight="1">
      <c r="B62" s="1714" t="s">
        <v>1188</v>
      </c>
      <c r="C62" s="920"/>
      <c r="D62" s="608"/>
      <c r="E62" s="606"/>
      <c r="F62" s="1019" t="s">
        <v>826</v>
      </c>
      <c r="G62" s="809" t="s">
        <v>70</v>
      </c>
    </row>
    <row r="63" spans="2:7" ht="26.25" customHeight="1" thickBot="1">
      <c r="B63" s="521" t="s">
        <v>415</v>
      </c>
      <c r="C63" s="1644" t="s">
        <v>1113</v>
      </c>
      <c r="D63" s="990"/>
      <c r="E63" s="606"/>
      <c r="F63" s="1019" t="s">
        <v>12</v>
      </c>
      <c r="G63" s="258" t="s">
        <v>70</v>
      </c>
    </row>
    <row r="64" spans="2:7" ht="26.25" customHeight="1" thickBot="1">
      <c r="B64" s="633" t="s">
        <v>238</v>
      </c>
      <c r="C64" s="668"/>
      <c r="D64" s="336">
        <f>SUM(D48:D63)</f>
        <v>0</v>
      </c>
      <c r="E64" s="336">
        <f>SUM(E48:E63)</f>
        <v>0</v>
      </c>
      <c r="F64" s="1019" t="s">
        <v>217</v>
      </c>
      <c r="G64" s="258" t="s">
        <v>70</v>
      </c>
    </row>
    <row r="65" spans="2:7" ht="26.25" customHeight="1">
      <c r="B65" s="633" t="s">
        <v>239</v>
      </c>
      <c r="C65" s="668"/>
      <c r="D65" s="336">
        <f>D31+D46+D64</f>
        <v>0</v>
      </c>
      <c r="E65" s="336">
        <f>E31+E46+E64</f>
        <v>0</v>
      </c>
      <c r="F65" s="1019" t="s">
        <v>218</v>
      </c>
      <c r="G65" s="258" t="s">
        <v>70</v>
      </c>
    </row>
    <row r="66" spans="2:7" ht="26.25" customHeight="1">
      <c r="B66" s="633" t="s">
        <v>1189</v>
      </c>
      <c r="C66" s="668"/>
      <c r="D66" s="990"/>
      <c r="E66" s="1013"/>
      <c r="F66" s="1019" t="s">
        <v>363</v>
      </c>
      <c r="G66" s="632" t="s">
        <v>131</v>
      </c>
    </row>
    <row r="67" spans="2:7" ht="26.25" customHeight="1">
      <c r="B67" s="521" t="s">
        <v>1190</v>
      </c>
      <c r="C67" s="668"/>
      <c r="D67" s="605"/>
      <c r="E67" s="605"/>
      <c r="F67" s="1019" t="s">
        <v>447</v>
      </c>
      <c r="G67" s="632" t="s">
        <v>131</v>
      </c>
    </row>
    <row r="68" spans="2:7" s="935" customFormat="1" ht="26.25" customHeight="1">
      <c r="B68" s="1116" t="s">
        <v>1191</v>
      </c>
      <c r="C68" s="919"/>
      <c r="D68" s="990"/>
      <c r="E68" s="606"/>
      <c r="F68" s="1019" t="s">
        <v>989</v>
      </c>
      <c r="G68" s="632" t="s">
        <v>131</v>
      </c>
    </row>
    <row r="69" spans="2:7" s="935" customFormat="1" ht="26.25" customHeight="1">
      <c r="B69" s="901" t="s">
        <v>1193</v>
      </c>
      <c r="C69" s="1309" t="s">
        <v>1113</v>
      </c>
      <c r="D69" s="990"/>
      <c r="E69" s="986"/>
      <c r="F69" s="1019" t="s">
        <v>655</v>
      </c>
      <c r="G69" s="632" t="s">
        <v>131</v>
      </c>
    </row>
    <row r="70" spans="2:7" s="916" customFormat="1" ht="26.25" customHeight="1" thickBot="1">
      <c r="B70" s="924" t="s">
        <v>1192</v>
      </c>
      <c r="C70" s="919"/>
      <c r="D70" s="990"/>
      <c r="E70" s="606"/>
      <c r="F70" s="1019" t="s">
        <v>656</v>
      </c>
      <c r="G70" s="632" t="s">
        <v>131</v>
      </c>
    </row>
    <row r="71" spans="2:7" ht="23.25" customHeight="1">
      <c r="B71" s="1758" t="s">
        <v>1574</v>
      </c>
      <c r="C71" s="638"/>
      <c r="D71" s="336">
        <f>SUM(D65:D70)</f>
        <v>0</v>
      </c>
      <c r="E71" s="336">
        <f>SUM(E65:E70)</f>
        <v>0</v>
      </c>
      <c r="F71" s="1019" t="s">
        <v>364</v>
      </c>
      <c r="G71" s="378" t="s">
        <v>70</v>
      </c>
    </row>
    <row r="72" spans="2:7">
      <c r="D72" s="671" t="str">
        <f>IF(ROUND('21. CCE'!C33+'21. CCE'!D33-D71,0)=0,"","Imbalance")</f>
        <v/>
      </c>
      <c r="E72" s="671" t="str">
        <f>IF(ROUND('21. CCE'!E33+'21. CCE'!F33-E71,0)=0,"","Imbalance")</f>
        <v/>
      </c>
    </row>
  </sheetData>
  <customSheetViews>
    <customSheetView guid="{E4F26FFA-5313-49C9-9365-CBA576C57791}" scale="85" showGridLines="0" fitToPage="1" showRuler="0" topLeftCell="A4">
      <selection activeCell="D26" sqref="D26"/>
      <pageMargins left="0.74803149606299213" right="0.74803149606299213" top="0.98425196850393704" bottom="0.98425196850393704" header="0.51181102362204722" footer="0.51181102362204722"/>
      <pageSetup paperSize="9" scale="76" orientation="portrait" horizontalDpi="300" verticalDpi="300" r:id="rId1"/>
      <headerFooter alignWithMargins="0"/>
    </customSheetView>
  </customSheetViews>
  <phoneticPr fontId="0" type="noConversion"/>
  <conditionalFormatting sqref="D72">
    <cfRule type="cellIs" dxfId="3" priority="4" operator="notEqual">
      <formula>""</formula>
    </cfRule>
  </conditionalFormatting>
  <conditionalFormatting sqref="E72">
    <cfRule type="cellIs" dxfId="2" priority="3" operator="notEqual">
      <formula>""</formula>
    </cfRule>
  </conditionalFormatting>
  <dataValidations count="7">
    <dataValidation allowBlank="1" showInputMessage="1" showErrorMessage="1" promptTitle="Normal absorption: CCE" prompt="This line represents the physical transfer of cash and cash equivalents in an absorption transfer only. Transfers of working capital are deducted from movements in working capital in operating cash flows above." sqref="C69"/>
    <dataValidation allowBlank="1" showInputMessage="1" showErrorMessage="1" promptTitle="On-SoFP pension contributions" prompt="Calculated from sheet '34. Pensions'" sqref="C20"/>
    <dataValidation allowBlank="1" showInputMessage="1" showErrorMessage="1" promptTitle="Capital donations" prompt="This deducts donations of assets and assets purchased from donated cash (both non-operating). Cash donated for purchasing assets is added back as investing activity below." sqref="C18"/>
    <dataValidation allowBlank="1" showInputMessage="1" showErrorMessage="1" promptTitle="Cash donations" prompt="This row adds in cash donations for purchasing assets (moved from operating above). In rare circumstances timing differences (where the income credit relates to a receivable not cash) can be adjusted." sqref="C40"/>
    <dataValidation allowBlank="1" showInputMessage="1" showErrorMessage="1" promptTitle="Financing element of PFI, LIFT" prompt="This should include any contingent rent charges on the PFI scheme." sqref="C59"/>
    <dataValidation allowBlank="1" showInputMessage="1" showErrorMessage="1" promptTitle="Cash flows from other financing" prompt="This should not include PFI contingent rents; these should be included in subcode 295 above." sqref="C63"/>
    <dataValidation allowBlank="1" showInputMessage="1" showErrorMessage="1" promptTitle="Charity cash flow eliminations" prompt="Charity cash flow eliminations should not be recorded here. Please use the appropriate cells in table E on tab 41. Charity - consol to record intragroup cash flow eliminations which will amend the cash flow above." sqref="C30"/>
  </dataValidations>
  <pageMargins left="0.74803149606299213" right="0.35433070866141736" top="0.35433070866141736" bottom="0.39370078740157483" header="0.19685039370078741" footer="0.19685039370078741"/>
  <pageSetup paperSize="8" scale="61" fitToHeight="2" orientation="portrait" horizontalDpi="300" verticalDpi="300" r:id="rId2"/>
  <headerFooter alignWithMargins="0"/>
  <rowBreaks count="1" manualBreakCount="1">
    <brk id="22" min="1" max="6" man="1"/>
  </rowBreaks>
  <colBreaks count="1" manualBreakCount="1">
    <brk id="1" max="104" man="1"/>
  </colBreaks>
  <ignoredErrors>
    <ignoredError sqref="D10:E10 F12:F14 F30:F39 F16:F17 F71 F50:F51 F43:F44 F21:F28 F57:F61 F67 F46:F49 F18:F19 F63:F66 F52:F55" numberStoredAsText="1"/>
    <ignoredError sqref="E31 E14 E47"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69"/>
  <sheetViews>
    <sheetView showGridLines="0" zoomScale="85" zoomScaleNormal="85" workbookViewId="0"/>
  </sheetViews>
  <sheetFormatPr defaultColWidth="10.7109375" defaultRowHeight="12.75"/>
  <cols>
    <col min="1" max="1" width="4.5703125" style="22" customWidth="1"/>
    <col min="2" max="2" width="55.42578125" style="24" customWidth="1"/>
    <col min="3" max="3" width="13" style="22" customWidth="1"/>
    <col min="4" max="8" width="13.28515625" style="22" customWidth="1"/>
    <col min="9" max="11" width="13.28515625" customWidth="1"/>
    <col min="12" max="13" width="13.140625" customWidth="1"/>
    <col min="14" max="23" width="13" customWidth="1"/>
  </cols>
  <sheetData>
    <row r="1" spans="1:8" ht="15.75">
      <c r="A1" s="33"/>
      <c r="B1" s="1178" t="s">
        <v>1366</v>
      </c>
      <c r="C1" s="33"/>
      <c r="D1" s="33"/>
      <c r="E1" s="33"/>
      <c r="F1" s="33"/>
      <c r="G1" s="33"/>
      <c r="H1" s="33"/>
    </row>
    <row r="2" spans="1:8">
      <c r="A2" s="33"/>
      <c r="B2" s="42"/>
      <c r="C2" s="33"/>
      <c r="D2" s="33"/>
      <c r="E2" s="33"/>
      <c r="F2" s="33"/>
      <c r="G2" s="33"/>
      <c r="H2" s="33"/>
    </row>
    <row r="3" spans="1:8">
      <c r="A3" s="33"/>
      <c r="B3" s="43" t="str">
        <f>iTitle</f>
        <v>FTC form for accounts for periods ending 31 March 2017</v>
      </c>
      <c r="C3" s="33"/>
      <c r="D3" s="33"/>
      <c r="E3" s="33"/>
      <c r="F3" s="33"/>
      <c r="G3" s="33"/>
      <c r="H3" s="33"/>
    </row>
    <row r="4" spans="1:8">
      <c r="A4" s="33"/>
      <c r="B4" s="95" t="str">
        <f ca="1">MID(CELL("filename",E4),FIND("]",CELL("filename",E4))+1,99)</f>
        <v>5. Op Inc (nature)</v>
      </c>
      <c r="C4" s="33"/>
      <c r="D4" s="33"/>
      <c r="E4" s="33"/>
      <c r="F4" s="33"/>
      <c r="G4" s="33"/>
      <c r="H4" s="33"/>
    </row>
    <row r="5" spans="1:8">
      <c r="A5" s="33"/>
      <c r="B5" s="33"/>
      <c r="C5" s="33"/>
      <c r="D5" s="33"/>
      <c r="E5" s="33"/>
      <c r="F5" s="33"/>
      <c r="G5" s="33"/>
      <c r="H5" s="33"/>
    </row>
    <row r="6" spans="1:8">
      <c r="A6" s="33"/>
      <c r="B6" s="64" t="s">
        <v>39</v>
      </c>
      <c r="C6" s="33"/>
      <c r="D6" s="33"/>
      <c r="E6" s="33"/>
      <c r="F6" s="33"/>
      <c r="G6" s="33"/>
      <c r="H6" s="33"/>
    </row>
    <row r="7" spans="1:8">
      <c r="A7" s="33"/>
      <c r="B7" s="40"/>
      <c r="C7" s="33"/>
      <c r="D7" s="33"/>
      <c r="E7" s="33"/>
      <c r="F7" s="33"/>
      <c r="G7" s="33"/>
      <c r="H7" s="52"/>
    </row>
    <row r="8" spans="1:8">
      <c r="A8" s="33"/>
      <c r="B8" s="37"/>
      <c r="C8" s="33"/>
      <c r="D8" s="33"/>
      <c r="E8" s="1776" t="s">
        <v>1577</v>
      </c>
      <c r="F8" s="1776">
        <v>1</v>
      </c>
      <c r="G8" s="33"/>
      <c r="H8" s="33"/>
    </row>
    <row r="9" spans="1:8">
      <c r="A9" s="1158">
        <v>1</v>
      </c>
      <c r="B9" s="583"/>
      <c r="C9" s="619" t="s">
        <v>311</v>
      </c>
      <c r="D9" s="1118" t="s">
        <v>312</v>
      </c>
      <c r="E9" s="614" t="s">
        <v>65</v>
      </c>
      <c r="F9" s="524"/>
      <c r="G9" s="63"/>
      <c r="H9" s="33"/>
    </row>
    <row r="10" spans="1:8">
      <c r="A10" s="33"/>
      <c r="B10" s="315" t="s">
        <v>1143</v>
      </c>
      <c r="C10" s="641" t="str">
        <f>'1. SoCI'!D9</f>
        <v>2016/17</v>
      </c>
      <c r="D10" s="641" t="str">
        <f>'1. SoCI'!E9</f>
        <v>2015/16</v>
      </c>
      <c r="E10" s="642"/>
      <c r="F10" s="225"/>
      <c r="G10" s="63"/>
      <c r="H10" s="33"/>
    </row>
    <row r="11" spans="1:8" ht="33.75" customHeight="1">
      <c r="A11" s="33"/>
      <c r="B11" s="317" t="s">
        <v>76</v>
      </c>
      <c r="C11" s="344" t="s">
        <v>25</v>
      </c>
      <c r="D11" s="344" t="s">
        <v>25</v>
      </c>
      <c r="E11" s="346"/>
      <c r="F11" s="225" t="s">
        <v>102</v>
      </c>
      <c r="G11" s="63"/>
      <c r="H11" s="33"/>
    </row>
    <row r="12" spans="1:8">
      <c r="A12" s="33"/>
      <c r="B12" s="317"/>
      <c r="C12" s="344" t="s">
        <v>67</v>
      </c>
      <c r="D12" s="344" t="s">
        <v>67</v>
      </c>
      <c r="E12" s="513" t="s">
        <v>66</v>
      </c>
      <c r="F12" s="225" t="s">
        <v>103</v>
      </c>
      <c r="G12" s="63"/>
      <c r="H12" s="33"/>
    </row>
    <row r="13" spans="1:8" ht="25.5" customHeight="1">
      <c r="A13" s="33"/>
      <c r="B13" s="649" t="s">
        <v>1356</v>
      </c>
      <c r="C13" s="650"/>
      <c r="D13" s="650"/>
      <c r="E13" s="650"/>
      <c r="F13" s="651"/>
      <c r="G13" s="67"/>
      <c r="H13" s="33"/>
    </row>
    <row r="14" spans="1:8" ht="25.5" customHeight="1">
      <c r="A14" s="33"/>
      <c r="B14" s="644" t="s">
        <v>91</v>
      </c>
      <c r="C14" s="608"/>
      <c r="D14" s="606"/>
      <c r="E14" s="613">
        <v>100</v>
      </c>
      <c r="F14" s="624" t="s">
        <v>68</v>
      </c>
      <c r="G14" s="66"/>
      <c r="H14" s="33"/>
    </row>
    <row r="15" spans="1:8" ht="25.5" customHeight="1">
      <c r="A15" s="33"/>
      <c r="B15" s="644" t="s">
        <v>92</v>
      </c>
      <c r="C15" s="608"/>
      <c r="D15" s="606"/>
      <c r="E15" s="613" t="s">
        <v>185</v>
      </c>
      <c r="F15" s="624" t="s">
        <v>68</v>
      </c>
      <c r="G15" s="66"/>
      <c r="H15" s="33"/>
    </row>
    <row r="16" spans="1:8" ht="25.5" customHeight="1">
      <c r="A16" s="33"/>
      <c r="B16" s="644" t="s">
        <v>77</v>
      </c>
      <c r="C16" s="608"/>
      <c r="D16" s="606"/>
      <c r="E16" s="613" t="s">
        <v>23</v>
      </c>
      <c r="F16" s="624" t="s">
        <v>68</v>
      </c>
      <c r="G16" s="66"/>
      <c r="H16" s="33"/>
    </row>
    <row r="17" spans="1:11" ht="25.5" customHeight="1">
      <c r="A17" s="33"/>
      <c r="B17" s="644" t="s">
        <v>78</v>
      </c>
      <c r="C17" s="608"/>
      <c r="D17" s="606"/>
      <c r="E17" s="613" t="s">
        <v>186</v>
      </c>
      <c r="F17" s="645" t="s">
        <v>68</v>
      </c>
      <c r="G17" s="65"/>
      <c r="H17" s="33"/>
    </row>
    <row r="18" spans="1:11" ht="25.5" customHeight="1">
      <c r="A18" s="33"/>
      <c r="B18" s="644" t="s">
        <v>1581</v>
      </c>
      <c r="C18" s="608"/>
      <c r="D18" s="606"/>
      <c r="E18" s="613" t="s">
        <v>24</v>
      </c>
      <c r="F18" s="624" t="s">
        <v>68</v>
      </c>
      <c r="G18" s="66"/>
      <c r="H18" s="33"/>
    </row>
    <row r="19" spans="1:11" ht="25.5" customHeight="1">
      <c r="A19" s="33"/>
      <c r="B19" s="643" t="s">
        <v>1355</v>
      </c>
      <c r="C19" s="273"/>
      <c r="D19" s="273"/>
      <c r="E19" s="275"/>
      <c r="F19" s="646"/>
      <c r="G19" s="66"/>
      <c r="H19" s="33"/>
    </row>
    <row r="20" spans="1:11" ht="25.5" customHeight="1">
      <c r="A20" s="33"/>
      <c r="B20" s="644" t="s">
        <v>1194</v>
      </c>
      <c r="C20" s="608"/>
      <c r="D20" s="606"/>
      <c r="E20" s="613" t="s">
        <v>187</v>
      </c>
      <c r="F20" s="624" t="s">
        <v>68</v>
      </c>
      <c r="G20" s="66"/>
      <c r="H20" s="33"/>
    </row>
    <row r="21" spans="1:11" ht="25.5" customHeight="1">
      <c r="A21" s="33"/>
      <c r="B21" s="644" t="s">
        <v>1195</v>
      </c>
      <c r="C21" s="608"/>
      <c r="D21" s="606"/>
      <c r="E21" s="613" t="s">
        <v>0</v>
      </c>
      <c r="F21" s="624" t="s">
        <v>68</v>
      </c>
      <c r="G21" s="66"/>
      <c r="H21" s="33"/>
    </row>
    <row r="22" spans="1:11" ht="34.5" customHeight="1">
      <c r="A22" s="33"/>
      <c r="B22" s="493" t="s">
        <v>1196</v>
      </c>
      <c r="C22" s="608"/>
      <c r="D22" s="606"/>
      <c r="E22" s="613" t="s">
        <v>188</v>
      </c>
      <c r="F22" s="624" t="s">
        <v>68</v>
      </c>
      <c r="G22" s="66"/>
      <c r="H22" s="33"/>
    </row>
    <row r="23" spans="1:11" ht="34.5" customHeight="1">
      <c r="A23" s="33"/>
      <c r="B23" s="647" t="s">
        <v>1197</v>
      </c>
      <c r="C23" s="608"/>
      <c r="D23" s="606"/>
      <c r="E23" s="613" t="s">
        <v>1</v>
      </c>
      <c r="F23" s="624" t="s">
        <v>68</v>
      </c>
      <c r="G23" s="66"/>
      <c r="H23" s="33"/>
    </row>
    <row r="24" spans="1:11" ht="25.5" customHeight="1">
      <c r="A24" s="33"/>
      <c r="B24" s="647" t="s">
        <v>116</v>
      </c>
      <c r="C24" s="608"/>
      <c r="D24" s="606"/>
      <c r="E24" s="613" t="s">
        <v>189</v>
      </c>
      <c r="F24" s="624" t="s">
        <v>68</v>
      </c>
      <c r="G24" s="66"/>
      <c r="H24" s="33"/>
    </row>
    <row r="25" spans="1:11" ht="25.5" customHeight="1">
      <c r="A25" s="132"/>
      <c r="B25" s="643" t="s">
        <v>1357</v>
      </c>
      <c r="C25" s="273"/>
      <c r="D25" s="273"/>
      <c r="E25" s="275"/>
      <c r="F25" s="646"/>
      <c r="G25" s="136"/>
      <c r="H25" s="132"/>
    </row>
    <row r="26" spans="1:11" ht="25.5" customHeight="1">
      <c r="A26" s="132"/>
      <c r="B26" s="644" t="s">
        <v>700</v>
      </c>
      <c r="C26" s="608"/>
      <c r="D26" s="606"/>
      <c r="E26" s="613" t="s">
        <v>2</v>
      </c>
      <c r="F26" s="624" t="s">
        <v>68</v>
      </c>
      <c r="G26" s="136"/>
      <c r="H26" s="132"/>
    </row>
    <row r="27" spans="1:11" ht="25.5" customHeight="1">
      <c r="A27" s="132"/>
      <c r="B27" s="644" t="s">
        <v>701</v>
      </c>
      <c r="C27" s="608"/>
      <c r="D27" s="606"/>
      <c r="E27" s="613" t="s">
        <v>190</v>
      </c>
      <c r="F27" s="624" t="s">
        <v>68</v>
      </c>
      <c r="G27" s="136"/>
      <c r="H27" s="132"/>
    </row>
    <row r="28" spans="1:11" ht="25.5" customHeight="1">
      <c r="A28" s="132"/>
      <c r="B28" s="644" t="s">
        <v>692</v>
      </c>
      <c r="C28" s="608"/>
      <c r="D28" s="606"/>
      <c r="E28" s="613" t="s">
        <v>3</v>
      </c>
      <c r="F28" s="624" t="s">
        <v>68</v>
      </c>
      <c r="G28" s="136"/>
      <c r="H28" s="132"/>
    </row>
    <row r="29" spans="1:11" ht="25.5" customHeight="1">
      <c r="A29" s="132"/>
      <c r="B29" s="643" t="s">
        <v>1358</v>
      </c>
      <c r="C29" s="275"/>
      <c r="D29" s="275"/>
      <c r="E29" s="275"/>
      <c r="F29" s="1772"/>
      <c r="G29" s="1773"/>
      <c r="H29" s="132"/>
      <c r="J29" s="1741"/>
      <c r="K29" s="1741"/>
    </row>
    <row r="30" spans="1:11" ht="25.5" customHeight="1">
      <c r="A30" s="132"/>
      <c r="B30" s="459" t="s">
        <v>940</v>
      </c>
      <c r="C30" s="608"/>
      <c r="D30" s="911"/>
      <c r="E30" s="613" t="s">
        <v>193</v>
      </c>
      <c r="F30" s="624" t="s">
        <v>68</v>
      </c>
      <c r="G30" s="136"/>
      <c r="H30" s="132"/>
    </row>
    <row r="31" spans="1:11" ht="25.5" customHeight="1">
      <c r="A31" s="132"/>
      <c r="B31" s="459" t="s">
        <v>1141</v>
      </c>
      <c r="C31" s="608"/>
      <c r="D31" s="606"/>
      <c r="E31" s="613" t="s">
        <v>194</v>
      </c>
      <c r="F31" s="624" t="s">
        <v>68</v>
      </c>
      <c r="G31" s="136"/>
      <c r="H31" s="132"/>
    </row>
    <row r="32" spans="1:11" ht="25.5" customHeight="1">
      <c r="A32" s="33"/>
      <c r="B32" s="643" t="s">
        <v>115</v>
      </c>
      <c r="C32" s="273"/>
      <c r="D32" s="273"/>
      <c r="E32" s="275"/>
      <c r="F32" s="646"/>
      <c r="G32" s="66"/>
      <c r="H32" s="33"/>
    </row>
    <row r="33" spans="1:8" s="1564" customFormat="1" ht="25.5" customHeight="1">
      <c r="A33" s="937"/>
      <c r="B33" s="1646" t="s">
        <v>1363</v>
      </c>
      <c r="C33" s="1591">
        <f>'6. Op Inc (source)'!D23</f>
        <v>0</v>
      </c>
      <c r="D33" s="1591">
        <f>'6. Op Inc (source)'!E23</f>
        <v>0</v>
      </c>
      <c r="E33" s="613" t="s">
        <v>196</v>
      </c>
      <c r="F33" s="624" t="s">
        <v>68</v>
      </c>
      <c r="G33" s="942"/>
      <c r="H33" s="937"/>
    </row>
    <row r="34" spans="1:8" ht="25.5" customHeight="1">
      <c r="A34" s="33"/>
      <c r="B34" s="644" t="s">
        <v>111</v>
      </c>
      <c r="C34" s="608"/>
      <c r="D34" s="606"/>
      <c r="E34" s="613" t="s">
        <v>197</v>
      </c>
      <c r="F34" s="624" t="s">
        <v>68</v>
      </c>
      <c r="G34" s="66"/>
      <c r="H34" s="33"/>
    </row>
    <row r="35" spans="1:8" ht="25.5" customHeight="1" thickBot="1">
      <c r="A35" s="33"/>
      <c r="B35" s="1216" t="s">
        <v>1582</v>
      </c>
      <c r="C35" s="608"/>
      <c r="D35" s="606"/>
      <c r="E35" s="613" t="s">
        <v>198</v>
      </c>
      <c r="F35" s="624" t="s">
        <v>68</v>
      </c>
      <c r="G35" s="66"/>
      <c r="H35" s="33"/>
    </row>
    <row r="36" spans="1:8" ht="25.5" customHeight="1">
      <c r="A36" s="33"/>
      <c r="B36" s="648" t="s">
        <v>241</v>
      </c>
      <c r="C36" s="336">
        <f>SUM(C14:C35)</f>
        <v>0</v>
      </c>
      <c r="D36" s="336">
        <f>SUM(D14:D35)</f>
        <v>0</v>
      </c>
      <c r="E36" s="613" t="s">
        <v>5</v>
      </c>
      <c r="F36" s="624" t="s">
        <v>68</v>
      </c>
      <c r="G36" s="66"/>
      <c r="H36" s="33"/>
    </row>
    <row r="37" spans="1:8" ht="18.75" customHeight="1">
      <c r="A37" s="131"/>
      <c r="B37" s="1087"/>
      <c r="C37" s="1088"/>
      <c r="D37" s="1088"/>
      <c r="E37" s="1088"/>
      <c r="F37" s="1022"/>
      <c r="G37" s="132"/>
      <c r="H37" s="132"/>
    </row>
    <row r="38" spans="1:8" ht="25.5" customHeight="1" thickBot="1">
      <c r="A38" s="132"/>
      <c r="B38" s="652" t="s">
        <v>1144</v>
      </c>
      <c r="C38" s="1085">
        <f>'6. Op Inc (source)'!D56</f>
        <v>0</v>
      </c>
      <c r="D38" s="1085">
        <f>'6. Op Inc (source)'!E56</f>
        <v>0</v>
      </c>
      <c r="E38" s="1082">
        <v>295</v>
      </c>
      <c r="F38" s="1086" t="s">
        <v>123</v>
      </c>
      <c r="G38" s="66"/>
      <c r="H38" s="33"/>
    </row>
    <row r="39" spans="1:8" ht="36" customHeight="1" thickTop="1">
      <c r="A39" s="132"/>
      <c r="B39" s="653" t="s">
        <v>145</v>
      </c>
      <c r="C39" s="336">
        <f>C38+C36</f>
        <v>0</v>
      </c>
      <c r="D39" s="336">
        <f>D38+D36</f>
        <v>0</v>
      </c>
      <c r="E39" s="613">
        <v>300</v>
      </c>
      <c r="F39" s="370" t="s">
        <v>68</v>
      </c>
      <c r="G39" s="66"/>
      <c r="H39" s="33"/>
    </row>
    <row r="40" spans="1:8">
      <c r="A40" s="33"/>
      <c r="B40" s="37"/>
      <c r="C40" s="33"/>
      <c r="D40" s="33"/>
      <c r="E40" s="33"/>
      <c r="F40" s="33"/>
      <c r="G40" s="33"/>
      <c r="H40" s="33"/>
    </row>
    <row r="41" spans="1:8">
      <c r="A41" s="33"/>
      <c r="B41" s="40"/>
      <c r="C41" s="33"/>
      <c r="D41" s="33"/>
      <c r="E41" s="1776" t="s">
        <v>1577</v>
      </c>
      <c r="F41" s="1776">
        <v>2</v>
      </c>
      <c r="G41" s="33"/>
      <c r="H41" s="52"/>
    </row>
    <row r="42" spans="1:8">
      <c r="A42" s="1158">
        <v>2</v>
      </c>
      <c r="B42" s="626"/>
      <c r="C42" s="1124" t="s">
        <v>720</v>
      </c>
      <c r="D42" s="1118" t="s">
        <v>721</v>
      </c>
      <c r="E42" s="614" t="s">
        <v>65</v>
      </c>
      <c r="F42" s="524"/>
      <c r="G42"/>
      <c r="H42"/>
    </row>
    <row r="43" spans="1:8">
      <c r="A43" s="33"/>
      <c r="B43" s="1089" t="s">
        <v>975</v>
      </c>
      <c r="C43" s="524" t="str">
        <f>'1. SoCI'!D9</f>
        <v>2016/17</v>
      </c>
      <c r="D43" s="524" t="str">
        <f>'1. SoCI'!E9</f>
        <v>2015/16</v>
      </c>
      <c r="E43" s="524"/>
      <c r="F43" s="225"/>
      <c r="G43"/>
      <c r="H43"/>
    </row>
    <row r="44" spans="1:8">
      <c r="A44" s="33"/>
      <c r="B44" s="654"/>
      <c r="C44" s="655" t="s">
        <v>25</v>
      </c>
      <c r="D44" s="655" t="s">
        <v>25</v>
      </c>
      <c r="E44" s="343"/>
      <c r="F44" s="225" t="s">
        <v>102</v>
      </c>
      <c r="G44"/>
      <c r="H44"/>
    </row>
    <row r="45" spans="1:8">
      <c r="A45" s="33"/>
      <c r="B45" s="656"/>
      <c r="C45" s="343" t="s">
        <v>67</v>
      </c>
      <c r="D45" s="343" t="s">
        <v>67</v>
      </c>
      <c r="E45" s="1019" t="s">
        <v>66</v>
      </c>
      <c r="F45" s="343" t="s">
        <v>103</v>
      </c>
      <c r="G45"/>
      <c r="H45"/>
    </row>
    <row r="46" spans="1:8" ht="21" customHeight="1">
      <c r="A46" s="33"/>
      <c r="B46" s="649" t="s">
        <v>1198</v>
      </c>
      <c r="C46" s="657"/>
      <c r="D46" s="657"/>
      <c r="E46" s="658"/>
      <c r="F46" s="624"/>
      <c r="G46"/>
      <c r="H46"/>
    </row>
    <row r="47" spans="1:8" ht="33.75" customHeight="1">
      <c r="A47" s="807"/>
      <c r="B47" s="776" t="s">
        <v>870</v>
      </c>
      <c r="C47" s="608"/>
      <c r="D47" s="606"/>
      <c r="E47" s="613">
        <v>100</v>
      </c>
      <c r="F47" s="624" t="s">
        <v>123</v>
      </c>
      <c r="G47"/>
      <c r="H47"/>
    </row>
    <row r="48" spans="1:8" s="823" customFormat="1" ht="21.75" customHeight="1">
      <c r="A48" s="807"/>
      <c r="B48" s="736" t="s">
        <v>866</v>
      </c>
      <c r="C48" s="608"/>
      <c r="D48" s="825"/>
      <c r="E48" s="817" t="s">
        <v>185</v>
      </c>
      <c r="F48" s="624" t="s">
        <v>123</v>
      </c>
    </row>
    <row r="49" spans="1:8" ht="21" customHeight="1" thickBot="1">
      <c r="A49" s="807"/>
      <c r="B49" s="736" t="s">
        <v>867</v>
      </c>
      <c r="C49" s="608"/>
      <c r="D49" s="606"/>
      <c r="E49" s="613" t="s">
        <v>647</v>
      </c>
      <c r="F49" s="624" t="s">
        <v>123</v>
      </c>
      <c r="G49"/>
      <c r="H49"/>
    </row>
    <row r="50" spans="1:8" ht="21" customHeight="1">
      <c r="A50" s="33"/>
      <c r="B50" s="630" t="s">
        <v>29</v>
      </c>
      <c r="C50" s="336">
        <f>SUM(C47:C49)</f>
        <v>0</v>
      </c>
      <c r="D50" s="336">
        <f>SUM(D47:D49)</f>
        <v>0</v>
      </c>
      <c r="E50" s="613">
        <v>110</v>
      </c>
      <c r="F50" s="624" t="s">
        <v>123</v>
      </c>
      <c r="G50"/>
      <c r="H50"/>
    </row>
    <row r="51" spans="1:8" ht="21" customHeight="1">
      <c r="A51" s="33"/>
      <c r="B51" s="649" t="s">
        <v>865</v>
      </c>
      <c r="C51" s="657"/>
      <c r="D51" s="657"/>
      <c r="E51" s="658"/>
      <c r="F51" s="624"/>
      <c r="G51"/>
      <c r="H51"/>
    </row>
    <row r="52" spans="1:8" ht="21" customHeight="1">
      <c r="A52" s="132"/>
      <c r="B52" s="659" t="s">
        <v>1305</v>
      </c>
      <c r="C52" s="657"/>
      <c r="D52" s="657"/>
      <c r="E52" s="658"/>
      <c r="F52" s="624"/>
      <c r="G52"/>
      <c r="H52"/>
    </row>
    <row r="53" spans="1:8" ht="21" customHeight="1">
      <c r="A53" s="33"/>
      <c r="B53" s="660" t="s">
        <v>146</v>
      </c>
      <c r="C53" s="608"/>
      <c r="D53" s="606"/>
      <c r="E53" s="613">
        <v>115</v>
      </c>
      <c r="F53" s="624" t="s">
        <v>123</v>
      </c>
      <c r="G53"/>
      <c r="H53"/>
    </row>
    <row r="54" spans="1:8" ht="21" customHeight="1">
      <c r="A54" s="33"/>
      <c r="B54" s="660" t="s">
        <v>147</v>
      </c>
      <c r="C54" s="608"/>
      <c r="D54" s="606"/>
      <c r="E54" s="613">
        <v>120</v>
      </c>
      <c r="F54" s="624" t="s">
        <v>123</v>
      </c>
      <c r="G54"/>
      <c r="H54"/>
    </row>
    <row r="55" spans="1:8" ht="21" customHeight="1" thickBot="1">
      <c r="A55" s="33"/>
      <c r="B55" s="660" t="s">
        <v>148</v>
      </c>
      <c r="C55" s="608"/>
      <c r="D55" s="606"/>
      <c r="E55" s="613">
        <v>125</v>
      </c>
      <c r="F55" s="624" t="s">
        <v>123</v>
      </c>
      <c r="G55"/>
      <c r="H55"/>
    </row>
    <row r="56" spans="1:8" ht="21" customHeight="1">
      <c r="A56" s="132"/>
      <c r="B56" s="661" t="s">
        <v>741</v>
      </c>
      <c r="C56" s="336">
        <f>SUM(C53:C55)</f>
        <v>0</v>
      </c>
      <c r="D56" s="336">
        <f>SUM(D53:D55)</f>
        <v>0</v>
      </c>
      <c r="E56" s="613">
        <v>140</v>
      </c>
      <c r="F56" s="624" t="s">
        <v>123</v>
      </c>
      <c r="G56"/>
      <c r="H56"/>
    </row>
    <row r="57" spans="1:8" ht="21" customHeight="1">
      <c r="A57" s="132"/>
      <c r="B57" s="659" t="s">
        <v>1306</v>
      </c>
      <c r="C57" s="657"/>
      <c r="D57" s="657"/>
      <c r="E57" s="658"/>
      <c r="F57" s="624"/>
      <c r="G57"/>
      <c r="H57"/>
    </row>
    <row r="58" spans="1:8" ht="21" customHeight="1">
      <c r="A58" s="132"/>
      <c r="B58" s="660" t="s">
        <v>146</v>
      </c>
      <c r="C58" s="608"/>
      <c r="D58" s="606"/>
      <c r="E58" s="613">
        <v>150</v>
      </c>
      <c r="F58" s="624" t="s">
        <v>123</v>
      </c>
      <c r="G58"/>
      <c r="H58"/>
    </row>
    <row r="59" spans="1:8" ht="21" customHeight="1">
      <c r="A59" s="132"/>
      <c r="B59" s="660" t="s">
        <v>147</v>
      </c>
      <c r="C59" s="608"/>
      <c r="D59" s="606"/>
      <c r="E59" s="613">
        <v>160</v>
      </c>
      <c r="F59" s="624" t="s">
        <v>123</v>
      </c>
      <c r="G59"/>
      <c r="H59"/>
    </row>
    <row r="60" spans="1:8" ht="21" customHeight="1" thickBot="1">
      <c r="A60" s="132"/>
      <c r="B60" s="660" t="s">
        <v>148</v>
      </c>
      <c r="C60" s="608"/>
      <c r="D60" s="606"/>
      <c r="E60" s="613">
        <v>170</v>
      </c>
      <c r="F60" s="624" t="s">
        <v>123</v>
      </c>
      <c r="G60"/>
      <c r="H60"/>
    </row>
    <row r="61" spans="1:8" ht="21" customHeight="1">
      <c r="A61" s="132"/>
      <c r="B61" s="661" t="s">
        <v>741</v>
      </c>
      <c r="C61" s="336">
        <f>SUM(C58:C60)</f>
        <v>0</v>
      </c>
      <c r="D61" s="336">
        <f t="shared" ref="D61" si="0">SUM(D58:D60)</f>
        <v>0</v>
      </c>
      <c r="E61" s="613">
        <v>180</v>
      </c>
      <c r="F61" s="624" t="s">
        <v>123</v>
      </c>
      <c r="G61"/>
      <c r="H61"/>
    </row>
    <row r="62" spans="1:8" ht="21" customHeight="1">
      <c r="A62" s="132"/>
      <c r="B62" s="659" t="s">
        <v>1307</v>
      </c>
      <c r="C62" s="657"/>
      <c r="D62" s="657"/>
      <c r="E62" s="658"/>
      <c r="F62" s="624"/>
      <c r="G62"/>
      <c r="H62"/>
    </row>
    <row r="63" spans="1:8" ht="21" customHeight="1">
      <c r="A63" s="132"/>
      <c r="B63" s="660" t="s">
        <v>146</v>
      </c>
      <c r="C63" s="608"/>
      <c r="D63" s="606"/>
      <c r="E63" s="613">
        <v>190</v>
      </c>
      <c r="F63" s="624" t="s">
        <v>123</v>
      </c>
      <c r="G63"/>
      <c r="H63"/>
    </row>
    <row r="64" spans="1:8" ht="21" customHeight="1">
      <c r="A64" s="132"/>
      <c r="B64" s="660" t="s">
        <v>147</v>
      </c>
      <c r="C64" s="608"/>
      <c r="D64" s="606"/>
      <c r="E64" s="613">
        <v>200</v>
      </c>
      <c r="F64" s="624" t="s">
        <v>123</v>
      </c>
      <c r="G64"/>
      <c r="H64"/>
    </row>
    <row r="65" spans="1:8" ht="21" customHeight="1" thickBot="1">
      <c r="A65" s="132"/>
      <c r="B65" s="660" t="s">
        <v>148</v>
      </c>
      <c r="C65" s="608"/>
      <c r="D65" s="606"/>
      <c r="E65" s="613">
        <v>210</v>
      </c>
      <c r="F65" s="624" t="s">
        <v>123</v>
      </c>
      <c r="G65"/>
      <c r="H65"/>
    </row>
    <row r="66" spans="1:8" ht="21" customHeight="1" thickBot="1">
      <c r="A66" s="132"/>
      <c r="B66" s="661" t="s">
        <v>741</v>
      </c>
      <c r="C66" s="336">
        <f>SUM(C63:C65)</f>
        <v>0</v>
      </c>
      <c r="D66" s="336">
        <f t="shared" ref="D66" si="1">SUM(D63:D65)</f>
        <v>0</v>
      </c>
      <c r="E66" s="613" t="s">
        <v>201</v>
      </c>
      <c r="F66" s="624" t="s">
        <v>123</v>
      </c>
      <c r="G66"/>
      <c r="H66"/>
    </row>
    <row r="67" spans="1:8" ht="21" customHeight="1">
      <c r="A67" s="33"/>
      <c r="B67" s="662" t="s">
        <v>240</v>
      </c>
      <c r="C67" s="336">
        <f>C56+C61+C66</f>
        <v>0</v>
      </c>
      <c r="D67" s="336">
        <f>D56+D61+D66</f>
        <v>0</v>
      </c>
      <c r="E67" s="613">
        <v>130</v>
      </c>
      <c r="F67" s="624" t="s">
        <v>123</v>
      </c>
      <c r="G67"/>
      <c r="H67"/>
    </row>
    <row r="68" spans="1:8">
      <c r="A68" s="33"/>
      <c r="B68" s="37"/>
      <c r="C68" s="33"/>
      <c r="D68" s="33"/>
      <c r="E68" s="33"/>
      <c r="F68" s="33"/>
      <c r="G68" s="33"/>
      <c r="H68" s="33"/>
    </row>
    <row r="69" spans="1:8">
      <c r="A69" s="33"/>
      <c r="B69" s="37"/>
      <c r="C69" s="33"/>
      <c r="D69" s="33"/>
      <c r="E69" s="33"/>
      <c r="F69" s="33"/>
      <c r="G69" s="33"/>
      <c r="H69" s="33"/>
    </row>
  </sheetData>
  <dataConsolidate/>
  <customSheetViews>
    <customSheetView guid="{E4F26FFA-5313-49C9-9365-CBA576C57791}" scale="85" showGridLines="0" fitToPage="1" showRuler="0" topLeftCell="A25">
      <selection activeCell="D45" sqref="D45"/>
      <pageMargins left="0.74803149606299213" right="0.74803149606299213" top="0.98425196850393704" bottom="0.98425196850393704" header="0.51181102362204722" footer="0.51181102362204722"/>
      <pageSetup paperSize="9" scale="70" orientation="portrait" horizontalDpi="300" verticalDpi="300" r:id="rId1"/>
      <headerFooter alignWithMargins="0"/>
    </customSheetView>
  </customSheetViews>
  <phoneticPr fontId="0" type="noConversion"/>
  <printOptions gridLinesSet="0"/>
  <pageMargins left="0.74803149606299213" right="0.35433070866141736" top="0.35433070866141736" bottom="0.39370078740157483" header="0.19685039370078741" footer="0.19685039370078741"/>
  <pageSetup paperSize="9" scale="51" fitToHeight="0" orientation="landscape" horizontalDpi="300" verticalDpi="300" r:id="rId2"/>
  <headerFooter alignWithMargins="0"/>
  <ignoredErrors>
    <ignoredError sqref="D40 E68 C45 C50 E34:E36 D11 C11:C12 D13 E15:E24 E26:E28 D12 E31:E3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1">
    <pageSetUpPr fitToPage="1"/>
  </sheetPr>
  <dimension ref="A1:K73"/>
  <sheetViews>
    <sheetView showGridLines="0" zoomScale="85" zoomScaleNormal="85" workbookViewId="0"/>
  </sheetViews>
  <sheetFormatPr defaultColWidth="10.7109375" defaultRowHeight="12.75"/>
  <cols>
    <col min="1" max="1" width="4.5703125" style="20" customWidth="1"/>
    <col min="2" max="2" width="62" style="15" customWidth="1"/>
    <col min="3" max="3" width="4.7109375" style="1643" customWidth="1"/>
    <col min="4" max="4" width="13.140625" style="20" customWidth="1"/>
    <col min="5" max="5" width="12.85546875" style="20" bestFit="1" customWidth="1"/>
    <col min="6" max="6" width="13.140625" style="20" bestFit="1" customWidth="1"/>
    <col min="7" max="7" width="12.85546875" style="20" bestFit="1" customWidth="1"/>
    <col min="8" max="8" width="15.28515625" style="20" customWidth="1"/>
    <col min="9" max="9" width="14.7109375" style="20" customWidth="1"/>
    <col min="10" max="16384" width="10.7109375" style="20"/>
  </cols>
  <sheetData>
    <row r="1" spans="1:7" ht="15.75">
      <c r="A1" s="32"/>
      <c r="B1" s="1178" t="s">
        <v>1366</v>
      </c>
      <c r="C1" s="1178"/>
      <c r="D1" s="32"/>
      <c r="E1" s="32"/>
      <c r="F1" s="32"/>
      <c r="G1" s="32"/>
    </row>
    <row r="2" spans="1:7">
      <c r="A2" s="32"/>
      <c r="B2" s="68"/>
      <c r="C2" s="68"/>
      <c r="D2" s="32"/>
      <c r="E2" s="32"/>
      <c r="F2" s="32"/>
      <c r="G2" s="32"/>
    </row>
    <row r="3" spans="1:7">
      <c r="A3" s="32"/>
      <c r="B3" s="43" t="str">
        <f>iTitle</f>
        <v>FTC form for accounts for periods ending 31 March 2017</v>
      </c>
      <c r="C3" s="878"/>
      <c r="D3" s="32"/>
      <c r="E3" s="32"/>
      <c r="F3" s="32"/>
      <c r="G3" s="32"/>
    </row>
    <row r="4" spans="1:7">
      <c r="A4" s="32"/>
      <c r="B4" s="99" t="str">
        <f ca="1">MID(CELL("filename",G4),FIND("]",CELL("filename",G4))+1,99)</f>
        <v>6. Op Inc (source)</v>
      </c>
      <c r="C4" s="99"/>
      <c r="D4" s="32"/>
      <c r="E4" s="32"/>
      <c r="F4" s="32"/>
      <c r="G4" s="32"/>
    </row>
    <row r="5" spans="1:7">
      <c r="A5" s="32"/>
      <c r="B5" s="32"/>
      <c r="C5" s="1272"/>
      <c r="D5" s="32"/>
      <c r="E5" s="32"/>
      <c r="F5" s="32"/>
      <c r="G5" s="32"/>
    </row>
    <row r="6" spans="1:7">
      <c r="A6" s="32"/>
      <c r="B6" s="43" t="s">
        <v>39</v>
      </c>
      <c r="C6" s="878"/>
      <c r="D6" s="32"/>
      <c r="E6" s="32"/>
      <c r="F6" s="32"/>
      <c r="G6" s="32"/>
    </row>
    <row r="7" spans="1:7">
      <c r="A7" s="32"/>
      <c r="B7" s="40"/>
      <c r="C7" s="939"/>
      <c r="D7" s="32"/>
      <c r="E7" s="32"/>
      <c r="F7" s="1776" t="s">
        <v>1577</v>
      </c>
      <c r="G7" s="1776">
        <v>1</v>
      </c>
    </row>
    <row r="8" spans="1:7">
      <c r="A8" s="1157">
        <v>1</v>
      </c>
      <c r="B8" s="1707"/>
      <c r="C8" s="1672"/>
      <c r="D8" s="1236" t="s">
        <v>310</v>
      </c>
      <c r="E8" s="1237" t="s">
        <v>313</v>
      </c>
      <c r="F8" s="1236" t="s">
        <v>65</v>
      </c>
      <c r="G8" s="724"/>
    </row>
    <row r="9" spans="1:7" s="14" customFormat="1">
      <c r="A9" s="32"/>
      <c r="B9" s="1076" t="s">
        <v>1142</v>
      </c>
      <c r="C9" s="101"/>
      <c r="D9" s="1275" t="str">
        <f>'1. SoCI'!D9</f>
        <v>2016/17</v>
      </c>
      <c r="E9" s="1275" t="str">
        <f>'1. SoCI'!E9</f>
        <v>2015/16</v>
      </c>
      <c r="F9" s="1276"/>
      <c r="G9" s="1277"/>
    </row>
    <row r="10" spans="1:7" ht="15">
      <c r="A10" s="32"/>
      <c r="B10" s="1278" t="s">
        <v>76</v>
      </c>
      <c r="C10" s="1673"/>
      <c r="D10" s="1268" t="s">
        <v>25</v>
      </c>
      <c r="E10" s="896" t="s">
        <v>85</v>
      </c>
      <c r="F10" s="629"/>
      <c r="G10" s="1277" t="s">
        <v>102</v>
      </c>
    </row>
    <row r="11" spans="1:7">
      <c r="A11" s="32"/>
      <c r="B11" s="1694"/>
      <c r="C11" s="1674"/>
      <c r="D11" s="1143" t="s">
        <v>67</v>
      </c>
      <c r="E11" s="1143" t="s">
        <v>67</v>
      </c>
      <c r="F11" s="817" t="s">
        <v>66</v>
      </c>
      <c r="G11" s="380" t="s">
        <v>103</v>
      </c>
    </row>
    <row r="12" spans="1:7" ht="18.75" customHeight="1">
      <c r="A12" s="32"/>
      <c r="B12" s="1695" t="s">
        <v>54</v>
      </c>
      <c r="C12" s="1698"/>
      <c r="D12" s="804"/>
      <c r="E12" s="825"/>
      <c r="F12" s="1191">
        <v>100</v>
      </c>
      <c r="G12" s="1279" t="s">
        <v>68</v>
      </c>
    </row>
    <row r="13" spans="1:7" ht="18.75" customHeight="1">
      <c r="A13" s="32"/>
      <c r="B13" s="1695" t="s">
        <v>101</v>
      </c>
      <c r="C13" s="1698"/>
      <c r="D13" s="804"/>
      <c r="E13" s="825"/>
      <c r="F13" s="817" t="s">
        <v>185</v>
      </c>
      <c r="G13" s="1180" t="s">
        <v>68</v>
      </c>
    </row>
    <row r="14" spans="1:7" ht="18.75" customHeight="1">
      <c r="A14" s="32"/>
      <c r="B14" s="1695" t="s">
        <v>941</v>
      </c>
      <c r="C14" s="1698"/>
      <c r="D14" s="804"/>
      <c r="E14" s="825"/>
      <c r="F14" s="817" t="s">
        <v>994</v>
      </c>
      <c r="G14" s="1180" t="s">
        <v>68</v>
      </c>
    </row>
    <row r="15" spans="1:7" ht="18.75" customHeight="1">
      <c r="A15" s="32"/>
      <c r="B15" s="1695" t="s">
        <v>1199</v>
      </c>
      <c r="C15" s="1698"/>
      <c r="D15" s="804"/>
      <c r="E15" s="825"/>
      <c r="F15" s="817" t="s">
        <v>24</v>
      </c>
      <c r="G15" s="1180" t="s">
        <v>68</v>
      </c>
    </row>
    <row r="16" spans="1:7" ht="18.75" customHeight="1">
      <c r="A16" s="32"/>
      <c r="B16" s="1695" t="s">
        <v>125</v>
      </c>
      <c r="C16" s="1698"/>
      <c r="D16" s="804"/>
      <c r="E16" s="825"/>
      <c r="F16" s="817" t="s">
        <v>187</v>
      </c>
      <c r="G16" s="1180" t="s">
        <v>68</v>
      </c>
    </row>
    <row r="17" spans="1:11" ht="18.75" customHeight="1">
      <c r="A17" s="32"/>
      <c r="B17" s="1695" t="s">
        <v>124</v>
      </c>
      <c r="C17" s="1698"/>
      <c r="D17" s="804"/>
      <c r="E17" s="825"/>
      <c r="F17" s="817" t="s">
        <v>0</v>
      </c>
      <c r="G17" s="1180" t="s">
        <v>68</v>
      </c>
    </row>
    <row r="18" spans="1:11" ht="18.75" customHeight="1">
      <c r="A18" s="32"/>
      <c r="B18" s="1695" t="s">
        <v>1200</v>
      </c>
      <c r="C18" s="1698"/>
      <c r="D18" s="804"/>
      <c r="E18" s="825"/>
      <c r="F18" s="817" t="s">
        <v>188</v>
      </c>
      <c r="G18" s="1279" t="s">
        <v>68</v>
      </c>
    </row>
    <row r="19" spans="1:11" ht="18.75" customHeight="1">
      <c r="A19" s="32"/>
      <c r="B19" s="1695" t="s">
        <v>50</v>
      </c>
      <c r="C19" s="1698"/>
      <c r="D19" s="804"/>
      <c r="E19" s="825"/>
      <c r="F19" s="817" t="s">
        <v>1</v>
      </c>
      <c r="G19" s="1180" t="s">
        <v>68</v>
      </c>
    </row>
    <row r="20" spans="1:11" ht="18.75" customHeight="1">
      <c r="A20" s="32"/>
      <c r="B20" s="1695" t="s">
        <v>1042</v>
      </c>
      <c r="C20" s="1698"/>
      <c r="D20" s="804"/>
      <c r="E20" s="825"/>
      <c r="F20" s="817" t="s">
        <v>189</v>
      </c>
      <c r="G20" s="1180" t="s">
        <v>68</v>
      </c>
    </row>
    <row r="21" spans="1:11" ht="18.75" customHeight="1">
      <c r="A21" s="32"/>
      <c r="B21" s="1695" t="s">
        <v>118</v>
      </c>
      <c r="C21" s="1698"/>
      <c r="D21" s="804"/>
      <c r="E21" s="825"/>
      <c r="F21" s="817" t="s">
        <v>2</v>
      </c>
      <c r="G21" s="1180" t="s">
        <v>68</v>
      </c>
    </row>
    <row r="22" spans="1:11" ht="18.75" customHeight="1">
      <c r="A22" s="32"/>
      <c r="B22" s="1695" t="s">
        <v>1583</v>
      </c>
      <c r="C22" s="1698"/>
      <c r="D22" s="804"/>
      <c r="E22" s="825"/>
      <c r="F22" s="817" t="s">
        <v>190</v>
      </c>
      <c r="G22" s="1180" t="s">
        <v>68</v>
      </c>
    </row>
    <row r="23" spans="1:11" s="934" customFormat="1" ht="18.75" customHeight="1" thickBot="1">
      <c r="A23" s="1272"/>
      <c r="B23" s="1198" t="s">
        <v>1363</v>
      </c>
      <c r="C23" s="1385" t="s">
        <v>1113</v>
      </c>
      <c r="D23" s="804"/>
      <c r="E23" s="1600"/>
      <c r="F23" s="1019" t="s">
        <v>872</v>
      </c>
      <c r="G23" s="1180" t="s">
        <v>68</v>
      </c>
    </row>
    <row r="24" spans="1:11" ht="21.75" customHeight="1">
      <c r="A24" s="32"/>
      <c r="B24" s="1697" t="s">
        <v>241</v>
      </c>
      <c r="C24" s="1709"/>
      <c r="D24" s="336">
        <f>SUM(D12:D23)</f>
        <v>0</v>
      </c>
      <c r="E24" s="336">
        <f t="shared" ref="E24" si="0">SUM(E12:E23)</f>
        <v>0</v>
      </c>
      <c r="F24" s="817" t="s">
        <v>3</v>
      </c>
      <c r="G24" s="1280" t="s">
        <v>68</v>
      </c>
    </row>
    <row r="25" spans="1:11" s="934" customFormat="1" ht="22.5" customHeight="1">
      <c r="A25" s="1272"/>
      <c r="B25" s="1692" t="s">
        <v>1084</v>
      </c>
      <c r="C25" s="44"/>
      <c r="D25" s="791"/>
      <c r="E25" s="791"/>
      <c r="F25" s="108"/>
      <c r="G25" s="1281"/>
    </row>
    <row r="26" spans="1:11" s="934" customFormat="1" ht="22.5" customHeight="1">
      <c r="A26" s="1272"/>
      <c r="B26" s="1682" t="s">
        <v>1201</v>
      </c>
      <c r="C26" s="1698"/>
      <c r="D26" s="826">
        <f>D24-D27</f>
        <v>0</v>
      </c>
      <c r="E26" s="826">
        <f>E24-E27</f>
        <v>0</v>
      </c>
      <c r="F26" s="817" t="s">
        <v>11</v>
      </c>
      <c r="G26" s="778" t="s">
        <v>68</v>
      </c>
    </row>
    <row r="27" spans="1:11" s="934" customFormat="1" ht="22.5" customHeight="1">
      <c r="A27" s="1272"/>
      <c r="B27" s="1682" t="s">
        <v>1202</v>
      </c>
      <c r="C27" s="1698"/>
      <c r="D27" s="804"/>
      <c r="E27" s="911"/>
      <c r="F27" s="817" t="s">
        <v>194</v>
      </c>
      <c r="G27" s="1282" t="s">
        <v>68</v>
      </c>
    </row>
    <row r="28" spans="1:11">
      <c r="A28" s="131"/>
      <c r="B28" s="35"/>
      <c r="C28" s="1708"/>
      <c r="D28" s="132"/>
      <c r="E28" s="132"/>
      <c r="F28" s="132"/>
      <c r="G28" s="132"/>
    </row>
    <row r="29" spans="1:11" s="1745" customFormat="1">
      <c r="A29" s="1272"/>
      <c r="B29" s="35"/>
      <c r="C29" s="1708"/>
      <c r="D29" s="937"/>
      <c r="E29" s="937"/>
      <c r="F29" s="1776" t="s">
        <v>1577</v>
      </c>
      <c r="G29" s="1776">
        <v>2</v>
      </c>
    </row>
    <row r="30" spans="1:11">
      <c r="A30" s="1157">
        <v>2</v>
      </c>
      <c r="B30" s="1707"/>
      <c r="C30" s="1672"/>
      <c r="D30" s="713" t="s">
        <v>310</v>
      </c>
      <c r="E30" s="1118" t="s">
        <v>313</v>
      </c>
      <c r="F30" s="713" t="s">
        <v>65</v>
      </c>
      <c r="G30" s="713" t="s">
        <v>65</v>
      </c>
      <c r="J30" s="1745"/>
      <c r="K30" s="1745"/>
    </row>
    <row r="31" spans="1:11" ht="12.75" customHeight="1">
      <c r="A31" s="131"/>
      <c r="B31" s="1821" t="s">
        <v>28</v>
      </c>
      <c r="C31" s="1675"/>
      <c r="D31" s="773" t="str">
        <f>'1. SoCI'!D9</f>
        <v>2016/17</v>
      </c>
      <c r="E31" s="773" t="str">
        <f>'1. SoCI'!E9</f>
        <v>2015/16</v>
      </c>
      <c r="F31" s="774"/>
      <c r="G31" s="714"/>
    </row>
    <row r="32" spans="1:11" ht="15">
      <c r="A32" s="131"/>
      <c r="B32" s="1821"/>
      <c r="C32" s="1675"/>
      <c r="D32" s="344" t="s">
        <v>25</v>
      </c>
      <c r="E32" s="346" t="s">
        <v>85</v>
      </c>
      <c r="F32" s="398"/>
      <c r="G32" s="714" t="s">
        <v>102</v>
      </c>
    </row>
    <row r="33" spans="1:7">
      <c r="A33" s="131"/>
      <c r="B33" s="653"/>
      <c r="C33" s="1676"/>
      <c r="D33" s="280" t="s">
        <v>67</v>
      </c>
      <c r="E33" s="280" t="s">
        <v>67</v>
      </c>
      <c r="F33" s="670" t="s">
        <v>66</v>
      </c>
      <c r="G33" s="380" t="s">
        <v>103</v>
      </c>
    </row>
    <row r="34" spans="1:7" ht="18.75" customHeight="1">
      <c r="A34" s="131"/>
      <c r="B34" s="1682" t="s">
        <v>81</v>
      </c>
      <c r="C34" s="1698"/>
      <c r="D34" s="804"/>
      <c r="E34" s="1013"/>
      <c r="F34" s="254" t="s">
        <v>196</v>
      </c>
      <c r="G34" s="783" t="s">
        <v>68</v>
      </c>
    </row>
    <row r="35" spans="1:7" ht="18.75" customHeight="1">
      <c r="A35" s="131"/>
      <c r="B35" s="1682" t="s">
        <v>80</v>
      </c>
      <c r="C35" s="1698"/>
      <c r="D35" s="804"/>
      <c r="E35" s="1013"/>
      <c r="F35" s="670" t="s">
        <v>197</v>
      </c>
      <c r="G35" s="194" t="s">
        <v>68</v>
      </c>
    </row>
    <row r="36" spans="1:7" ht="39" customHeight="1">
      <c r="A36" s="131"/>
      <c r="B36" s="1683" t="s">
        <v>1164</v>
      </c>
      <c r="C36" s="1699"/>
      <c r="D36" s="804"/>
      <c r="E36" s="1013"/>
      <c r="F36" s="670" t="s">
        <v>682</v>
      </c>
      <c r="G36" s="194" t="s">
        <v>68</v>
      </c>
    </row>
    <row r="37" spans="1:7" s="130" customFormat="1" ht="33" customHeight="1">
      <c r="A37" s="806"/>
      <c r="B37" s="1683" t="s">
        <v>1166</v>
      </c>
      <c r="C37" s="1699"/>
      <c r="D37" s="804"/>
      <c r="E37" s="1013"/>
      <c r="F37" s="817" t="s">
        <v>851</v>
      </c>
      <c r="G37" s="828" t="s">
        <v>123</v>
      </c>
    </row>
    <row r="38" spans="1:7" s="130" customFormat="1" ht="33" customHeight="1">
      <c r="A38" s="131"/>
      <c r="B38" s="1683" t="s">
        <v>856</v>
      </c>
      <c r="C38" s="1699"/>
      <c r="D38" s="804"/>
      <c r="E38" s="1013"/>
      <c r="F38" s="670" t="s">
        <v>683</v>
      </c>
      <c r="G38" s="194" t="s">
        <v>68</v>
      </c>
    </row>
    <row r="39" spans="1:7" s="130" customFormat="1" ht="42.75" customHeight="1">
      <c r="A39" s="806"/>
      <c r="B39" s="1684" t="s">
        <v>1165</v>
      </c>
      <c r="C39" s="1700"/>
      <c r="D39" s="804"/>
      <c r="E39" s="1013"/>
      <c r="F39" s="817" t="s">
        <v>199</v>
      </c>
      <c r="G39" s="828" t="s">
        <v>123</v>
      </c>
    </row>
    <row r="40" spans="1:7" s="130" customFormat="1" ht="33" customHeight="1">
      <c r="A40" s="806"/>
      <c r="B40" s="1684" t="s">
        <v>1167</v>
      </c>
      <c r="C40" s="1700"/>
      <c r="D40" s="804"/>
      <c r="E40" s="1013"/>
      <c r="F40" s="817" t="s">
        <v>797</v>
      </c>
      <c r="G40" s="828" t="s">
        <v>123</v>
      </c>
    </row>
    <row r="41" spans="1:7" ht="30" customHeight="1">
      <c r="A41" s="131"/>
      <c r="B41" s="1685" t="s">
        <v>857</v>
      </c>
      <c r="C41" s="1677"/>
      <c r="D41" s="804"/>
      <c r="E41" s="1013"/>
      <c r="F41" s="670" t="s">
        <v>806</v>
      </c>
      <c r="G41" s="194" t="s">
        <v>68</v>
      </c>
    </row>
    <row r="42" spans="1:7" ht="18.75" customHeight="1">
      <c r="A42" s="131"/>
      <c r="B42" s="1686" t="s">
        <v>104</v>
      </c>
      <c r="C42" s="1701"/>
      <c r="D42" s="804"/>
      <c r="E42" s="1013"/>
      <c r="F42" s="670" t="s">
        <v>5</v>
      </c>
      <c r="G42" s="194" t="s">
        <v>68</v>
      </c>
    </row>
    <row r="43" spans="1:7" s="934" customFormat="1" ht="18.75" customHeight="1">
      <c r="A43" s="1272"/>
      <c r="B43" s="1686" t="s">
        <v>1364</v>
      </c>
      <c r="C43" s="1385" t="s">
        <v>1113</v>
      </c>
      <c r="D43" s="804"/>
      <c r="E43" s="1013"/>
      <c r="F43" s="1019" t="s">
        <v>1360</v>
      </c>
      <c r="G43" s="194" t="s">
        <v>68</v>
      </c>
    </row>
    <row r="44" spans="1:7" s="934" customFormat="1" ht="18.75" customHeight="1">
      <c r="A44" s="1272"/>
      <c r="B44" s="1687" t="s">
        <v>1369</v>
      </c>
      <c r="C44" s="1702"/>
      <c r="D44" s="804"/>
      <c r="E44" s="395"/>
      <c r="F44" s="907" t="s">
        <v>1370</v>
      </c>
      <c r="G44" s="194" t="s">
        <v>68</v>
      </c>
    </row>
    <row r="45" spans="1:7" s="130" customFormat="1" ht="18.75" customHeight="1">
      <c r="A45" s="131"/>
      <c r="B45" s="1687" t="s">
        <v>46</v>
      </c>
      <c r="C45" s="1702"/>
      <c r="D45" s="804"/>
      <c r="E45" s="1013"/>
      <c r="F45" s="670" t="s">
        <v>696</v>
      </c>
      <c r="G45" s="194" t="s">
        <v>68</v>
      </c>
    </row>
    <row r="46" spans="1:7" s="130" customFormat="1" ht="18.75" customHeight="1">
      <c r="A46" s="806"/>
      <c r="B46" s="1688" t="s">
        <v>1365</v>
      </c>
      <c r="C46" s="1703"/>
      <c r="D46" s="804"/>
      <c r="E46" s="1013"/>
      <c r="F46" s="670" t="s">
        <v>206</v>
      </c>
      <c r="G46" s="194" t="s">
        <v>123</v>
      </c>
    </row>
    <row r="47" spans="1:7" ht="18.75" customHeight="1">
      <c r="A47" s="806"/>
      <c r="B47" s="1688" t="s">
        <v>859</v>
      </c>
      <c r="C47" s="1703"/>
      <c r="D47" s="804"/>
      <c r="E47" s="1013"/>
      <c r="F47" s="780" t="s">
        <v>697</v>
      </c>
      <c r="G47" s="370" t="s">
        <v>123</v>
      </c>
    </row>
    <row r="48" spans="1:7" s="130" customFormat="1" ht="29.25" customHeight="1">
      <c r="A48" s="806"/>
      <c r="B48" s="1683" t="s">
        <v>870</v>
      </c>
      <c r="C48" s="1699"/>
      <c r="D48" s="1742">
        <f>'5. Op Inc (nature)'!C47</f>
        <v>0</v>
      </c>
      <c r="E48" s="1015">
        <f>'5. Op Inc (nature)'!D47</f>
        <v>0</v>
      </c>
      <c r="F48" s="817" t="s">
        <v>860</v>
      </c>
      <c r="G48" s="370" t="s">
        <v>123</v>
      </c>
    </row>
    <row r="49" spans="1:7" s="130" customFormat="1" ht="18.75" customHeight="1">
      <c r="A49" s="806"/>
      <c r="B49" s="1688" t="s">
        <v>866</v>
      </c>
      <c r="C49" s="1703"/>
      <c r="D49" s="1742">
        <f>'5. Op Inc (nature)'!C48</f>
        <v>0</v>
      </c>
      <c r="E49" s="1015">
        <f>'5. Op Inc (nature)'!D48</f>
        <v>0</v>
      </c>
      <c r="F49" s="817" t="s">
        <v>868</v>
      </c>
      <c r="G49" s="370" t="s">
        <v>123</v>
      </c>
    </row>
    <row r="50" spans="1:7" s="130" customFormat="1" ht="18.75" customHeight="1">
      <c r="A50" s="806"/>
      <c r="B50" s="1688" t="s">
        <v>867</v>
      </c>
      <c r="C50" s="1703"/>
      <c r="D50" s="1742">
        <f>'5. Op Inc (nature)'!C49</f>
        <v>0</v>
      </c>
      <c r="E50" s="1015">
        <f>'5. Op Inc (nature)'!D49</f>
        <v>0</v>
      </c>
      <c r="F50" s="817" t="s">
        <v>869</v>
      </c>
      <c r="G50" s="370" t="s">
        <v>123</v>
      </c>
    </row>
    <row r="51" spans="1:7" ht="18.75" customHeight="1">
      <c r="A51" s="806"/>
      <c r="B51" s="1689" t="s">
        <v>141</v>
      </c>
      <c r="C51" s="1678"/>
      <c r="D51" s="1741"/>
      <c r="E51"/>
      <c r="F51" s="781"/>
      <c r="G51" s="782"/>
    </row>
    <row r="52" spans="1:7" ht="18.75" customHeight="1">
      <c r="A52" s="131"/>
      <c r="B52" s="1690" t="s">
        <v>142</v>
      </c>
      <c r="C52" s="1704"/>
      <c r="D52" s="804"/>
      <c r="E52" s="1013"/>
      <c r="F52" s="670">
        <v>260</v>
      </c>
      <c r="G52" s="777" t="s">
        <v>68</v>
      </c>
    </row>
    <row r="53" spans="1:7" s="130" customFormat="1" ht="18.75" customHeight="1">
      <c r="A53" s="131"/>
      <c r="B53" s="1690" t="s">
        <v>143</v>
      </c>
      <c r="C53" s="1704"/>
      <c r="D53" s="804"/>
      <c r="E53" s="1013"/>
      <c r="F53" s="670">
        <v>265</v>
      </c>
      <c r="G53" s="778" t="s">
        <v>68</v>
      </c>
    </row>
    <row r="54" spans="1:7" ht="34.5" customHeight="1">
      <c r="A54" s="131"/>
      <c r="B54" s="1683" t="s">
        <v>799</v>
      </c>
      <c r="C54" s="1699"/>
      <c r="D54" s="804"/>
      <c r="E54" s="1013"/>
      <c r="F54" s="670">
        <v>270</v>
      </c>
      <c r="G54" s="779" t="s">
        <v>68</v>
      </c>
    </row>
    <row r="55" spans="1:7" s="926" customFormat="1" ht="34.5" customHeight="1" thickBot="1">
      <c r="A55" s="927"/>
      <c r="B55" s="1715" t="s">
        <v>1203</v>
      </c>
      <c r="C55" s="1705"/>
      <c r="D55" s="804"/>
      <c r="E55" s="1013"/>
      <c r="F55" s="909" t="s">
        <v>909</v>
      </c>
      <c r="G55" s="779" t="s">
        <v>68</v>
      </c>
    </row>
    <row r="56" spans="1:7" ht="22.5" customHeight="1">
      <c r="A56" s="131"/>
      <c r="B56" s="1691" t="s">
        <v>144</v>
      </c>
      <c r="C56" s="1706"/>
      <c r="D56" s="245">
        <f>SUM(D34:D55)</f>
        <v>0</v>
      </c>
      <c r="E56" s="245">
        <f>SUM(E34:E55)</f>
        <v>0</v>
      </c>
      <c r="F56" s="1244">
        <v>275</v>
      </c>
      <c r="G56" s="1265" t="s">
        <v>68</v>
      </c>
    </row>
    <row r="57" spans="1:7" s="934" customFormat="1" ht="22.5" customHeight="1">
      <c r="A57" s="1272"/>
      <c r="B57" s="1692" t="s">
        <v>1220</v>
      </c>
      <c r="C57" s="1679"/>
      <c r="D57" s="1283"/>
      <c r="E57" s="1283"/>
      <c r="F57" s="1284"/>
      <c r="G57" s="1281"/>
    </row>
    <row r="58" spans="1:7" s="934" customFormat="1" ht="22.5" customHeight="1">
      <c r="A58" s="1272"/>
      <c r="B58" s="1682" t="s">
        <v>1201</v>
      </c>
      <c r="C58" s="1698"/>
      <c r="D58" s="826">
        <f>D56-D59</f>
        <v>0</v>
      </c>
      <c r="E58" s="826">
        <f>E56-E59</f>
        <v>0</v>
      </c>
      <c r="F58" s="817" t="s">
        <v>211</v>
      </c>
      <c r="G58" s="778" t="s">
        <v>68</v>
      </c>
    </row>
    <row r="59" spans="1:7" s="934" customFormat="1" ht="22.5" customHeight="1">
      <c r="A59" s="1272"/>
      <c r="B59" s="1682" t="s">
        <v>1202</v>
      </c>
      <c r="C59" s="1698"/>
      <c r="D59" s="804"/>
      <c r="E59" s="911"/>
      <c r="F59" s="817" t="s">
        <v>213</v>
      </c>
      <c r="G59" s="1285" t="s">
        <v>68</v>
      </c>
    </row>
    <row r="60" spans="1:7" ht="13.5" thickBot="1">
      <c r="A60" s="32"/>
      <c r="B60" s="69"/>
      <c r="C60" s="1495"/>
      <c r="D60" s="69"/>
      <c r="E60" s="69"/>
      <c r="F60" s="69"/>
      <c r="G60" s="69"/>
    </row>
    <row r="61" spans="1:7" ht="22.5" customHeight="1">
      <c r="A61" s="32"/>
      <c r="B61" s="1692" t="s">
        <v>242</v>
      </c>
      <c r="C61" s="1709"/>
      <c r="D61" s="336">
        <f>D56+D24</f>
        <v>0</v>
      </c>
      <c r="E61" s="336">
        <f>E56+E24</f>
        <v>0</v>
      </c>
      <c r="F61" s="670">
        <v>300</v>
      </c>
      <c r="G61" s="676" t="s">
        <v>68</v>
      </c>
    </row>
    <row r="62" spans="1:7" s="934" customFormat="1">
      <c r="B62" s="1602"/>
      <c r="C62" s="1602"/>
      <c r="D62" s="1602"/>
      <c r="E62" s="139"/>
      <c r="F62" s="139"/>
      <c r="G62" s="139"/>
    </row>
    <row r="63" spans="1:7" s="934" customFormat="1">
      <c r="B63" s="1602"/>
      <c r="C63" s="1602"/>
      <c r="D63" s="1602"/>
      <c r="E63" s="139"/>
      <c r="F63" s="1776" t="s">
        <v>1577</v>
      </c>
      <c r="G63" s="1776">
        <v>3</v>
      </c>
    </row>
    <row r="64" spans="1:7" s="934" customFormat="1">
      <c r="A64" s="1157">
        <v>3</v>
      </c>
      <c r="B64" s="1693"/>
      <c r="C64" s="1680"/>
      <c r="D64" s="713" t="s">
        <v>1043</v>
      </c>
      <c r="E64" s="1577" t="s">
        <v>1160</v>
      </c>
      <c r="F64" s="713" t="s">
        <v>65</v>
      </c>
      <c r="G64" s="756"/>
    </row>
    <row r="65" spans="1:7" s="934" customFormat="1" ht="25.5">
      <c r="A65" s="1203"/>
      <c r="B65" s="1606" t="s">
        <v>1155</v>
      </c>
      <c r="C65" s="1681"/>
      <c r="D65" s="1574" t="str">
        <f>'1. SoCI'!D9</f>
        <v>2016/17</v>
      </c>
      <c r="E65" s="1574" t="str">
        <f>'1. SoCI'!E9</f>
        <v>2015/16</v>
      </c>
      <c r="F65" s="1576"/>
      <c r="G65" s="899" t="s">
        <v>102</v>
      </c>
    </row>
    <row r="66" spans="1:7" s="934" customFormat="1">
      <c r="A66" s="1203"/>
      <c r="B66" s="1352"/>
      <c r="C66" s="1342"/>
      <c r="D66" s="1571" t="s">
        <v>25</v>
      </c>
      <c r="E66" s="1579" t="s">
        <v>25</v>
      </c>
      <c r="F66" s="368"/>
      <c r="G66" s="899"/>
    </row>
    <row r="67" spans="1:7" s="934" customFormat="1">
      <c r="A67" s="1203"/>
      <c r="B67" s="1694"/>
      <c r="C67" s="1674"/>
      <c r="D67" s="1575" t="s">
        <v>67</v>
      </c>
      <c r="E67" s="368" t="s">
        <v>67</v>
      </c>
      <c r="F67" s="1573" t="s">
        <v>66</v>
      </c>
      <c r="G67" s="380" t="s">
        <v>103</v>
      </c>
    </row>
    <row r="68" spans="1:7" s="934" customFormat="1" ht="18.75" customHeight="1">
      <c r="A68" s="1203"/>
      <c r="B68" s="1695" t="s">
        <v>1038</v>
      </c>
      <c r="C68" s="1698"/>
      <c r="D68" s="888">
        <f>D20</f>
        <v>0</v>
      </c>
      <c r="E68" s="888">
        <f>E20</f>
        <v>0</v>
      </c>
      <c r="F68" s="254" t="s">
        <v>9</v>
      </c>
      <c r="G68" s="809" t="s">
        <v>68</v>
      </c>
    </row>
    <row r="69" spans="1:7" s="934" customFormat="1" ht="33.75" customHeight="1">
      <c r="A69" s="1203"/>
      <c r="B69" s="1696" t="s">
        <v>1039</v>
      </c>
      <c r="C69" s="1710"/>
      <c r="D69" s="675"/>
      <c r="E69" s="911"/>
      <c r="F69" s="670" t="s">
        <v>185</v>
      </c>
      <c r="G69" s="809" t="s">
        <v>68</v>
      </c>
    </row>
    <row r="70" spans="1:7" s="934" customFormat="1" ht="44.25" customHeight="1">
      <c r="A70" s="1203"/>
      <c r="B70" s="1696" t="s">
        <v>1041</v>
      </c>
      <c r="C70" s="1710"/>
      <c r="D70" s="1238"/>
      <c r="E70" s="911"/>
      <c r="F70" s="670" t="s">
        <v>23</v>
      </c>
      <c r="G70" s="809" t="s">
        <v>68</v>
      </c>
    </row>
    <row r="71" spans="1:7" s="934" customFormat="1" ht="30" customHeight="1">
      <c r="A71" s="1203"/>
      <c r="B71" s="1696" t="s">
        <v>1040</v>
      </c>
      <c r="C71" s="1710"/>
      <c r="D71" s="888">
        <f>'35. Losses + Special Payments'!E20</f>
        <v>0</v>
      </c>
      <c r="E71" s="888">
        <f>'35. Losses + Special Payments'!G20</f>
        <v>0</v>
      </c>
      <c r="F71" s="670" t="s">
        <v>186</v>
      </c>
      <c r="G71" s="772" t="s">
        <v>123</v>
      </c>
    </row>
    <row r="72" spans="1:7" s="934" customFormat="1">
      <c r="A72" s="1203"/>
      <c r="B72" s="790"/>
      <c r="C72" s="112"/>
      <c r="D72" s="1203"/>
      <c r="E72" s="1203"/>
      <c r="F72" s="1203"/>
      <c r="G72" s="1203"/>
    </row>
    <row r="73" spans="1:7">
      <c r="A73" s="32"/>
      <c r="B73" s="70"/>
      <c r="C73" s="112"/>
      <c r="D73" s="32"/>
      <c r="E73" s="32"/>
      <c r="F73" s="32"/>
      <c r="G73" s="32"/>
    </row>
  </sheetData>
  <customSheetViews>
    <customSheetView guid="{E4F26FFA-5313-49C9-9365-CBA576C57791}" scale="85" showGridLines="0" fitToPage="1" showRuler="0" topLeftCell="A7">
      <selection activeCell="D28" sqref="D28"/>
      <pageMargins left="0.74803149606299213" right="0.74803149606299213" top="0.42" bottom="0.4" header="0.21" footer="0.2"/>
      <pageSetup paperSize="9" scale="74" orientation="landscape" horizontalDpi="300" verticalDpi="300" r:id="rId1"/>
      <headerFooter alignWithMargins="0">
        <oddHeader xml:space="preserve">&amp;C&amp;"MS Sans Serif,Bold"&amp;12 </oddHeader>
      </headerFooter>
    </customSheetView>
  </customSheetViews>
  <mergeCells count="1">
    <mergeCell ref="B31:B32"/>
  </mergeCells>
  <phoneticPr fontId="0" type="noConversion"/>
  <conditionalFormatting sqref="E62:G62 E63">
    <cfRule type="containsText" dxfId="1" priority="3" operator="containsText" text="FAIL">
      <formula>NOT(ISERROR(SEARCH("FAIL",E62)))</formula>
    </cfRule>
  </conditionalFormatting>
  <dataValidations disablePrompts="1" count="2">
    <dataValidation allowBlank="1" showInputMessage="1" showErrorMessage="1" promptTitle="Delivery of healthcare services" prompt="This row is to be used for revenue contributions from DH (except merger support monies) – for example for local ‘capital to revenue’ transactions." sqref="C23"/>
    <dataValidation allowBlank="1" showInputMessage="1" showErrorMessage="1" promptTitle="Support from DH for mergers" prompt="This row should be used for support received from the Department of Health associated with merger or acquisition transactions." sqref="C43"/>
  </dataValidations>
  <printOptions gridLinesSet="0"/>
  <pageMargins left="0.74803149606299213" right="0.35433070866141736" top="0.35433070866141736" bottom="0.39370078740157483" header="0.19685039370078741" footer="0.19685039370078741"/>
  <pageSetup paperSize="8" scale="71" fitToHeight="2" orientation="landscape" horizontalDpi="300" verticalDpi="300" r:id="rId2"/>
  <headerFooter alignWithMargins="0">
    <oddHeader xml:space="preserve">&amp;C&amp;"MS Sans Serif,Bold"&amp;12 </oddHeader>
  </headerFooter>
  <ignoredErrors>
    <ignoredError sqref="E10 F24 E11 E33 F46:F48 F38 F34:F36 F45 D33 D11 F13 F15:F22 F4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90"/>
  <sheetViews>
    <sheetView showGridLines="0" zoomScale="85" zoomScaleNormal="85" workbookViewId="0"/>
  </sheetViews>
  <sheetFormatPr defaultColWidth="10.7109375" defaultRowHeight="12.75"/>
  <cols>
    <col min="1" max="1" width="4.140625" style="22" customWidth="1"/>
    <col min="2" max="2" width="60" style="24" customWidth="1"/>
    <col min="3" max="3" width="5.28515625" style="24" customWidth="1"/>
    <col min="4" max="4" width="14.140625" style="22" customWidth="1"/>
    <col min="5" max="5" width="13.28515625" style="22" customWidth="1"/>
    <col min="6" max="16384" width="10.7109375" style="22"/>
  </cols>
  <sheetData>
    <row r="1" spans="1:7" ht="15.75">
      <c r="A1" s="33"/>
      <c r="B1" s="1178" t="s">
        <v>1366</v>
      </c>
      <c r="C1" s="1178"/>
      <c r="D1" s="33"/>
      <c r="E1" s="33"/>
    </row>
    <row r="2" spans="1:7">
      <c r="A2" s="33"/>
      <c r="B2" s="42"/>
      <c r="C2" s="877"/>
      <c r="D2" s="33"/>
      <c r="E2" s="33"/>
    </row>
    <row r="3" spans="1:7">
      <c r="A3" s="34"/>
      <c r="B3" s="43" t="str">
        <f>iTitle</f>
        <v>FTC form for accounts for periods ending 31 March 2017</v>
      </c>
      <c r="C3" s="878"/>
      <c r="D3" s="34"/>
      <c r="E3" s="34"/>
    </row>
    <row r="4" spans="1:7" ht="14.25" customHeight="1">
      <c r="A4" s="34"/>
      <c r="B4" s="95" t="s">
        <v>471</v>
      </c>
      <c r="C4" s="879"/>
      <c r="D4" s="34"/>
      <c r="E4" s="34"/>
    </row>
    <row r="5" spans="1:7" ht="12.75" customHeight="1">
      <c r="A5" s="34"/>
      <c r="B5" s="33"/>
      <c r="C5" s="937"/>
      <c r="D5" s="34"/>
      <c r="E5" s="34"/>
    </row>
    <row r="6" spans="1:7">
      <c r="A6" s="34"/>
      <c r="B6" s="43" t="s">
        <v>39</v>
      </c>
      <c r="C6" s="878"/>
      <c r="D6" s="34"/>
      <c r="E6" s="34"/>
    </row>
    <row r="7" spans="1:7">
      <c r="A7" s="34"/>
      <c r="B7" s="40"/>
      <c r="C7" s="939"/>
      <c r="D7" s="71"/>
      <c r="E7" s="52"/>
      <c r="F7" s="1776" t="s">
        <v>1577</v>
      </c>
      <c r="G7" s="1776">
        <v>1</v>
      </c>
    </row>
    <row r="8" spans="1:7">
      <c r="A8" s="1157">
        <v>1</v>
      </c>
      <c r="B8" s="1331"/>
      <c r="C8" s="1310"/>
      <c r="D8" s="713" t="s">
        <v>314</v>
      </c>
      <c r="E8" s="1118" t="s">
        <v>315</v>
      </c>
      <c r="F8" s="713" t="s">
        <v>65</v>
      </c>
      <c r="G8" s="724"/>
    </row>
    <row r="9" spans="1:7">
      <c r="A9" s="34"/>
      <c r="B9" s="1040" t="s">
        <v>463</v>
      </c>
      <c r="C9" s="44"/>
      <c r="D9" s="730" t="str">
        <f>'1. SoCI'!D9</f>
        <v>2016/17</v>
      </c>
      <c r="E9" s="731" t="str">
        <f>'1. SoCI'!E9</f>
        <v>2015/16</v>
      </c>
      <c r="F9" s="732"/>
      <c r="G9" s="366"/>
    </row>
    <row r="10" spans="1:7">
      <c r="A10" s="33"/>
      <c r="B10" s="1295"/>
      <c r="C10" s="80"/>
      <c r="D10" s="733" t="s">
        <v>85</v>
      </c>
      <c r="E10" s="157" t="s">
        <v>85</v>
      </c>
      <c r="F10" s="734"/>
      <c r="G10" s="366" t="s">
        <v>102</v>
      </c>
    </row>
    <row r="11" spans="1:7">
      <c r="A11" s="34"/>
      <c r="B11" s="1315"/>
      <c r="C11" s="342"/>
      <c r="D11" s="735" t="s">
        <v>67</v>
      </c>
      <c r="E11" s="733" t="s">
        <v>67</v>
      </c>
      <c r="F11" s="670" t="s">
        <v>66</v>
      </c>
      <c r="G11" s="366" t="s">
        <v>103</v>
      </c>
    </row>
    <row r="12" spans="1:7" ht="27" customHeight="1">
      <c r="A12" s="34"/>
      <c r="B12" s="1316" t="s">
        <v>435</v>
      </c>
      <c r="C12" s="1335" t="s">
        <v>1113</v>
      </c>
      <c r="D12" s="804"/>
      <c r="E12" s="1013"/>
      <c r="F12" s="670" t="s">
        <v>9</v>
      </c>
      <c r="G12" s="676" t="s">
        <v>68</v>
      </c>
    </row>
    <row r="13" spans="1:7" ht="27" customHeight="1">
      <c r="A13" s="34"/>
      <c r="B13" s="1316" t="s">
        <v>436</v>
      </c>
      <c r="C13" s="1335" t="s">
        <v>1113</v>
      </c>
      <c r="D13" s="804"/>
      <c r="E13" s="1013"/>
      <c r="F13" s="670" t="s">
        <v>185</v>
      </c>
      <c r="G13" s="676" t="s">
        <v>68</v>
      </c>
    </row>
    <row r="14" spans="1:7" ht="27" customHeight="1">
      <c r="A14" s="34"/>
      <c r="B14" s="1311" t="s">
        <v>939</v>
      </c>
      <c r="C14" s="1335" t="s">
        <v>1113</v>
      </c>
      <c r="D14" s="804"/>
      <c r="E14" s="1013"/>
      <c r="F14" s="670" t="s">
        <v>666</v>
      </c>
      <c r="G14" s="676" t="s">
        <v>123</v>
      </c>
    </row>
    <row r="15" spans="1:7" ht="27" customHeight="1">
      <c r="A15" s="34"/>
      <c r="B15" s="1316" t="s">
        <v>1204</v>
      </c>
      <c r="C15" s="1335" t="s">
        <v>1113</v>
      </c>
      <c r="D15" s="804"/>
      <c r="E15" s="1013"/>
      <c r="F15" s="670" t="s">
        <v>23</v>
      </c>
      <c r="G15" s="676" t="s">
        <v>68</v>
      </c>
    </row>
    <row r="16" spans="1:7" ht="27" customHeight="1">
      <c r="A16" s="33"/>
      <c r="B16" s="1316" t="s">
        <v>437</v>
      </c>
      <c r="C16" s="1335" t="s">
        <v>1113</v>
      </c>
      <c r="D16" s="804"/>
      <c r="E16" s="1013"/>
      <c r="F16" s="670" t="s">
        <v>186</v>
      </c>
      <c r="G16" s="676" t="s">
        <v>68</v>
      </c>
    </row>
    <row r="17" spans="1:7" s="935" customFormat="1" ht="33.75" customHeight="1">
      <c r="A17" s="937"/>
      <c r="B17" s="1582" t="s">
        <v>1159</v>
      </c>
      <c r="C17" s="1570" t="s">
        <v>1113</v>
      </c>
      <c r="D17" s="804"/>
      <c r="E17" s="911"/>
      <c r="F17" s="1563" t="s">
        <v>650</v>
      </c>
      <c r="G17" s="676" t="s">
        <v>68</v>
      </c>
    </row>
    <row r="18" spans="1:7" ht="27" customHeight="1">
      <c r="A18" s="34"/>
      <c r="B18" s="1316" t="s">
        <v>1206</v>
      </c>
      <c r="C18" s="1336" t="s">
        <v>1113</v>
      </c>
      <c r="D18" s="804"/>
      <c r="E18" s="911"/>
      <c r="F18" s="670" t="s">
        <v>24</v>
      </c>
      <c r="G18" s="676" t="s">
        <v>68</v>
      </c>
    </row>
    <row r="19" spans="1:7" ht="27" customHeight="1">
      <c r="A19" s="34"/>
      <c r="B19" s="1316" t="s">
        <v>1337</v>
      </c>
      <c r="C19" s="1323"/>
      <c r="D19" s="804"/>
      <c r="E19" s="911"/>
      <c r="F19" s="670" t="s">
        <v>187</v>
      </c>
      <c r="G19" s="676" t="s">
        <v>68</v>
      </c>
    </row>
    <row r="20" spans="1:7" ht="27" customHeight="1">
      <c r="A20" s="34"/>
      <c r="B20" s="1316" t="s">
        <v>1207</v>
      </c>
      <c r="C20" s="1336" t="s">
        <v>1113</v>
      </c>
      <c r="D20" s="804"/>
      <c r="E20" s="911"/>
      <c r="F20" s="670" t="s">
        <v>0</v>
      </c>
      <c r="G20" s="676" t="s">
        <v>68</v>
      </c>
    </row>
    <row r="21" spans="1:7" s="935" customFormat="1" ht="27" customHeight="1">
      <c r="A21" s="938"/>
      <c r="B21" s="1652" t="s">
        <v>1205</v>
      </c>
      <c r="C21" s="1325"/>
      <c r="D21" s="804"/>
      <c r="E21" s="911"/>
      <c r="F21" s="909" t="s">
        <v>188</v>
      </c>
      <c r="G21" s="943" t="s">
        <v>123</v>
      </c>
    </row>
    <row r="22" spans="1:7" ht="27" customHeight="1">
      <c r="A22" s="34"/>
      <c r="B22" s="1316" t="s">
        <v>22</v>
      </c>
      <c r="C22" s="1335" t="s">
        <v>1113</v>
      </c>
      <c r="D22" s="804"/>
      <c r="E22" s="1013"/>
      <c r="F22" s="670" t="s">
        <v>1</v>
      </c>
      <c r="G22" s="676" t="s">
        <v>68</v>
      </c>
    </row>
    <row r="23" spans="1:7" ht="27" customHeight="1">
      <c r="A23" s="34"/>
      <c r="B23" s="1316" t="s">
        <v>52</v>
      </c>
      <c r="C23" s="1335" t="s">
        <v>1113</v>
      </c>
      <c r="D23" s="804"/>
      <c r="E23" s="1013"/>
      <c r="F23" s="670" t="s">
        <v>189</v>
      </c>
      <c r="G23" s="676" t="s">
        <v>68</v>
      </c>
    </row>
    <row r="24" spans="1:7" ht="27" customHeight="1">
      <c r="A24" s="34"/>
      <c r="B24" s="1316" t="s">
        <v>53</v>
      </c>
      <c r="C24" s="1335" t="s">
        <v>1113</v>
      </c>
      <c r="D24" s="804"/>
      <c r="E24" s="1013"/>
      <c r="F24" s="670" t="s">
        <v>2</v>
      </c>
      <c r="G24" s="676" t="s">
        <v>68</v>
      </c>
    </row>
    <row r="25" spans="1:7" ht="27" customHeight="1">
      <c r="A25" s="34"/>
      <c r="B25" s="1316" t="s">
        <v>1208</v>
      </c>
      <c r="C25" s="1335" t="s">
        <v>1113</v>
      </c>
      <c r="D25" s="804"/>
      <c r="E25" s="1013"/>
      <c r="F25" s="670" t="s">
        <v>876</v>
      </c>
      <c r="G25" s="676" t="s">
        <v>68</v>
      </c>
    </row>
    <row r="26" spans="1:7" ht="27" customHeight="1">
      <c r="A26" s="340"/>
      <c r="B26" s="1316" t="s">
        <v>1209</v>
      </c>
      <c r="C26" s="1336" t="s">
        <v>1113</v>
      </c>
      <c r="D26" s="804"/>
      <c r="E26" s="1013"/>
      <c r="F26" s="817" t="s">
        <v>872</v>
      </c>
      <c r="G26" s="676" t="s">
        <v>68</v>
      </c>
    </row>
    <row r="27" spans="1:7" ht="27" customHeight="1">
      <c r="A27" s="34"/>
      <c r="B27" s="1317" t="s">
        <v>1210</v>
      </c>
      <c r="C27" s="1335" t="s">
        <v>1113</v>
      </c>
      <c r="D27" s="804"/>
      <c r="E27" s="1013"/>
      <c r="F27" s="670" t="s">
        <v>3</v>
      </c>
      <c r="G27" s="676" t="s">
        <v>68</v>
      </c>
    </row>
    <row r="28" spans="1:7" s="935" customFormat="1" ht="27" customHeight="1">
      <c r="A28" s="938"/>
      <c r="B28" s="1311" t="s">
        <v>1005</v>
      </c>
      <c r="C28" s="1339" t="s">
        <v>1113</v>
      </c>
      <c r="D28" s="804"/>
      <c r="E28" s="1107"/>
      <c r="F28" s="1105" t="s">
        <v>948</v>
      </c>
      <c r="G28" s="676" t="s">
        <v>68</v>
      </c>
    </row>
    <row r="29" spans="1:7" s="935" customFormat="1" ht="27" customHeight="1">
      <c r="A29" s="938"/>
      <c r="B29" s="1550" t="s">
        <v>1314</v>
      </c>
      <c r="C29" s="1339" t="s">
        <v>1113</v>
      </c>
      <c r="D29" s="804"/>
      <c r="E29" s="911"/>
      <c r="F29" s="907" t="s">
        <v>853</v>
      </c>
      <c r="G29" s="676" t="s">
        <v>68</v>
      </c>
    </row>
    <row r="30" spans="1:7" ht="27" customHeight="1">
      <c r="A30" s="34"/>
      <c r="B30" s="1317" t="s">
        <v>1091</v>
      </c>
      <c r="C30" s="1335" t="s">
        <v>1113</v>
      </c>
      <c r="D30" s="804"/>
      <c r="E30" s="911"/>
      <c r="F30" s="670" t="s">
        <v>191</v>
      </c>
      <c r="G30" s="676" t="s">
        <v>68</v>
      </c>
    </row>
    <row r="31" spans="1:7" ht="27" customHeight="1">
      <c r="A31" s="34"/>
      <c r="B31" s="1316" t="s">
        <v>862</v>
      </c>
      <c r="C31" s="1335" t="s">
        <v>1113</v>
      </c>
      <c r="D31" s="1742">
        <f>'20. Receivables'!D71+'20. Receivables'!D73</f>
        <v>0</v>
      </c>
      <c r="E31" s="1015">
        <f>'20. Receivables'!E71+'20. Receivables'!E73</f>
        <v>0</v>
      </c>
      <c r="F31" s="670" t="s">
        <v>10</v>
      </c>
      <c r="G31" s="676" t="s">
        <v>68</v>
      </c>
    </row>
    <row r="32" spans="1:7" ht="27" customHeight="1">
      <c r="A32" s="133"/>
      <c r="B32" s="1312" t="s">
        <v>704</v>
      </c>
      <c r="C32" s="1327"/>
      <c r="D32" s="804"/>
      <c r="E32" s="1013"/>
      <c r="F32" s="670" t="s">
        <v>702</v>
      </c>
      <c r="G32" s="676" t="s">
        <v>68</v>
      </c>
    </row>
    <row r="33" spans="1:7" s="935" customFormat="1" ht="27" customHeight="1">
      <c r="A33" s="938"/>
      <c r="B33" s="1311" t="s">
        <v>983</v>
      </c>
      <c r="C33" s="1324"/>
      <c r="D33" s="1742">
        <f>'25. Provisions and CL'!C28</f>
        <v>0</v>
      </c>
      <c r="E33" s="1013"/>
      <c r="F33" s="1019" t="s">
        <v>958</v>
      </c>
      <c r="G33" s="1031" t="s">
        <v>123</v>
      </c>
    </row>
    <row r="34" spans="1:7" ht="27" customHeight="1">
      <c r="A34" s="133"/>
      <c r="B34" s="1311" t="s">
        <v>863</v>
      </c>
      <c r="C34" s="1339" t="s">
        <v>1113</v>
      </c>
      <c r="D34" s="1742">
        <f>-'19. Inventory'!D18-'19. Inventory'!D19</f>
        <v>0</v>
      </c>
      <c r="E34" s="1015">
        <f>-'19. Inventory'!D36-'19. Inventory'!D37</f>
        <v>0</v>
      </c>
      <c r="F34" s="670" t="s">
        <v>648</v>
      </c>
      <c r="G34" s="676" t="s">
        <v>68</v>
      </c>
    </row>
    <row r="35" spans="1:7" ht="27" customHeight="1">
      <c r="A35" s="34"/>
      <c r="B35" s="1316" t="s">
        <v>864</v>
      </c>
      <c r="C35" s="1323"/>
      <c r="D35" s="804"/>
      <c r="E35" s="1711"/>
      <c r="F35" s="670" t="s">
        <v>703</v>
      </c>
      <c r="G35" s="676" t="s">
        <v>68</v>
      </c>
    </row>
    <row r="36" spans="1:7" ht="27" customHeight="1">
      <c r="A36" s="34"/>
      <c r="B36" s="1311" t="s">
        <v>879</v>
      </c>
      <c r="C36" s="1339" t="s">
        <v>1113</v>
      </c>
      <c r="D36" s="1712">
        <f>-'19. Inventory'!E17</f>
        <v>0</v>
      </c>
      <c r="E36" s="1804">
        <f>-'19. Inventory'!E35</f>
        <v>0</v>
      </c>
      <c r="F36" s="670" t="s">
        <v>877</v>
      </c>
      <c r="G36" s="676" t="s">
        <v>123</v>
      </c>
    </row>
    <row r="37" spans="1:7" ht="27" customHeight="1">
      <c r="A37" s="34"/>
      <c r="B37" s="1316" t="s">
        <v>1584</v>
      </c>
      <c r="C37" s="1323"/>
      <c r="D37" s="804"/>
      <c r="E37" s="923"/>
      <c r="F37" s="670" t="s">
        <v>192</v>
      </c>
      <c r="G37" s="676" t="s">
        <v>68</v>
      </c>
    </row>
    <row r="38" spans="1:7" ht="27" customHeight="1">
      <c r="A38" s="340"/>
      <c r="B38" s="1318" t="s">
        <v>882</v>
      </c>
      <c r="C38" s="1338" t="s">
        <v>1113</v>
      </c>
      <c r="D38" s="1742">
        <f>'9. Op Misc'!C12</f>
        <v>0</v>
      </c>
      <c r="E38" s="1015">
        <f>'9. Op Misc'!H12</f>
        <v>0</v>
      </c>
      <c r="F38" s="670" t="s">
        <v>679</v>
      </c>
      <c r="G38" s="676" t="s">
        <v>68</v>
      </c>
    </row>
    <row r="39" spans="1:7" ht="27" customHeight="1">
      <c r="A39" s="340"/>
      <c r="B39" s="1318" t="s">
        <v>861</v>
      </c>
      <c r="C39" s="1338" t="s">
        <v>1113</v>
      </c>
      <c r="D39" s="1742">
        <f>'9. Op Misc'!C13</f>
        <v>0</v>
      </c>
      <c r="E39" s="1015">
        <f>'9. Op Misc'!H13</f>
        <v>0</v>
      </c>
      <c r="F39" s="670" t="s">
        <v>680</v>
      </c>
      <c r="G39" s="676" t="s">
        <v>68</v>
      </c>
    </row>
    <row r="40" spans="1:7" ht="27" customHeight="1">
      <c r="A40" s="340"/>
      <c r="B40" s="1318" t="s">
        <v>881</v>
      </c>
      <c r="C40" s="1515" t="s">
        <v>1113</v>
      </c>
      <c r="D40" s="1742">
        <f>'9. Op Misc'!C14</f>
        <v>0</v>
      </c>
      <c r="E40" s="1015">
        <f>'9. Op Misc'!H14</f>
        <v>0</v>
      </c>
      <c r="F40" s="670" t="s">
        <v>681</v>
      </c>
      <c r="G40" s="676" t="s">
        <v>34</v>
      </c>
    </row>
    <row r="41" spans="1:7" ht="27" customHeight="1">
      <c r="A41" s="34"/>
      <c r="B41" s="1317" t="s">
        <v>243</v>
      </c>
      <c r="C41" s="1326"/>
      <c r="D41" s="826">
        <f>'14. PPE'!C31-'14. PPE'!L31</f>
        <v>0</v>
      </c>
      <c r="E41" s="1015">
        <f>'14. PPE'!C70-'14. PPE'!L70</f>
        <v>0</v>
      </c>
      <c r="F41" s="670" t="s">
        <v>11</v>
      </c>
      <c r="G41" s="676" t="s">
        <v>68</v>
      </c>
    </row>
    <row r="42" spans="1:7" ht="27" customHeight="1">
      <c r="A42" s="34"/>
      <c r="B42" s="1317" t="s">
        <v>149</v>
      </c>
      <c r="C42" s="1326"/>
      <c r="D42" s="826">
        <f>'13. Intangibles'!C31-'13. Intangibles'!L31</f>
        <v>0</v>
      </c>
      <c r="E42" s="1015">
        <f>'13. Intangibles'!C70-'13. Intangibles'!L70</f>
        <v>0</v>
      </c>
      <c r="F42" s="670" t="s">
        <v>193</v>
      </c>
      <c r="G42" s="676" t="s">
        <v>68</v>
      </c>
    </row>
    <row r="43" spans="1:7" s="935" customFormat="1" ht="27" customHeight="1">
      <c r="A43" s="938"/>
      <c r="B43" s="1652" t="s">
        <v>1211</v>
      </c>
      <c r="C43" s="1328"/>
      <c r="D43" s="804"/>
      <c r="E43" s="1013"/>
      <c r="F43" s="909" t="s">
        <v>659</v>
      </c>
      <c r="G43" s="943" t="s">
        <v>123</v>
      </c>
    </row>
    <row r="44" spans="1:7" ht="27" customHeight="1">
      <c r="A44" s="34"/>
      <c r="B44" s="1317" t="s">
        <v>1407</v>
      </c>
      <c r="C44" s="1515" t="s">
        <v>1113</v>
      </c>
      <c r="D44" s="804"/>
      <c r="E44" s="1013"/>
      <c r="F44" s="670" t="s">
        <v>194</v>
      </c>
      <c r="G44" s="676" t="s">
        <v>68</v>
      </c>
    </row>
    <row r="45" spans="1:7" ht="27" customHeight="1">
      <c r="A45" s="34"/>
      <c r="B45" s="1317" t="s">
        <v>1406</v>
      </c>
      <c r="C45" s="1326"/>
      <c r="D45" s="804"/>
      <c r="E45" s="1013"/>
      <c r="F45" s="670" t="s">
        <v>195</v>
      </c>
      <c r="G45" s="676" t="s">
        <v>68</v>
      </c>
    </row>
    <row r="46" spans="1:7" ht="27" customHeight="1">
      <c r="A46" s="34"/>
      <c r="B46" s="1312" t="s">
        <v>1408</v>
      </c>
      <c r="C46" s="1327"/>
      <c r="D46" s="804"/>
      <c r="E46" s="1013"/>
      <c r="F46" s="670" t="s">
        <v>649</v>
      </c>
      <c r="G46" s="676" t="s">
        <v>123</v>
      </c>
    </row>
    <row r="47" spans="1:7" ht="27" customHeight="1">
      <c r="A47" s="133"/>
      <c r="B47" s="1312" t="s">
        <v>1599</v>
      </c>
      <c r="C47" s="1313"/>
      <c r="D47" s="395"/>
      <c r="E47" s="395"/>
      <c r="F47" s="670" t="s">
        <v>698</v>
      </c>
      <c r="G47" s="676" t="s">
        <v>123</v>
      </c>
    </row>
    <row r="48" spans="1:7" ht="27" customHeight="1">
      <c r="A48" s="133"/>
      <c r="B48" s="1312" t="s">
        <v>1458</v>
      </c>
      <c r="C48" s="1327"/>
      <c r="D48" s="804"/>
      <c r="E48" s="1013"/>
      <c r="F48" s="670" t="s">
        <v>209</v>
      </c>
      <c r="G48" s="676" t="s">
        <v>123</v>
      </c>
    </row>
    <row r="49" spans="1:7" s="935" customFormat="1" ht="27" customHeight="1">
      <c r="A49" s="938"/>
      <c r="B49" s="1738" t="s">
        <v>1459</v>
      </c>
      <c r="C49" s="1325"/>
      <c r="D49" s="804"/>
      <c r="E49" s="1711"/>
      <c r="F49" s="909" t="s">
        <v>198</v>
      </c>
      <c r="G49" s="943" t="s">
        <v>123</v>
      </c>
    </row>
    <row r="50" spans="1:7" ht="27" customHeight="1">
      <c r="A50" s="34"/>
      <c r="B50" s="1317" t="s">
        <v>1036</v>
      </c>
      <c r="C50" s="1314"/>
      <c r="D50" s="737"/>
      <c r="E50" s="737"/>
      <c r="F50" s="1564"/>
      <c r="G50" s="676"/>
    </row>
    <row r="51" spans="1:7" ht="27" customHeight="1">
      <c r="A51" s="34"/>
      <c r="B51" s="1319" t="s">
        <v>71</v>
      </c>
      <c r="C51" s="1329"/>
      <c r="D51" s="804"/>
      <c r="E51" s="1013"/>
      <c r="F51" s="670" t="s">
        <v>199</v>
      </c>
      <c r="G51" s="676" t="s">
        <v>68</v>
      </c>
    </row>
    <row r="52" spans="1:7" ht="31.5" customHeight="1">
      <c r="A52" s="34"/>
      <c r="B52" s="1320" t="s">
        <v>1585</v>
      </c>
      <c r="C52" s="1329"/>
      <c r="D52" s="1742">
        <f>'9. Op Misc'!C81</f>
        <v>0</v>
      </c>
      <c r="E52" s="1015">
        <f>'9. Op Misc'!D81</f>
        <v>0</v>
      </c>
      <c r="F52" s="670" t="s">
        <v>201</v>
      </c>
      <c r="G52" s="676" t="s">
        <v>68</v>
      </c>
    </row>
    <row r="53" spans="1:7" s="935" customFormat="1" ht="33" customHeight="1">
      <c r="A53" s="938"/>
      <c r="B53" s="1652" t="s">
        <v>1037</v>
      </c>
      <c r="C53" s="1328"/>
      <c r="D53" s="804"/>
      <c r="E53" s="1711"/>
      <c r="F53" s="909" t="s">
        <v>200</v>
      </c>
      <c r="G53" s="943" t="s">
        <v>123</v>
      </c>
    </row>
    <row r="54" spans="1:7" ht="27" customHeight="1">
      <c r="A54" s="34"/>
      <c r="B54" s="1317" t="s">
        <v>1156</v>
      </c>
      <c r="C54" s="1326"/>
      <c r="D54" s="804"/>
      <c r="E54" s="1013"/>
      <c r="F54" s="670" t="s">
        <v>203</v>
      </c>
      <c r="G54" s="676" t="s">
        <v>68</v>
      </c>
    </row>
    <row r="55" spans="1:7" s="935" customFormat="1" ht="34.5" customHeight="1">
      <c r="A55" s="938"/>
      <c r="B55" s="1550" t="s">
        <v>1114</v>
      </c>
      <c r="C55" s="1551"/>
      <c r="D55" s="804"/>
      <c r="E55" s="911"/>
      <c r="F55" s="1215" t="s">
        <v>716</v>
      </c>
      <c r="G55" s="676" t="s">
        <v>68</v>
      </c>
    </row>
    <row r="56" spans="1:7" ht="27" customHeight="1">
      <c r="A56" s="33"/>
      <c r="B56" s="1316" t="s">
        <v>438</v>
      </c>
      <c r="C56" s="1323"/>
      <c r="D56" s="804"/>
      <c r="E56" s="1013"/>
      <c r="F56" s="670" t="s">
        <v>210</v>
      </c>
      <c r="G56" s="258" t="s">
        <v>123</v>
      </c>
    </row>
    <row r="57" spans="1:7" ht="27" customHeight="1">
      <c r="A57" s="33"/>
      <c r="B57" s="1316" t="s">
        <v>439</v>
      </c>
      <c r="C57" s="1335" t="s">
        <v>1113</v>
      </c>
      <c r="D57" s="804"/>
      <c r="E57" s="1013"/>
      <c r="F57" s="670" t="s">
        <v>211</v>
      </c>
      <c r="G57" s="258" t="s">
        <v>123</v>
      </c>
    </row>
    <row r="58" spans="1:7" s="935" customFormat="1" ht="27" customHeight="1">
      <c r="A58" s="937"/>
      <c r="B58" s="1624" t="s">
        <v>1345</v>
      </c>
      <c r="C58" s="1335" t="s">
        <v>1113</v>
      </c>
      <c r="D58" s="804"/>
      <c r="E58" s="1600"/>
      <c r="F58" s="909" t="s">
        <v>1342</v>
      </c>
      <c r="G58" s="1180" t="s">
        <v>123</v>
      </c>
    </row>
    <row r="59" spans="1:7" s="935" customFormat="1" ht="27" customHeight="1">
      <c r="A59" s="937"/>
      <c r="B59" s="1625" t="s">
        <v>1347</v>
      </c>
      <c r="C59" s="1335" t="s">
        <v>1113</v>
      </c>
      <c r="D59" s="804"/>
      <c r="E59" s="1600"/>
      <c r="F59" s="909" t="s">
        <v>1346</v>
      </c>
      <c r="G59" s="1180" t="s">
        <v>123</v>
      </c>
    </row>
    <row r="60" spans="1:7" ht="27" customHeight="1">
      <c r="A60" s="33"/>
      <c r="B60" s="1316" t="s">
        <v>440</v>
      </c>
      <c r="C60" s="1323"/>
      <c r="D60" s="804"/>
      <c r="E60" s="1013"/>
      <c r="F60" s="670" t="s">
        <v>212</v>
      </c>
      <c r="G60" s="258" t="s">
        <v>123</v>
      </c>
    </row>
    <row r="61" spans="1:7" ht="27" customHeight="1">
      <c r="A61" s="33"/>
      <c r="B61" s="1316" t="s">
        <v>4</v>
      </c>
      <c r="C61" s="1335" t="s">
        <v>1113</v>
      </c>
      <c r="D61" s="804"/>
      <c r="E61" s="1013"/>
      <c r="F61" s="670" t="s">
        <v>213</v>
      </c>
      <c r="G61" s="258" t="s">
        <v>123</v>
      </c>
    </row>
    <row r="62" spans="1:7" ht="27" customHeight="1">
      <c r="A62" s="33"/>
      <c r="B62" s="1316" t="s">
        <v>1212</v>
      </c>
      <c r="C62" s="1323"/>
      <c r="D62" s="804"/>
      <c r="E62" s="1013"/>
      <c r="F62" s="670" t="s">
        <v>214</v>
      </c>
      <c r="G62" s="258" t="s">
        <v>123</v>
      </c>
    </row>
    <row r="63" spans="1:7" ht="27" customHeight="1">
      <c r="A63" s="33"/>
      <c r="B63" s="1316" t="s">
        <v>1213</v>
      </c>
      <c r="C63" s="1323"/>
      <c r="D63" s="804"/>
      <c r="E63" s="1600"/>
      <c r="F63" s="670" t="s">
        <v>798</v>
      </c>
      <c r="G63" s="258" t="s">
        <v>123</v>
      </c>
    </row>
    <row r="64" spans="1:7" ht="27" customHeight="1">
      <c r="A64" s="807"/>
      <c r="B64" s="1316" t="s">
        <v>1214</v>
      </c>
      <c r="C64" s="1336" t="s">
        <v>1113</v>
      </c>
      <c r="D64" s="804"/>
      <c r="E64" s="1600"/>
      <c r="F64" s="670" t="s">
        <v>809</v>
      </c>
      <c r="G64" s="809" t="s">
        <v>123</v>
      </c>
    </row>
    <row r="65" spans="1:7" ht="27" customHeight="1">
      <c r="A65" s="33"/>
      <c r="B65" s="1316" t="s">
        <v>1215</v>
      </c>
      <c r="C65" s="1323"/>
      <c r="D65" s="804"/>
      <c r="E65" s="1600"/>
      <c r="F65" s="670" t="s">
        <v>880</v>
      </c>
      <c r="G65" s="258" t="s">
        <v>123</v>
      </c>
    </row>
    <row r="66" spans="1:7" ht="27" customHeight="1">
      <c r="A66" s="807"/>
      <c r="B66" s="1316" t="s">
        <v>1216</v>
      </c>
      <c r="C66" s="1336" t="s">
        <v>1113</v>
      </c>
      <c r="D66" s="804"/>
      <c r="E66" s="1600"/>
      <c r="F66" s="670">
        <v>308</v>
      </c>
      <c r="G66" s="809" t="s">
        <v>123</v>
      </c>
    </row>
    <row r="67" spans="1:7" ht="27" customHeight="1">
      <c r="A67" s="33"/>
      <c r="B67" s="1316" t="s">
        <v>441</v>
      </c>
      <c r="C67" s="1323"/>
      <c r="D67" s="804"/>
      <c r="E67" s="1013"/>
      <c r="F67" s="670" t="s">
        <v>12</v>
      </c>
      <c r="G67" s="258" t="s">
        <v>123</v>
      </c>
    </row>
    <row r="68" spans="1:7" ht="27" customHeight="1">
      <c r="A68" s="33"/>
      <c r="B68" s="1316" t="s">
        <v>56</v>
      </c>
      <c r="C68" s="1323"/>
      <c r="D68" s="804"/>
      <c r="E68" s="1013"/>
      <c r="F68" s="670" t="s">
        <v>217</v>
      </c>
      <c r="G68" s="258" t="s">
        <v>123</v>
      </c>
    </row>
    <row r="69" spans="1:7" ht="27" customHeight="1">
      <c r="A69" s="33"/>
      <c r="B69" s="1316" t="s">
        <v>57</v>
      </c>
      <c r="C69" s="1323"/>
      <c r="D69" s="804"/>
      <c r="E69" s="1013"/>
      <c r="F69" s="670" t="s">
        <v>218</v>
      </c>
      <c r="G69" s="258" t="s">
        <v>123</v>
      </c>
    </row>
    <row r="70" spans="1:7" ht="27" customHeight="1">
      <c r="A70" s="33"/>
      <c r="B70" s="1316" t="s">
        <v>58</v>
      </c>
      <c r="C70" s="1323"/>
      <c r="D70" s="804"/>
      <c r="E70" s="1013"/>
      <c r="F70" s="670" t="s">
        <v>363</v>
      </c>
      <c r="G70" s="258" t="s">
        <v>123</v>
      </c>
    </row>
    <row r="71" spans="1:7" ht="27" customHeight="1">
      <c r="A71" s="33"/>
      <c r="B71" s="1316" t="s">
        <v>59</v>
      </c>
      <c r="C71" s="1323"/>
      <c r="D71" s="804"/>
      <c r="E71" s="1013"/>
      <c r="F71" s="670" t="s">
        <v>364</v>
      </c>
      <c r="G71" s="258" t="s">
        <v>123</v>
      </c>
    </row>
    <row r="72" spans="1:7" ht="32.25" customHeight="1">
      <c r="A72" s="33"/>
      <c r="B72" s="1333" t="s">
        <v>1217</v>
      </c>
      <c r="C72" s="1334"/>
      <c r="D72" s="804"/>
      <c r="E72" s="1013"/>
      <c r="F72" s="670" t="s">
        <v>410</v>
      </c>
      <c r="G72" s="258" t="s">
        <v>123</v>
      </c>
    </row>
    <row r="73" spans="1:7" ht="27" customHeight="1">
      <c r="A73" s="807"/>
      <c r="B73" s="1332" t="s">
        <v>1218</v>
      </c>
      <c r="C73" s="1336" t="s">
        <v>1113</v>
      </c>
      <c r="D73" s="804"/>
      <c r="E73" s="1600"/>
      <c r="F73" s="817" t="s">
        <v>874</v>
      </c>
      <c r="G73" s="809" t="s">
        <v>123</v>
      </c>
    </row>
    <row r="74" spans="1:7" ht="27" customHeight="1">
      <c r="A74" s="33"/>
      <c r="B74" s="1316" t="s">
        <v>46</v>
      </c>
      <c r="C74" s="1323"/>
      <c r="D74" s="804"/>
      <c r="E74" s="1013"/>
      <c r="F74" s="670" t="s">
        <v>875</v>
      </c>
      <c r="G74" s="504" t="s">
        <v>123</v>
      </c>
    </row>
    <row r="75" spans="1:7" s="935" customFormat="1" ht="27" customHeight="1" thickBot="1">
      <c r="A75" s="937"/>
      <c r="B75" s="1652" t="s">
        <v>1219</v>
      </c>
      <c r="C75" s="1325"/>
      <c r="D75" s="804"/>
      <c r="E75" s="1711"/>
      <c r="F75" s="909" t="s">
        <v>910</v>
      </c>
      <c r="G75" s="951" t="s">
        <v>123</v>
      </c>
    </row>
    <row r="76" spans="1:7" ht="28.5" customHeight="1">
      <c r="A76" s="33"/>
      <c r="B76" s="1322" t="s">
        <v>51</v>
      </c>
      <c r="C76" s="1330"/>
      <c r="D76" s="336">
        <f>SUM(D12:D75)</f>
        <v>0</v>
      </c>
      <c r="E76" s="336">
        <f>SUM(E12:E75)</f>
        <v>0</v>
      </c>
      <c r="F76" s="670" t="s">
        <v>411</v>
      </c>
      <c r="G76" s="676" t="s">
        <v>68</v>
      </c>
    </row>
    <row r="77" spans="1:7" ht="27" customHeight="1">
      <c r="A77" s="33"/>
      <c r="B77" s="1322" t="s">
        <v>1220</v>
      </c>
      <c r="C77" s="44"/>
      <c r="D77" s="33"/>
      <c r="E77" s="33"/>
      <c r="F77" s="1564"/>
      <c r="G77" s="846"/>
    </row>
    <row r="78" spans="1:7" ht="27" customHeight="1">
      <c r="A78" s="33"/>
      <c r="B78" s="1316" t="s">
        <v>1201</v>
      </c>
      <c r="C78" s="1323"/>
      <c r="D78" s="826">
        <f>D76-D79</f>
        <v>0</v>
      </c>
      <c r="E78" s="826">
        <f>E76-E79</f>
        <v>0</v>
      </c>
      <c r="F78" s="670" t="s">
        <v>569</v>
      </c>
      <c r="G78" s="809" t="s">
        <v>123</v>
      </c>
    </row>
    <row r="79" spans="1:7" ht="27" customHeight="1">
      <c r="A79" s="33"/>
      <c r="B79" s="1316" t="s">
        <v>1202</v>
      </c>
      <c r="C79" s="1335" t="s">
        <v>1113</v>
      </c>
      <c r="D79" s="804"/>
      <c r="E79" s="1013"/>
      <c r="F79" s="670" t="s">
        <v>577</v>
      </c>
      <c r="G79" s="809" t="s">
        <v>123</v>
      </c>
    </row>
    <row r="80" spans="1:7">
      <c r="A80" s="33"/>
      <c r="B80" s="37"/>
      <c r="C80" s="341"/>
      <c r="D80" s="33"/>
      <c r="E80" s="33"/>
    </row>
    <row r="81" spans="1:5">
      <c r="A81" s="33"/>
      <c r="E81" s="33"/>
    </row>
    <row r="82" spans="1:5">
      <c r="A82" s="33"/>
      <c r="E82" s="33"/>
    </row>
    <row r="83" spans="1:5">
      <c r="A83" s="33"/>
      <c r="E83" s="33"/>
    </row>
    <row r="84" spans="1:5">
      <c r="A84" s="33"/>
      <c r="E84" s="33"/>
    </row>
    <row r="85" spans="1:5">
      <c r="A85" s="33"/>
      <c r="E85" s="33"/>
    </row>
    <row r="86" spans="1:5">
      <c r="A86" s="33"/>
      <c r="E86" s="33"/>
    </row>
    <row r="87" spans="1:5">
      <c r="A87" s="33"/>
      <c r="E87" s="33"/>
    </row>
    <row r="88" spans="1:5">
      <c r="A88" s="33"/>
      <c r="E88" s="33"/>
    </row>
    <row r="89" spans="1:5">
      <c r="A89" s="33"/>
      <c r="E89" s="33"/>
    </row>
    <row r="90" spans="1:5">
      <c r="A90" s="33"/>
      <c r="B90" s="37"/>
      <c r="C90" s="341"/>
      <c r="D90" s="33"/>
      <c r="E90" s="33"/>
    </row>
  </sheetData>
  <customSheetViews>
    <customSheetView guid="{E4F26FFA-5313-49C9-9365-CBA576C57791}" scale="85" showGridLines="0" fitToPage="1" showRuler="0" topLeftCell="A10">
      <selection activeCell="B17" sqref="B17"/>
      <pageMargins left="0.74803149606299213" right="0.74803149606299213" top="0.32" bottom="0.27" header="0.2" footer="0.16"/>
      <pageSetup paperSize="9" scale="73" orientation="landscape" horizontalDpi="300" verticalDpi="300" r:id="rId1"/>
      <headerFooter alignWithMargins="0"/>
    </customSheetView>
  </customSheetViews>
  <phoneticPr fontId="0" type="noConversion"/>
  <dataValidations count="27">
    <dataValidation allowBlank="1" showInputMessage="1" showErrorMessage="1" promptTitle="Discontinued operations" prompt="In accordance with the requirements of the HM Treasury FReM, activities are only treated as discontinuing where they are transferring to bodies outside of the Whole of Government Accounts boundary or ceasing entirely." sqref="C79"/>
    <dataValidation allowBlank="1" showInputMessage="1" showErrorMessage="1" promptTitle="Employee expenses" prompt="Populated from data entered on sheet '8. Staff'." sqref="C73 C66 C64 C26 C20 C18"/>
    <dataValidation allowBlank="1" showInputMessage="1" showErrorMessage="1" promptTitle="Patient travel" prompt="This line should include costs directly attributable to providing transport services for patients." sqref="C61"/>
    <dataValidation allowBlank="1" showInputMessage="1" showErrorMessage="1" promptTitle="Consultancy costs" prompt="Expenditure on management consultancy must meet the definition as set out in Chapter 5 Annex 1 in the DH GAM.  The counterparty split for this row may be unlocked on request where you feel your intra-NHS service meets the definition." sqref="C57"/>
    <dataValidation allowBlank="1" showInputMessage="1" showErrorMessage="1" promptTitle="Services from NHS FTs" prompt="This line should only be used where the services cannot be allocated to a more specific line of expenditure." sqref="C12"/>
    <dataValidation allowBlank="1" showInputMessage="1" showErrorMessage="1" promptTitle="Services from NHS Trusts" prompt="This line should only be used where the services cannot be allocated to a more specific line of expenditure." sqref="C13"/>
    <dataValidation allowBlank="1" showInputMessage="1" showErrorMessage="1" promptTitle="Services from CCGs &amp; NHS England" prompt="This line should only be used where the services cannot be allocated to a more specific line of expenditure." sqref="C14"/>
    <dataValidation allowBlank="1" showInputMessage="1" showErrorMessage="1" promptTitle="Services from other NHS bodies" prompt="This line should only be used where the services cannot be allocated to a more specific line of expenditure." sqref="C15"/>
    <dataValidation allowBlank="1" showInputMessage="1" showErrorMessage="1" promptTitle="Healthcare from non-NHS bodies" prompt="Includes healthcare purchased from Scottish, Welsh and Northern Irish Health bodies as well as private healthcare purchased by the FT." sqref="C16"/>
    <dataValidation allowBlank="1" showInputMessage="1" showErrorMessage="1" promptTitle="Supplies &amp; services - clinical" prompt="This may include expenditure on therapy materials, medical gases, dressings and other clinical consumables, x-ray equipment and blood.  It should also include expenditure under related maintenance contracts." sqref="C22"/>
    <dataValidation allowBlank="1" showInputMessage="1" showErrorMessage="1" promptTitle="Supplies and services - general" prompt="May include cleaning materials and contracts, food and contract catering, staff uniforms, laundry and bedding etc." sqref="C23"/>
    <dataValidation allowBlank="1" showInputMessage="1" showErrorMessage="1" promptTitle="Establishment costs" prompt="Expenditure on administrative expenses such as printing, stationery and telephones." sqref="C24"/>
    <dataValidation allowBlank="1" showInputMessage="1" showErrorMessage="1" promptTitle="Research and development" prompt="Where research and development expenditure can be separated from patient care activity, it should be recorded here." sqref="C25"/>
    <dataValidation allowBlank="1" showInputMessage="1" showErrorMessage="1" promptTitle="Transport (business travel)" prompt="This line should include the costs of staff travelling for business purposes where borne by the FT (e.g. train fares, mileage claims, etc)" sqref="C27"/>
    <dataValidation allowBlank="1" showInputMessage="1" showErrorMessage="1" promptTitle="Transport (other)" prompt="Includes all other transport related costs.  This may include ambulance or other fuel, vehicle repair parts, insurance, external contracts, etc." sqref="C28"/>
    <dataValidation allowBlank="1" showInputMessage="1" showErrorMessage="1" promptTitle="Business rates" prompt="This line is required for reporting to Treasury for the purposes of Whole of Government Accounts. Local authorities act as an agent in collecting business rates, so should record external to government." sqref="C29"/>
    <dataValidation allowBlank="1" showInputMessage="1" showErrorMessage="1" promptTitle="Premises - Other" prompt="Should include expenditure on electricity, gas and non-capitalised furniture and fittings." sqref="C30"/>
    <dataValidation allowBlank="1" showInputMessage="1" showErrorMessage="1" promptTitle="Provision for doubtful debt" prompt="This line is forced to equal the movement in the provision for doubtful debts on sheet '20. Receivables'" sqref="C31"/>
    <dataValidation allowBlank="1" showInputMessage="1" showErrorMessage="1" promptTitle="Inventories written down" prompt="This line is forced to equal the inventories movement note on sheet '19. Inventory'." sqref="C34"/>
    <dataValidation allowBlank="1" showInputMessage="1" showErrorMessage="1" promptTitle="Drugs inventories consumed" prompt="This line is forced to equal the inventories movement note on sheet '19. Inventory'.  Where you have consumed inventory purchased from another NHS body, which is not an FT, please refer to the guidance in the FTC completion instructions." sqref="C36"/>
    <dataValidation allowBlank="1" showInputMessage="1" showErrorMessage="1" promptTitle="Minimum lease payments" prompt="Populated from the data entered in the disclosure note on sheet '9. Op Misc'.  Please allocate this expenditure between the relevant counterparties." sqref="C38"/>
    <dataValidation allowBlank="1" showInputMessage="1" showErrorMessage="1" promptTitle="Contingent rent" prompt="Populated from the data entered in the disclosure note on sheet '9. Op Misc'.  Please allocate this expenditure between the relevant counterparties." sqref="C39"/>
    <dataValidation allowBlank="1" showInputMessage="1" showErrorMessage="1" promptTitle="Sublease receipts" prompt="Populated from the data entered in the disclosure note on sheet '9. Op Misc'.  Please allocate this expenditure between the relevant counterparties." sqref="C40"/>
    <dataValidation allowBlank="1" showInputMessage="1" showErrorMessage="1" promptTitle="Purchase of social care" prompt="This line should include the purchase of social care under s.75 agreements or other integrated care pooled/devolved budgets." sqref="C17"/>
    <dataValidation allowBlank="1" showInputMessage="1" showErrorMessage="1" promptTitle="Internal audit (non-employee)" prompt="This may be the fees paid in respect of an outsourced internal audit function or non-employee benefits expenses in respect of an in-house function. This should include counter fraud services." sqref="C58"/>
    <dataValidation allowBlank="1" showInputMessage="1" showErrorMessage="1" promptTitle="Internal audit costs - employees" prompt="Amounts paid in respect of employees forming an in-house internal audit function. This should include counter fraud services." sqref="C59"/>
    <dataValidation allowBlank="1" showInputMessage="1" showErrorMessage="1" promptTitle="Net impairments" prompt="Reversals of impairments are now netted off impairments in operating expenditure. Prior year reversals of impairments have been netted off here." sqref="C44"/>
  </dataValidations>
  <printOptions gridLinesSet="0"/>
  <pageMargins left="0.74803149606299213" right="0.35433070866141736" top="0.35433070866141736" bottom="0.39370078740157483" header="0.19685039370078741" footer="0.19685039370078741"/>
  <pageSetup paperSize="9" scale="50" fitToHeight="2" orientation="landscape" horizontalDpi="300" verticalDpi="300" r:id="rId2"/>
  <headerFooter alignWithMargins="0"/>
  <ignoredErrors>
    <ignoredError sqref="F76 F78:F79 F22:F24 F34:F35 F60:F74 F37:F42 F44:F48 F18:F20 E11 F30:F32 D11 F12:F13 F27 F50:F51 F54 F15:F16 F56:F57 F52" numberStoredAsText="1"/>
    <ignoredError sqref="E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R103"/>
  <sheetViews>
    <sheetView showGridLines="0" zoomScale="85" zoomScaleNormal="85" workbookViewId="0"/>
  </sheetViews>
  <sheetFormatPr defaultColWidth="10.7109375" defaultRowHeight="12.75"/>
  <cols>
    <col min="1" max="1" width="5.85546875" style="22" customWidth="1"/>
    <col min="2" max="2" width="48.85546875" style="24" customWidth="1"/>
    <col min="3" max="3" width="5.140625" style="24" customWidth="1"/>
    <col min="4" max="5" width="14.7109375" style="22" customWidth="1"/>
    <col min="6" max="7" width="14.5703125" style="22" customWidth="1"/>
    <col min="8" max="12" width="13" style="22" customWidth="1"/>
    <col min="13" max="13" width="13" style="935" customWidth="1"/>
    <col min="14" max="14" width="13" style="22" customWidth="1"/>
    <col min="15" max="15" width="13" style="935" customWidth="1"/>
    <col min="16" max="21" width="13" style="22" customWidth="1"/>
    <col min="22" max="23" width="13.140625" style="22" customWidth="1"/>
    <col min="24" max="26" width="10.7109375" style="22"/>
    <col min="27" max="27" width="13.85546875" style="935" customWidth="1"/>
    <col min="28" max="28" width="12.85546875" style="935" customWidth="1"/>
    <col min="29" max="29" width="13.28515625" style="935" customWidth="1"/>
    <col min="30" max="30" width="13" style="935" customWidth="1"/>
    <col min="31" max="31" width="12.85546875" style="935" customWidth="1"/>
    <col min="32" max="32" width="3.42578125" style="935" customWidth="1"/>
    <col min="33" max="37" width="12.5703125" style="22" customWidth="1"/>
    <col min="38" max="38" width="7.85546875" style="22" customWidth="1"/>
    <col min="39" max="43" width="12.85546875" style="935" customWidth="1"/>
    <col min="44" max="44" width="5.28515625" style="935" customWidth="1"/>
    <col min="45" max="49" width="12.5703125" style="22" customWidth="1"/>
    <col min="50" max="16384" width="10.7109375" style="22"/>
  </cols>
  <sheetData>
    <row r="1" spans="1:44" ht="15.75">
      <c r="A1" s="33"/>
      <c r="B1" s="1178" t="s">
        <v>1366</v>
      </c>
      <c r="C1" s="1178"/>
      <c r="D1" s="33"/>
      <c r="E1" s="33"/>
      <c r="F1" s="33"/>
      <c r="G1" s="33"/>
      <c r="H1" s="33"/>
      <c r="I1" s="33"/>
      <c r="J1" s="33"/>
      <c r="K1" s="33"/>
      <c r="L1" s="33"/>
      <c r="M1" s="937"/>
      <c r="N1" s="33"/>
      <c r="O1" s="937"/>
      <c r="P1" s="33"/>
    </row>
    <row r="2" spans="1:44">
      <c r="A2" s="33"/>
      <c r="B2" s="42"/>
      <c r="C2" s="877"/>
      <c r="D2" s="33"/>
      <c r="E2" s="33"/>
      <c r="F2" s="33"/>
      <c r="G2" s="33"/>
      <c r="H2" s="33"/>
      <c r="I2" s="33"/>
      <c r="J2" s="33"/>
      <c r="K2" s="33"/>
      <c r="L2" s="33"/>
      <c r="M2" s="937"/>
      <c r="N2" s="33"/>
      <c r="O2" s="937"/>
      <c r="P2" s="33"/>
    </row>
    <row r="3" spans="1:44">
      <c r="A3" s="34"/>
      <c r="B3" s="43" t="str">
        <f>iTitle</f>
        <v>FTC form for accounts for periods ending 31 March 2017</v>
      </c>
      <c r="C3" s="878"/>
      <c r="D3" s="34"/>
      <c r="E3" s="937"/>
      <c r="F3" s="1822" t="s">
        <v>1371</v>
      </c>
      <c r="G3" s="1823"/>
      <c r="H3" s="1824"/>
      <c r="I3" s="937"/>
      <c r="J3" s="1822" t="s">
        <v>1372</v>
      </c>
      <c r="K3" s="1823"/>
      <c r="L3" s="1823"/>
      <c r="M3" s="1823"/>
      <c r="N3" s="1823"/>
      <c r="O3" s="1823"/>
      <c r="P3" s="1824"/>
      <c r="Q3" s="935"/>
      <c r="R3" s="935"/>
      <c r="S3" s="935"/>
      <c r="T3" s="935"/>
      <c r="U3" s="935"/>
      <c r="V3" s="935"/>
      <c r="W3" s="935"/>
      <c r="X3" s="935"/>
      <c r="Y3" s="935"/>
    </row>
    <row r="4" spans="1:44">
      <c r="A4" s="34"/>
      <c r="B4" s="95" t="str">
        <f ca="1">MID(CELL("filename",G4),FIND("]",CELL("filename",G4))+1,99)</f>
        <v>8. Staff</v>
      </c>
      <c r="C4" s="879"/>
      <c r="D4" s="34"/>
      <c r="E4" s="937"/>
      <c r="F4" s="1825"/>
      <c r="G4" s="1826"/>
      <c r="H4" s="1827"/>
      <c r="I4" s="937"/>
      <c r="J4" s="1825"/>
      <c r="K4" s="1826"/>
      <c r="L4" s="1826"/>
      <c r="M4" s="1826"/>
      <c r="N4" s="1826"/>
      <c r="O4" s="1826"/>
      <c r="P4" s="1827"/>
      <c r="Q4" s="935"/>
      <c r="R4" s="935"/>
      <c r="S4" s="935"/>
      <c r="T4" s="935"/>
      <c r="U4" s="935"/>
      <c r="V4" s="935"/>
      <c r="W4" s="935"/>
      <c r="X4" s="935"/>
      <c r="Y4" s="935"/>
    </row>
    <row r="5" spans="1:44">
      <c r="A5" s="34"/>
      <c r="B5" s="96"/>
      <c r="C5" s="880"/>
      <c r="D5" s="34"/>
      <c r="E5" s="937"/>
      <c r="F5" s="1825"/>
      <c r="G5" s="1826"/>
      <c r="H5" s="1827"/>
      <c r="I5" s="937"/>
      <c r="J5" s="1825"/>
      <c r="K5" s="1826"/>
      <c r="L5" s="1826"/>
      <c r="M5" s="1826"/>
      <c r="N5" s="1826"/>
      <c r="O5" s="1826"/>
      <c r="P5" s="1827"/>
      <c r="Q5" s="935"/>
      <c r="R5" s="935"/>
      <c r="S5" s="935"/>
      <c r="T5" s="935"/>
      <c r="U5" s="935"/>
      <c r="V5" s="935"/>
      <c r="W5" s="935"/>
      <c r="X5" s="935"/>
      <c r="Y5" s="935"/>
    </row>
    <row r="6" spans="1:44">
      <c r="A6" s="34"/>
      <c r="B6" s="96"/>
      <c r="C6" s="880"/>
      <c r="D6" s="34"/>
      <c r="E6" s="937"/>
      <c r="F6" s="1828"/>
      <c r="G6" s="1829"/>
      <c r="H6" s="1830"/>
      <c r="I6" s="937"/>
      <c r="J6" s="1828"/>
      <c r="K6" s="1829"/>
      <c r="L6" s="1829"/>
      <c r="M6" s="1829"/>
      <c r="N6" s="1829"/>
      <c r="O6" s="1829"/>
      <c r="P6" s="1830"/>
      <c r="Q6" s="935"/>
      <c r="R6" s="935"/>
      <c r="S6" s="935"/>
      <c r="T6" s="935"/>
      <c r="U6" s="935"/>
      <c r="V6" s="935"/>
      <c r="W6" s="935"/>
      <c r="X6" s="935"/>
      <c r="Y6" s="935"/>
    </row>
    <row r="7" spans="1:44" ht="12.75" customHeight="1">
      <c r="A7" s="34"/>
      <c r="B7" s="43" t="s">
        <v>39</v>
      </c>
      <c r="C7" s="878"/>
      <c r="D7" s="34"/>
      <c r="E7" s="937"/>
      <c r="F7" s="938"/>
      <c r="G7" s="937"/>
      <c r="H7" s="937"/>
      <c r="I7" s="937"/>
      <c r="J7" s="937"/>
      <c r="K7" s="937"/>
      <c r="M7" s="22"/>
      <c r="O7" s="22"/>
      <c r="AA7" s="22"/>
      <c r="AB7" s="22"/>
      <c r="AC7" s="22"/>
      <c r="AD7" s="22"/>
      <c r="AE7" s="22"/>
      <c r="AF7" s="22"/>
      <c r="AM7" s="22"/>
      <c r="AN7" s="22"/>
      <c r="AO7" s="22"/>
      <c r="AP7" s="22"/>
      <c r="AQ7" s="22"/>
      <c r="AR7" s="22"/>
    </row>
    <row r="8" spans="1:44" ht="22.5">
      <c r="A8" s="34"/>
      <c r="B8" s="40"/>
      <c r="C8" s="939"/>
      <c r="D8" s="34"/>
      <c r="E8" s="937"/>
      <c r="F8" s="1340" t="s">
        <v>1113</v>
      </c>
      <c r="G8" s="937"/>
      <c r="H8" s="135"/>
      <c r="I8" s="1341"/>
      <c r="J8" s="1776" t="s">
        <v>1577</v>
      </c>
      <c r="K8" s="1776">
        <v>1</v>
      </c>
      <c r="M8" s="22"/>
      <c r="O8" s="22"/>
      <c r="AA8" s="22"/>
      <c r="AB8" s="22"/>
      <c r="AC8" s="22"/>
      <c r="AD8" s="22"/>
      <c r="AE8" s="22"/>
      <c r="AF8" s="22"/>
      <c r="AM8" s="22"/>
      <c r="AN8" s="22"/>
      <c r="AO8" s="22"/>
      <c r="AP8" s="22"/>
      <c r="AQ8" s="22"/>
      <c r="AR8" s="22"/>
    </row>
    <row r="9" spans="1:44">
      <c r="A9" s="1157">
        <v>1</v>
      </c>
      <c r="B9" s="1331"/>
      <c r="C9" s="1300"/>
      <c r="D9" s="1108" t="s">
        <v>316</v>
      </c>
      <c r="E9" s="1118" t="s">
        <v>317</v>
      </c>
      <c r="F9" s="1118" t="s">
        <v>318</v>
      </c>
      <c r="G9" s="1118" t="s">
        <v>319</v>
      </c>
      <c r="H9" s="1118" t="s">
        <v>359</v>
      </c>
      <c r="I9" s="1118" t="s">
        <v>360</v>
      </c>
      <c r="J9" s="6" t="s">
        <v>65</v>
      </c>
      <c r="K9" s="197"/>
      <c r="M9" s="22"/>
      <c r="O9" s="22"/>
      <c r="AA9" s="22"/>
      <c r="AB9" s="22"/>
      <c r="AC9" s="22"/>
      <c r="AD9" s="22"/>
      <c r="AE9" s="22"/>
      <c r="AF9" s="22"/>
      <c r="AM9" s="22"/>
      <c r="AN9" s="22"/>
      <c r="AO9" s="22"/>
      <c r="AP9" s="22"/>
      <c r="AQ9" s="22"/>
      <c r="AR9" s="22"/>
    </row>
    <row r="10" spans="1:44">
      <c r="A10" s="33"/>
      <c r="B10" s="1110" t="s">
        <v>380</v>
      </c>
      <c r="C10" s="1128"/>
      <c r="D10" s="1109" t="str">
        <f>'1. SoCI'!D9</f>
        <v>2016/17</v>
      </c>
      <c r="E10" s="202" t="str">
        <f>'1. SoCI'!D9</f>
        <v>2016/17</v>
      </c>
      <c r="F10" s="202" t="str">
        <f>'1. SoCI'!D9</f>
        <v>2016/17</v>
      </c>
      <c r="G10" s="1109" t="str">
        <f>'1. SoCI'!E9</f>
        <v>2015/16</v>
      </c>
      <c r="H10" s="202" t="str">
        <f>'1. SoCI'!E9</f>
        <v>2015/16</v>
      </c>
      <c r="I10" s="849" t="str">
        <f>'1. SoCI'!E9</f>
        <v>2015/16</v>
      </c>
      <c r="J10" s="1016"/>
      <c r="K10" s="196" t="s">
        <v>102</v>
      </c>
      <c r="M10" s="22"/>
      <c r="O10" s="22"/>
      <c r="AA10" s="22"/>
      <c r="AB10" s="22"/>
      <c r="AC10" s="22"/>
      <c r="AD10" s="22"/>
      <c r="AE10" s="22"/>
      <c r="AF10" s="22"/>
      <c r="AM10" s="22"/>
      <c r="AN10" s="22"/>
      <c r="AO10" s="22"/>
      <c r="AP10" s="22"/>
      <c r="AQ10" s="22"/>
      <c r="AR10" s="22"/>
    </row>
    <row r="11" spans="1:44" ht="22.5">
      <c r="A11" s="33"/>
      <c r="B11" s="1110"/>
      <c r="C11" s="1128"/>
      <c r="D11" s="146" t="s">
        <v>85</v>
      </c>
      <c r="E11" s="1748" t="s">
        <v>1221</v>
      </c>
      <c r="F11" s="1748" t="s">
        <v>1222</v>
      </c>
      <c r="G11" s="1306" t="s">
        <v>85</v>
      </c>
      <c r="H11" s="896" t="s">
        <v>1223</v>
      </c>
      <c r="I11" s="850" t="s">
        <v>46</v>
      </c>
      <c r="J11" s="206"/>
      <c r="K11" s="196"/>
      <c r="M11" s="22"/>
      <c r="O11" s="22"/>
      <c r="AA11" s="22"/>
      <c r="AB11" s="22"/>
      <c r="AC11" s="22"/>
      <c r="AD11" s="22"/>
      <c r="AE11" s="22"/>
      <c r="AF11" s="22"/>
      <c r="AM11" s="22"/>
      <c r="AN11" s="22"/>
      <c r="AO11" s="22"/>
      <c r="AP11" s="22"/>
      <c r="AQ11" s="22"/>
      <c r="AR11" s="22"/>
    </row>
    <row r="12" spans="1:44">
      <c r="A12" s="34"/>
      <c r="B12" s="1352"/>
      <c r="C12" s="1342"/>
      <c r="D12" s="146" t="s">
        <v>67</v>
      </c>
      <c r="E12" s="1746" t="s">
        <v>67</v>
      </c>
      <c r="F12" s="1746" t="s">
        <v>67</v>
      </c>
      <c r="G12" s="1306" t="s">
        <v>67</v>
      </c>
      <c r="H12" s="1306" t="s">
        <v>67</v>
      </c>
      <c r="I12" s="851" t="s">
        <v>67</v>
      </c>
      <c r="J12" s="1019" t="s">
        <v>66</v>
      </c>
      <c r="K12" s="196" t="s">
        <v>103</v>
      </c>
      <c r="M12" s="22"/>
      <c r="O12" s="22"/>
      <c r="AA12" s="22"/>
      <c r="AB12" s="22"/>
      <c r="AC12" s="22"/>
      <c r="AD12" s="22"/>
      <c r="AE12" s="22"/>
      <c r="AF12" s="22"/>
      <c r="AM12" s="22"/>
      <c r="AN12" s="22"/>
      <c r="AO12" s="22"/>
      <c r="AP12" s="22"/>
      <c r="AQ12" s="22"/>
      <c r="AR12" s="22"/>
    </row>
    <row r="13" spans="1:44" s="23" customFormat="1" ht="18.75" customHeight="1">
      <c r="A13" s="40"/>
      <c r="B13" s="1316" t="s">
        <v>245</v>
      </c>
      <c r="C13" s="1381" t="s">
        <v>1113</v>
      </c>
      <c r="D13" s="1111">
        <f t="shared" ref="D13:D22" si="0">E13+F13</f>
        <v>0</v>
      </c>
      <c r="E13" s="169"/>
      <c r="F13" s="169"/>
      <c r="G13" s="1115">
        <f t="shared" ref="G13:G22" si="1">SUM(H13:I13)</f>
        <v>0</v>
      </c>
      <c r="H13" s="182"/>
      <c r="I13" s="854"/>
      <c r="J13" s="1019">
        <v>100</v>
      </c>
      <c r="K13" s="183" t="s">
        <v>123</v>
      </c>
    </row>
    <row r="14" spans="1:44" s="23" customFormat="1" ht="18.75" customHeight="1">
      <c r="A14" s="40"/>
      <c r="B14" s="1316" t="s">
        <v>136</v>
      </c>
      <c r="C14" s="1380" t="s">
        <v>1113</v>
      </c>
      <c r="D14" s="1111">
        <f t="shared" si="0"/>
        <v>0</v>
      </c>
      <c r="E14" s="169"/>
      <c r="F14" s="169"/>
      <c r="G14" s="1115">
        <f t="shared" si="1"/>
        <v>0</v>
      </c>
      <c r="H14" s="182"/>
      <c r="I14" s="854"/>
      <c r="J14" s="1019" t="s">
        <v>185</v>
      </c>
      <c r="K14" s="183" t="s">
        <v>123</v>
      </c>
    </row>
    <row r="15" spans="1:44" s="23" customFormat="1" ht="30.75" customHeight="1">
      <c r="A15" s="54"/>
      <c r="B15" s="1311" t="s">
        <v>1315</v>
      </c>
      <c r="C15" s="1380" t="s">
        <v>1113</v>
      </c>
      <c r="D15" s="1111">
        <f t="shared" si="0"/>
        <v>0</v>
      </c>
      <c r="E15" s="169"/>
      <c r="F15" s="169"/>
      <c r="G15" s="1115">
        <f t="shared" si="1"/>
        <v>0</v>
      </c>
      <c r="H15" s="182"/>
      <c r="I15" s="854"/>
      <c r="J15" s="1019" t="s">
        <v>23</v>
      </c>
      <c r="K15" s="183" t="s">
        <v>123</v>
      </c>
    </row>
    <row r="16" spans="1:44" s="23" customFormat="1" ht="18.75" customHeight="1">
      <c r="A16" s="40"/>
      <c r="B16" s="1317" t="s">
        <v>936</v>
      </c>
      <c r="C16" s="1314"/>
      <c r="D16" s="1111">
        <f t="shared" si="0"/>
        <v>0</v>
      </c>
      <c r="E16" s="169"/>
      <c r="F16" s="169"/>
      <c r="G16" s="1115">
        <f t="shared" si="1"/>
        <v>0</v>
      </c>
      <c r="H16" s="182"/>
      <c r="I16" s="854"/>
      <c r="J16" s="1019" t="s">
        <v>186</v>
      </c>
      <c r="K16" s="183" t="s">
        <v>123</v>
      </c>
    </row>
    <row r="17" spans="1:44" s="23" customFormat="1" ht="18.75" customHeight="1">
      <c r="A17" s="40"/>
      <c r="B17" s="1343" t="s">
        <v>591</v>
      </c>
      <c r="C17" s="1363"/>
      <c r="D17" s="1111">
        <f t="shared" si="0"/>
        <v>0</v>
      </c>
      <c r="E17" s="169"/>
      <c r="F17" s="169"/>
      <c r="G17" s="1115">
        <f t="shared" si="1"/>
        <v>0</v>
      </c>
      <c r="H17" s="182"/>
      <c r="I17" s="854"/>
      <c r="J17" s="1019" t="s">
        <v>650</v>
      </c>
      <c r="K17" s="183" t="s">
        <v>123</v>
      </c>
    </row>
    <row r="18" spans="1:44" s="23" customFormat="1" ht="18.75" customHeight="1">
      <c r="A18" s="40"/>
      <c r="B18" s="1343" t="s">
        <v>592</v>
      </c>
      <c r="C18" s="1363"/>
      <c r="D18" s="1111">
        <f t="shared" si="0"/>
        <v>0</v>
      </c>
      <c r="E18" s="169"/>
      <c r="F18" s="169"/>
      <c r="G18" s="1115">
        <f t="shared" si="1"/>
        <v>0</v>
      </c>
      <c r="H18" s="182"/>
      <c r="I18" s="854"/>
      <c r="J18" s="1019" t="s">
        <v>651</v>
      </c>
      <c r="K18" s="183" t="s">
        <v>123</v>
      </c>
    </row>
    <row r="19" spans="1:44" s="23" customFormat="1" ht="18.75" customHeight="1">
      <c r="A19" s="40"/>
      <c r="B19" s="1317" t="s">
        <v>246</v>
      </c>
      <c r="C19" s="1314"/>
      <c r="D19" s="1111">
        <f t="shared" si="0"/>
        <v>0</v>
      </c>
      <c r="E19" s="169"/>
      <c r="F19" s="169"/>
      <c r="G19" s="1115">
        <f t="shared" si="1"/>
        <v>0</v>
      </c>
      <c r="H19" s="182"/>
      <c r="I19" s="1806"/>
      <c r="J19" s="1019" t="s">
        <v>24</v>
      </c>
      <c r="K19" s="183" t="s">
        <v>123</v>
      </c>
    </row>
    <row r="20" spans="1:44" s="936" customFormat="1" ht="18.75" customHeight="1">
      <c r="A20" s="939"/>
      <c r="B20" s="1317" t="s">
        <v>1433</v>
      </c>
      <c r="C20" s="1381" t="s">
        <v>1113</v>
      </c>
      <c r="D20" s="1111">
        <f t="shared" si="0"/>
        <v>0</v>
      </c>
      <c r="E20" s="1114"/>
      <c r="F20" s="169"/>
      <c r="G20" s="1115">
        <f t="shared" ref="G20" si="2">SUM(H20:I20)</f>
        <v>0</v>
      </c>
      <c r="H20" s="1805"/>
      <c r="I20" s="1808"/>
      <c r="J20" s="1809" t="s">
        <v>795</v>
      </c>
      <c r="K20" s="183" t="s">
        <v>123</v>
      </c>
    </row>
    <row r="21" spans="1:44" s="23" customFormat="1" ht="18.75" customHeight="1">
      <c r="A21" s="40"/>
      <c r="B21" s="1317" t="s">
        <v>1434</v>
      </c>
      <c r="C21" s="1381" t="s">
        <v>1113</v>
      </c>
      <c r="D21" s="1111">
        <f t="shared" si="0"/>
        <v>0</v>
      </c>
      <c r="E21" s="1114"/>
      <c r="F21" s="169"/>
      <c r="G21" s="1115">
        <f t="shared" si="1"/>
        <v>0</v>
      </c>
      <c r="H21" s="1805"/>
      <c r="I21" s="1808"/>
      <c r="J21" s="1809" t="s">
        <v>187</v>
      </c>
      <c r="K21" s="183" t="s">
        <v>123</v>
      </c>
    </row>
    <row r="22" spans="1:44" s="936" customFormat="1" ht="18.75" customHeight="1" thickBot="1">
      <c r="A22" s="939"/>
      <c r="B22" s="1652" t="s">
        <v>1224</v>
      </c>
      <c r="C22" s="1381" t="s">
        <v>1113</v>
      </c>
      <c r="D22" s="1018">
        <f t="shared" si="0"/>
        <v>0</v>
      </c>
      <c r="E22" s="169"/>
      <c r="F22" s="169"/>
      <c r="G22" s="1018">
        <f t="shared" si="1"/>
        <v>0</v>
      </c>
      <c r="H22" s="1807"/>
      <c r="I22" s="1810"/>
      <c r="J22" s="1809" t="s">
        <v>652</v>
      </c>
      <c r="K22" s="951" t="s">
        <v>123</v>
      </c>
    </row>
    <row r="23" spans="1:44" s="23" customFormat="1" ht="18.75" customHeight="1">
      <c r="A23" s="40"/>
      <c r="B23" s="1345" t="s">
        <v>711</v>
      </c>
      <c r="C23" s="1378"/>
      <c r="D23" s="579">
        <f t="shared" ref="D23:I23" si="3">SUM(D13:D22)</f>
        <v>0</v>
      </c>
      <c r="E23" s="1112">
        <f t="shared" si="3"/>
        <v>0</v>
      </c>
      <c r="F23" s="1112">
        <f t="shared" si="3"/>
        <v>0</v>
      </c>
      <c r="G23" s="319">
        <f t="shared" si="3"/>
        <v>0</v>
      </c>
      <c r="H23" s="208">
        <f t="shared" si="3"/>
        <v>0</v>
      </c>
      <c r="I23" s="579">
        <f t="shared" si="3"/>
        <v>0</v>
      </c>
      <c r="J23" s="1809" t="s">
        <v>0</v>
      </c>
      <c r="K23" s="183" t="s">
        <v>123</v>
      </c>
    </row>
    <row r="24" spans="1:44" s="23" customFormat="1" ht="29.25" customHeight="1">
      <c r="A24" s="40"/>
      <c r="B24" s="1344" t="s">
        <v>990</v>
      </c>
      <c r="C24" s="1339" t="s">
        <v>1113</v>
      </c>
      <c r="D24" s="1111">
        <f>E24+F24</f>
        <v>0</v>
      </c>
      <c r="E24" s="169"/>
      <c r="F24" s="169"/>
      <c r="G24" s="1115">
        <f>SUM(H24:I24)</f>
        <v>0</v>
      </c>
      <c r="H24" s="182"/>
      <c r="I24" s="854"/>
      <c r="J24" s="1019" t="s">
        <v>654</v>
      </c>
      <c r="K24" s="183" t="s">
        <v>34</v>
      </c>
    </row>
    <row r="25" spans="1:44" s="936" customFormat="1" ht="29.25" customHeight="1" thickBot="1">
      <c r="A25" s="939"/>
      <c r="B25" s="1344" t="s">
        <v>1225</v>
      </c>
      <c r="C25" s="1324"/>
      <c r="D25" s="1111">
        <f>E25+F25</f>
        <v>0</v>
      </c>
      <c r="E25" s="169"/>
      <c r="F25" s="169"/>
      <c r="G25" s="1115">
        <f>SUM(H25:I25)</f>
        <v>0</v>
      </c>
      <c r="H25" s="1121"/>
      <c r="I25" s="1122"/>
      <c r="J25" s="1019" t="s">
        <v>675</v>
      </c>
      <c r="K25" s="1123" t="s">
        <v>34</v>
      </c>
    </row>
    <row r="26" spans="1:44" s="23" customFormat="1" ht="18.75" customHeight="1" thickBot="1">
      <c r="A26" s="40"/>
      <c r="B26" s="1353" t="s">
        <v>740</v>
      </c>
      <c r="C26" s="1308"/>
      <c r="D26" s="579">
        <f t="shared" ref="D26:I26" si="4">SUM(D23:D25)</f>
        <v>0</v>
      </c>
      <c r="E26" s="1113">
        <f t="shared" si="4"/>
        <v>0</v>
      </c>
      <c r="F26" s="1113">
        <f t="shared" si="4"/>
        <v>0</v>
      </c>
      <c r="G26" s="319">
        <f t="shared" si="4"/>
        <v>0</v>
      </c>
      <c r="H26" s="208">
        <f t="shared" si="4"/>
        <v>0</v>
      </c>
      <c r="I26" s="853">
        <f t="shared" si="4"/>
        <v>0</v>
      </c>
      <c r="J26" s="1019" t="s">
        <v>634</v>
      </c>
      <c r="K26" s="209" t="s">
        <v>123</v>
      </c>
    </row>
    <row r="27" spans="1:44" s="23" customFormat="1" ht="18.75" customHeight="1">
      <c r="A27" s="40"/>
      <c r="B27" s="1354" t="s">
        <v>871</v>
      </c>
      <c r="C27" s="1347"/>
      <c r="D27" s="210"/>
      <c r="E27" s="211"/>
      <c r="F27" s="211"/>
      <c r="G27" s="212"/>
      <c r="H27" s="213"/>
      <c r="I27" s="213"/>
      <c r="J27" s="214"/>
      <c r="K27" s="215"/>
    </row>
    <row r="28" spans="1:44" s="23" customFormat="1" ht="18.75" customHeight="1" thickBot="1">
      <c r="A28" s="40"/>
      <c r="B28" s="1345" t="s">
        <v>699</v>
      </c>
      <c r="C28" s="1378"/>
      <c r="D28" s="1111">
        <f>E28+F28</f>
        <v>0</v>
      </c>
      <c r="E28" s="169"/>
      <c r="F28" s="169"/>
      <c r="G28" s="1115">
        <f>SUM(H28:I28)</f>
        <v>0</v>
      </c>
      <c r="H28" s="825"/>
      <c r="I28" s="854"/>
      <c r="J28" s="848" t="s">
        <v>1</v>
      </c>
      <c r="K28" s="829" t="s">
        <v>123</v>
      </c>
    </row>
    <row r="29" spans="1:44" s="23" customFormat="1" ht="18.75" customHeight="1">
      <c r="A29" s="40"/>
      <c r="B29" s="1322" t="s">
        <v>1226</v>
      </c>
      <c r="C29" s="1379"/>
      <c r="D29" s="579">
        <f>D26-D28</f>
        <v>0</v>
      </c>
      <c r="E29" s="1112">
        <f>E26-E28</f>
        <v>0</v>
      </c>
      <c r="F29" s="1112">
        <f>F26-F28</f>
        <v>0</v>
      </c>
      <c r="G29" s="1112">
        <f>G26-G28</f>
        <v>0</v>
      </c>
      <c r="H29" s="1112">
        <f>F26-F28</f>
        <v>0</v>
      </c>
      <c r="I29" s="1811">
        <f>G26-G28</f>
        <v>0</v>
      </c>
      <c r="J29" s="1812" t="s">
        <v>2</v>
      </c>
      <c r="K29" s="829" t="s">
        <v>123</v>
      </c>
    </row>
    <row r="30" spans="1:44">
      <c r="A30" s="33"/>
      <c r="B30" s="37"/>
      <c r="C30" s="341"/>
      <c r="D30" s="33"/>
      <c r="E30" s="33"/>
      <c r="F30" s="33"/>
      <c r="G30" s="33"/>
      <c r="H30" s="33"/>
      <c r="I30" s="33"/>
      <c r="J30" s="33"/>
      <c r="K30" s="33"/>
      <c r="M30" s="22"/>
      <c r="O30" s="22"/>
      <c r="AA30" s="22"/>
      <c r="AB30" s="22"/>
      <c r="AC30" s="22"/>
      <c r="AD30" s="22"/>
      <c r="AE30" s="22"/>
      <c r="AF30" s="22"/>
      <c r="AM30" s="22"/>
      <c r="AN30" s="22"/>
      <c r="AO30" s="22"/>
      <c r="AP30" s="22"/>
      <c r="AQ30" s="22"/>
      <c r="AR30" s="22"/>
    </row>
    <row r="31" spans="1:44">
      <c r="A31" s="132"/>
      <c r="B31" s="125"/>
      <c r="C31" s="341"/>
      <c r="D31" s="132"/>
      <c r="E31" s="132"/>
      <c r="F31" s="132"/>
      <c r="G31" s="132"/>
      <c r="H31" s="132"/>
      <c r="I31" s="132"/>
      <c r="J31" s="1776" t="s">
        <v>1577</v>
      </c>
      <c r="K31" s="1776">
        <v>2</v>
      </c>
      <c r="M31" s="22"/>
      <c r="O31" s="22"/>
      <c r="AA31" s="22"/>
      <c r="AB31" s="22"/>
      <c r="AC31" s="22"/>
      <c r="AD31" s="22"/>
      <c r="AE31" s="22"/>
      <c r="AF31" s="22"/>
      <c r="AM31" s="22"/>
      <c r="AN31" s="22"/>
      <c r="AO31" s="22"/>
      <c r="AP31" s="22"/>
      <c r="AQ31" s="22"/>
      <c r="AR31" s="22"/>
    </row>
    <row r="32" spans="1:44">
      <c r="A32" s="1158">
        <v>2</v>
      </c>
      <c r="B32" s="1355"/>
      <c r="C32" s="1377"/>
      <c r="D32" s="219" t="s">
        <v>473</v>
      </c>
      <c r="E32" s="219" t="s">
        <v>474</v>
      </c>
      <c r="F32" s="219" t="s">
        <v>475</v>
      </c>
      <c r="G32" s="1118" t="s">
        <v>476</v>
      </c>
      <c r="H32" s="1118" t="s">
        <v>477</v>
      </c>
      <c r="I32" s="1118" t="s">
        <v>478</v>
      </c>
      <c r="J32" s="219" t="s">
        <v>65</v>
      </c>
      <c r="K32" s="197"/>
      <c r="M32" s="22"/>
      <c r="O32" s="22"/>
      <c r="AA32" s="22"/>
      <c r="AB32" s="22"/>
      <c r="AC32" s="22"/>
      <c r="AD32" s="22"/>
      <c r="AE32" s="22"/>
      <c r="AF32" s="22"/>
      <c r="AM32" s="22"/>
      <c r="AN32" s="22"/>
      <c r="AO32" s="22"/>
      <c r="AP32" s="22"/>
      <c r="AQ32" s="22"/>
      <c r="AR32" s="22"/>
    </row>
    <row r="33" spans="1:44" ht="27.75" customHeight="1">
      <c r="A33" s="33"/>
      <c r="B33" s="1110" t="s">
        <v>384</v>
      </c>
      <c r="C33" s="1128"/>
      <c r="D33" s="202" t="str">
        <f t="shared" ref="D33:I33" si="5">D10</f>
        <v>2016/17</v>
      </c>
      <c r="E33" s="202" t="str">
        <f t="shared" si="5"/>
        <v>2016/17</v>
      </c>
      <c r="F33" s="202" t="str">
        <f t="shared" si="5"/>
        <v>2016/17</v>
      </c>
      <c r="G33" s="202" t="str">
        <f t="shared" si="5"/>
        <v>2015/16</v>
      </c>
      <c r="H33" s="202" t="str">
        <f t="shared" si="5"/>
        <v>2015/16</v>
      </c>
      <c r="I33" s="202" t="str">
        <f t="shared" si="5"/>
        <v>2015/16</v>
      </c>
      <c r="J33" s="205"/>
      <c r="K33" s="196" t="s">
        <v>102</v>
      </c>
      <c r="M33" s="22"/>
      <c r="O33" s="22"/>
      <c r="AA33" s="22"/>
      <c r="AB33" s="22"/>
      <c r="AC33" s="22"/>
      <c r="AD33" s="22"/>
      <c r="AE33" s="22"/>
      <c r="AF33" s="22"/>
      <c r="AM33" s="22"/>
      <c r="AN33" s="22"/>
      <c r="AO33" s="22"/>
      <c r="AP33" s="22"/>
      <c r="AQ33" s="22"/>
      <c r="AR33" s="22"/>
    </row>
    <row r="34" spans="1:44">
      <c r="A34" s="33"/>
      <c r="B34" s="1110"/>
      <c r="C34" s="1128"/>
      <c r="D34" s="105" t="s">
        <v>85</v>
      </c>
      <c r="E34" s="105" t="s">
        <v>423</v>
      </c>
      <c r="F34" s="105" t="s">
        <v>46</v>
      </c>
      <c r="G34" s="105" t="s">
        <v>85</v>
      </c>
      <c r="H34" s="105" t="s">
        <v>423</v>
      </c>
      <c r="I34" s="105" t="s">
        <v>46</v>
      </c>
      <c r="J34" s="105"/>
      <c r="K34" s="196"/>
      <c r="L34" s="33"/>
      <c r="M34" s="937"/>
      <c r="N34" s="33"/>
      <c r="O34" s="937"/>
      <c r="P34" s="33"/>
      <c r="Q34" s="33"/>
      <c r="R34" s="33"/>
    </row>
    <row r="35" spans="1:44">
      <c r="A35" s="34"/>
      <c r="B35" s="1352"/>
      <c r="C35" s="1342"/>
      <c r="D35" s="146" t="s">
        <v>422</v>
      </c>
      <c r="E35" s="146" t="s">
        <v>422</v>
      </c>
      <c r="F35" s="146" t="s">
        <v>422</v>
      </c>
      <c r="G35" s="146" t="s">
        <v>422</v>
      </c>
      <c r="H35" s="146" t="s">
        <v>84</v>
      </c>
      <c r="I35" s="146" t="s">
        <v>84</v>
      </c>
      <c r="J35" s="168" t="s">
        <v>66</v>
      </c>
      <c r="K35" s="196" t="s">
        <v>103</v>
      </c>
      <c r="L35" s="34"/>
      <c r="M35" s="938"/>
      <c r="N35" s="33"/>
      <c r="O35" s="937"/>
      <c r="P35" s="33"/>
      <c r="Q35" s="33"/>
      <c r="R35" s="33"/>
    </row>
    <row r="36" spans="1:44" ht="18.75" customHeight="1">
      <c r="A36" s="34"/>
      <c r="B36" s="1316" t="s">
        <v>35</v>
      </c>
      <c r="C36" s="1323"/>
      <c r="D36" s="174">
        <f>SUM(E36:F36)</f>
        <v>0</v>
      </c>
      <c r="E36" s="169"/>
      <c r="F36" s="169"/>
      <c r="G36" s="174">
        <f>SUM(H36:I36)</f>
        <v>0</v>
      </c>
      <c r="H36" s="170"/>
      <c r="I36" s="170"/>
      <c r="J36" s="168">
        <v>100</v>
      </c>
      <c r="K36" s="216" t="s">
        <v>68</v>
      </c>
      <c r="L36" s="34"/>
      <c r="M36" s="938"/>
      <c r="N36" s="33"/>
      <c r="O36" s="937"/>
      <c r="P36" s="33"/>
      <c r="Q36" s="33"/>
      <c r="R36" s="33"/>
    </row>
    <row r="37" spans="1:44" ht="18.75" customHeight="1">
      <c r="A37" s="34"/>
      <c r="B37" s="1316" t="s">
        <v>36</v>
      </c>
      <c r="C37" s="1323"/>
      <c r="D37" s="174">
        <f t="shared" ref="D37:D47" si="6">SUM(E37:F37)</f>
        <v>0</v>
      </c>
      <c r="E37" s="169"/>
      <c r="F37" s="169"/>
      <c r="G37" s="174">
        <f t="shared" ref="G37:G47" si="7">SUM(H37:I37)</f>
        <v>0</v>
      </c>
      <c r="H37" s="170"/>
      <c r="I37" s="170"/>
      <c r="J37" s="168" t="s">
        <v>185</v>
      </c>
      <c r="K37" s="192" t="s">
        <v>68</v>
      </c>
      <c r="L37" s="34"/>
      <c r="M37" s="938"/>
      <c r="N37" s="33"/>
      <c r="O37" s="937"/>
      <c r="P37" s="33"/>
      <c r="Q37" s="33"/>
      <c r="R37" s="33"/>
    </row>
    <row r="38" spans="1:44" ht="18.75" customHeight="1">
      <c r="A38" s="34"/>
      <c r="B38" s="1316" t="s">
        <v>37</v>
      </c>
      <c r="C38" s="1323"/>
      <c r="D38" s="174">
        <f t="shared" si="6"/>
        <v>0</v>
      </c>
      <c r="E38" s="169"/>
      <c r="F38" s="169"/>
      <c r="G38" s="174">
        <f t="shared" si="7"/>
        <v>0</v>
      </c>
      <c r="H38" s="170"/>
      <c r="I38" s="170"/>
      <c r="J38" s="168" t="s">
        <v>23</v>
      </c>
      <c r="K38" s="192" t="s">
        <v>68</v>
      </c>
      <c r="L38" s="34"/>
      <c r="M38" s="938"/>
      <c r="N38" s="33"/>
      <c r="O38" s="937"/>
      <c r="P38" s="33"/>
      <c r="Q38" s="33"/>
      <c r="R38" s="33"/>
    </row>
    <row r="39" spans="1:44" ht="18.75" customHeight="1">
      <c r="A39" s="34"/>
      <c r="B39" s="1316" t="s">
        <v>38</v>
      </c>
      <c r="C39" s="1323"/>
      <c r="D39" s="174">
        <f t="shared" si="6"/>
        <v>0</v>
      </c>
      <c r="E39" s="169"/>
      <c r="F39" s="169"/>
      <c r="G39" s="174">
        <f t="shared" si="7"/>
        <v>0</v>
      </c>
      <c r="H39" s="170"/>
      <c r="I39" s="170"/>
      <c r="J39" s="168" t="s">
        <v>186</v>
      </c>
      <c r="K39" s="192" t="s">
        <v>68</v>
      </c>
      <c r="L39" s="34"/>
      <c r="M39" s="938"/>
      <c r="N39" s="33"/>
      <c r="O39" s="937"/>
      <c r="P39" s="33"/>
      <c r="Q39" s="33"/>
      <c r="R39" s="33"/>
    </row>
    <row r="40" spans="1:44" ht="18.75" customHeight="1">
      <c r="A40" s="34"/>
      <c r="B40" s="1316" t="s">
        <v>133</v>
      </c>
      <c r="C40" s="1323"/>
      <c r="D40" s="174">
        <f t="shared" si="6"/>
        <v>0</v>
      </c>
      <c r="E40" s="169"/>
      <c r="F40" s="169"/>
      <c r="G40" s="174">
        <f t="shared" si="7"/>
        <v>0</v>
      </c>
      <c r="H40" s="170"/>
      <c r="I40" s="170"/>
      <c r="J40" s="168" t="s">
        <v>24</v>
      </c>
      <c r="K40" s="192" t="s">
        <v>68</v>
      </c>
      <c r="L40" s="34"/>
      <c r="M40" s="938"/>
      <c r="N40" s="33"/>
      <c r="O40" s="937"/>
      <c r="P40" s="33"/>
      <c r="Q40" s="33"/>
      <c r="R40" s="33"/>
    </row>
    <row r="41" spans="1:44" ht="18.75" customHeight="1">
      <c r="A41" s="34"/>
      <c r="B41" s="1316" t="s">
        <v>13</v>
      </c>
      <c r="C41" s="1323"/>
      <c r="D41" s="174">
        <f t="shared" si="6"/>
        <v>0</v>
      </c>
      <c r="E41" s="169"/>
      <c r="F41" s="169"/>
      <c r="G41" s="174">
        <f t="shared" si="7"/>
        <v>0</v>
      </c>
      <c r="H41" s="170"/>
      <c r="I41" s="170"/>
      <c r="J41" s="168" t="s">
        <v>187</v>
      </c>
      <c r="K41" s="192" t="s">
        <v>68</v>
      </c>
      <c r="L41" s="34"/>
      <c r="M41" s="938"/>
      <c r="N41" s="33"/>
      <c r="O41" s="937"/>
      <c r="P41" s="33"/>
      <c r="Q41" s="33"/>
      <c r="R41" s="33"/>
    </row>
    <row r="42" spans="1:44" ht="18.75" customHeight="1">
      <c r="A42" s="34"/>
      <c r="B42" s="1316" t="s">
        <v>134</v>
      </c>
      <c r="C42" s="1323"/>
      <c r="D42" s="174">
        <f t="shared" si="6"/>
        <v>0</v>
      </c>
      <c r="E42" s="169"/>
      <c r="F42" s="169"/>
      <c r="G42" s="174">
        <f t="shared" si="7"/>
        <v>0</v>
      </c>
      <c r="H42" s="170"/>
      <c r="I42" s="170"/>
      <c r="J42" s="168" t="s">
        <v>0</v>
      </c>
      <c r="K42" s="192" t="s">
        <v>68</v>
      </c>
      <c r="L42" s="34"/>
      <c r="M42" s="938"/>
      <c r="N42" s="33"/>
      <c r="O42" s="937"/>
      <c r="P42" s="33"/>
      <c r="Q42" s="33"/>
      <c r="R42" s="33"/>
    </row>
    <row r="43" spans="1:44" s="935" customFormat="1" ht="18.75" customHeight="1">
      <c r="A43" s="938"/>
      <c r="B43" s="1626" t="s">
        <v>1359</v>
      </c>
      <c r="C43" s="1627"/>
      <c r="D43" s="174">
        <f t="shared" ref="D43" si="8">SUM(E43:F43)</f>
        <v>0</v>
      </c>
      <c r="E43" s="169"/>
      <c r="F43" s="169"/>
      <c r="G43" s="174">
        <f t="shared" ref="G43" si="9">SUM(H43:I43)</f>
        <v>0</v>
      </c>
      <c r="H43" s="1600"/>
      <c r="I43" s="1600"/>
      <c r="J43" s="1592" t="s">
        <v>654</v>
      </c>
      <c r="K43" s="384" t="s">
        <v>68</v>
      </c>
      <c r="L43" s="938"/>
      <c r="M43" s="938"/>
      <c r="N43" s="937"/>
      <c r="O43" s="937"/>
      <c r="P43" s="937"/>
      <c r="Q43" s="937"/>
      <c r="R43" s="937"/>
    </row>
    <row r="44" spans="1:44" ht="18.75" customHeight="1">
      <c r="A44" s="33"/>
      <c r="B44" s="1316" t="s">
        <v>132</v>
      </c>
      <c r="C44" s="1323"/>
      <c r="D44" s="174">
        <f t="shared" si="6"/>
        <v>0</v>
      </c>
      <c r="E44" s="169"/>
      <c r="F44" s="169"/>
      <c r="G44" s="174">
        <f t="shared" si="7"/>
        <v>0</v>
      </c>
      <c r="H44" s="170"/>
      <c r="I44" s="170"/>
      <c r="J44" s="168" t="s">
        <v>188</v>
      </c>
      <c r="K44" s="192" t="s">
        <v>68</v>
      </c>
      <c r="L44" s="33"/>
      <c r="M44" s="937"/>
      <c r="N44" s="33"/>
      <c r="O44" s="937"/>
      <c r="P44" s="33"/>
      <c r="Q44" s="33"/>
      <c r="R44" s="33"/>
    </row>
    <row r="45" spans="1:44" ht="18.75" customHeight="1">
      <c r="A45" s="33"/>
      <c r="B45" s="1316" t="s">
        <v>883</v>
      </c>
      <c r="C45" s="1323"/>
      <c r="D45" s="174">
        <f t="shared" si="6"/>
        <v>0</v>
      </c>
      <c r="E45" s="167"/>
      <c r="F45" s="169"/>
      <c r="G45" s="174">
        <f t="shared" si="7"/>
        <v>0</v>
      </c>
      <c r="H45" s="167"/>
      <c r="I45" s="170"/>
      <c r="J45" s="168" t="s">
        <v>1</v>
      </c>
      <c r="K45" s="192" t="s">
        <v>68</v>
      </c>
      <c r="L45" s="34"/>
      <c r="M45" s="938"/>
      <c r="N45" s="33"/>
      <c r="O45" s="937"/>
      <c r="P45" s="33"/>
      <c r="Q45" s="33"/>
      <c r="R45" s="33"/>
    </row>
    <row r="46" spans="1:44" ht="18.75" customHeight="1">
      <c r="A46" s="807"/>
      <c r="B46" s="1316" t="s">
        <v>929</v>
      </c>
      <c r="C46" s="1323"/>
      <c r="D46" s="174">
        <f t="shared" si="6"/>
        <v>0</v>
      </c>
      <c r="E46" s="922"/>
      <c r="F46" s="855"/>
      <c r="G46" s="174">
        <f t="shared" si="7"/>
        <v>0</v>
      </c>
      <c r="H46" s="911"/>
      <c r="I46" s="170"/>
      <c r="J46" s="863" t="s">
        <v>667</v>
      </c>
      <c r="K46" s="384" t="s">
        <v>68</v>
      </c>
      <c r="L46" s="340"/>
      <c r="M46" s="938"/>
      <c r="N46" s="807"/>
      <c r="O46" s="937"/>
      <c r="P46" s="807"/>
      <c r="Q46" s="807"/>
      <c r="R46" s="807"/>
    </row>
    <row r="47" spans="1:44" ht="18.75" customHeight="1" thickBot="1">
      <c r="A47" s="34"/>
      <c r="B47" s="1316" t="s">
        <v>46</v>
      </c>
      <c r="C47" s="1323"/>
      <c r="D47" s="174">
        <f t="shared" si="6"/>
        <v>0</v>
      </c>
      <c r="E47" s="169"/>
      <c r="F47" s="169"/>
      <c r="G47" s="174">
        <f t="shared" si="7"/>
        <v>0</v>
      </c>
      <c r="H47" s="170"/>
      <c r="I47" s="170"/>
      <c r="J47" s="168" t="s">
        <v>189</v>
      </c>
      <c r="K47" s="192" t="s">
        <v>68</v>
      </c>
      <c r="L47" s="34"/>
      <c r="M47" s="938"/>
      <c r="N47" s="33"/>
      <c r="O47" s="937"/>
      <c r="P47" s="33"/>
      <c r="Q47" s="33"/>
      <c r="R47" s="33"/>
    </row>
    <row r="48" spans="1:44" ht="18.75" customHeight="1">
      <c r="A48" s="34"/>
      <c r="B48" s="1331" t="s">
        <v>742</v>
      </c>
      <c r="C48" s="1365"/>
      <c r="D48" s="173">
        <f t="shared" ref="D48:I48" si="10">SUM(D36:D47)</f>
        <v>0</v>
      </c>
      <c r="E48" s="173">
        <f t="shared" si="10"/>
        <v>0</v>
      </c>
      <c r="F48" s="173">
        <f t="shared" si="10"/>
        <v>0</v>
      </c>
      <c r="G48" s="173">
        <f t="shared" si="10"/>
        <v>0</v>
      </c>
      <c r="H48" s="173">
        <f t="shared" si="10"/>
        <v>0</v>
      </c>
      <c r="I48" s="173">
        <f t="shared" si="10"/>
        <v>0</v>
      </c>
      <c r="J48" s="168" t="s">
        <v>2</v>
      </c>
      <c r="K48" s="192" t="s">
        <v>68</v>
      </c>
      <c r="L48" s="34"/>
      <c r="M48" s="938"/>
      <c r="N48" s="33"/>
      <c r="O48" s="937"/>
      <c r="P48" s="33"/>
      <c r="Q48" s="33"/>
      <c r="R48" s="33"/>
    </row>
    <row r="49" spans="1:44" ht="18.75" customHeight="1">
      <c r="A49" s="144"/>
      <c r="B49" s="1316" t="s">
        <v>1220</v>
      </c>
      <c r="C49" s="1347"/>
      <c r="D49" s="217"/>
      <c r="E49" s="217"/>
      <c r="F49" s="217"/>
      <c r="G49" s="217"/>
      <c r="H49" s="217"/>
      <c r="I49" s="217"/>
      <c r="J49" s="214"/>
      <c r="K49" s="218"/>
      <c r="L49" s="144"/>
      <c r="M49" s="938"/>
      <c r="N49" s="132"/>
      <c r="O49" s="937"/>
      <c r="P49" s="132"/>
      <c r="Q49" s="132"/>
      <c r="R49" s="132"/>
    </row>
    <row r="50" spans="1:44" ht="21" customHeight="1">
      <c r="B50" s="1356" t="s">
        <v>1227</v>
      </c>
      <c r="C50" s="1366"/>
      <c r="D50" s="174">
        <f>SUM(E50:F50)</f>
        <v>0</v>
      </c>
      <c r="E50" s="169"/>
      <c r="F50" s="169"/>
      <c r="G50" s="174">
        <f>SUM(H50:I50)</f>
        <v>0</v>
      </c>
      <c r="H50" s="170"/>
      <c r="I50" s="170"/>
      <c r="J50" s="168" t="s">
        <v>3</v>
      </c>
      <c r="K50" s="193" t="s">
        <v>68</v>
      </c>
    </row>
    <row r="51" spans="1:44">
      <c r="B51" s="44"/>
      <c r="C51" s="44"/>
      <c r="D51" s="149"/>
      <c r="E51" s="149"/>
      <c r="F51" s="149"/>
      <c r="G51" s="149"/>
      <c r="H51" s="149"/>
      <c r="I51" s="149"/>
      <c r="J51" s="103"/>
      <c r="K51" s="139"/>
    </row>
    <row r="52" spans="1:44">
      <c r="A52" s="34"/>
      <c r="B52" s="56"/>
      <c r="C52" s="342"/>
      <c r="D52" s="77"/>
      <c r="E52" s="66"/>
      <c r="F52" s="63"/>
      <c r="G52" s="34"/>
      <c r="H52" s="1776" t="s">
        <v>1577</v>
      </c>
      <c r="I52" s="1776">
        <v>3</v>
      </c>
      <c r="J52" s="33"/>
      <c r="K52" s="33"/>
      <c r="L52" s="33"/>
      <c r="M52" s="937"/>
      <c r="N52" s="33"/>
      <c r="O52" s="937"/>
      <c r="P52" s="33"/>
    </row>
    <row r="53" spans="1:44">
      <c r="A53" s="1158">
        <v>3</v>
      </c>
      <c r="B53" s="1331"/>
      <c r="C53" s="1310"/>
      <c r="D53" s="6" t="s">
        <v>479</v>
      </c>
      <c r="E53" s="6" t="s">
        <v>480</v>
      </c>
      <c r="F53" s="1118" t="s">
        <v>481</v>
      </c>
      <c r="G53" s="1118" t="s">
        <v>482</v>
      </c>
      <c r="H53" s="6" t="s">
        <v>65</v>
      </c>
      <c r="I53" s="197"/>
      <c r="J53" s="937"/>
      <c r="K53" s="937"/>
      <c r="L53" s="937"/>
      <c r="M53" s="937"/>
      <c r="N53" s="33"/>
      <c r="O53" s="937"/>
      <c r="P53" s="33"/>
    </row>
    <row r="54" spans="1:44">
      <c r="A54" s="33"/>
      <c r="B54" s="1110" t="s">
        <v>814</v>
      </c>
      <c r="C54" s="1128"/>
      <c r="D54" s="202" t="str">
        <f>'1. SoCI'!D9</f>
        <v>2016/17</v>
      </c>
      <c r="E54" s="202" t="str">
        <f>'1. SoCI'!D9</f>
        <v>2016/17</v>
      </c>
      <c r="F54" s="202" t="str">
        <f>'1. SoCI'!E9</f>
        <v>2015/16</v>
      </c>
      <c r="G54" s="202" t="str">
        <f>'1. SoCI'!E9</f>
        <v>2015/16</v>
      </c>
      <c r="H54" s="203"/>
      <c r="I54" s="196" t="s">
        <v>102</v>
      </c>
      <c r="J54" s="937"/>
      <c r="K54" s="937"/>
      <c r="L54" s="937"/>
      <c r="M54" s="937"/>
      <c r="N54" s="937"/>
      <c r="O54" s="937"/>
      <c r="P54" s="33"/>
    </row>
    <row r="55" spans="1:44">
      <c r="A55" s="33"/>
      <c r="B55" s="1352"/>
      <c r="C55" s="1342"/>
      <c r="D55" s="146" t="s">
        <v>67</v>
      </c>
      <c r="E55" s="146" t="s">
        <v>84</v>
      </c>
      <c r="F55" s="146" t="s">
        <v>67</v>
      </c>
      <c r="G55" s="146" t="s">
        <v>84</v>
      </c>
      <c r="H55" s="168" t="s">
        <v>66</v>
      </c>
      <c r="I55" s="196" t="s">
        <v>103</v>
      </c>
      <c r="J55" s="937"/>
      <c r="K55" s="937"/>
      <c r="L55" s="33"/>
      <c r="M55" s="937"/>
      <c r="N55" s="33"/>
      <c r="O55" s="937"/>
      <c r="P55" s="33"/>
    </row>
    <row r="56" spans="1:44" ht="18.75" customHeight="1">
      <c r="A56" s="33"/>
      <c r="B56" s="1357" t="s">
        <v>113</v>
      </c>
      <c r="C56" s="1376"/>
      <c r="D56" s="167"/>
      <c r="E56" s="169"/>
      <c r="F56" s="167"/>
      <c r="G56" s="182"/>
      <c r="H56" s="168">
        <v>100</v>
      </c>
      <c r="I56" s="218" t="s">
        <v>68</v>
      </c>
      <c r="J56" s="33"/>
      <c r="K56" s="33"/>
      <c r="L56" s="33"/>
      <c r="M56" s="937"/>
      <c r="N56" s="33"/>
      <c r="O56" s="937"/>
      <c r="P56" s="33"/>
    </row>
    <row r="57" spans="1:44" ht="18.75" customHeight="1">
      <c r="A57" s="33"/>
      <c r="B57" s="1200" t="s">
        <v>244</v>
      </c>
      <c r="C57" s="1367"/>
      <c r="D57" s="169"/>
      <c r="E57" s="220"/>
      <c r="F57" s="182"/>
      <c r="G57" s="220"/>
      <c r="H57" s="168" t="s">
        <v>185</v>
      </c>
      <c r="I57" s="193" t="s">
        <v>68</v>
      </c>
      <c r="J57" s="33"/>
      <c r="K57" s="33"/>
      <c r="L57" s="33"/>
      <c r="M57" s="937"/>
      <c r="N57" s="33"/>
      <c r="O57" s="937"/>
      <c r="P57" s="33"/>
    </row>
    <row r="58" spans="1:44">
      <c r="A58" s="33"/>
      <c r="B58" s="37"/>
      <c r="C58" s="341"/>
      <c r="D58" s="33"/>
      <c r="E58" s="33"/>
      <c r="F58" s="33"/>
      <c r="G58" s="33"/>
      <c r="H58" s="33"/>
      <c r="I58" s="33"/>
      <c r="J58" s="33"/>
      <c r="K58" s="33"/>
      <c r="L58" s="33"/>
      <c r="M58" s="937"/>
      <c r="N58" s="33"/>
      <c r="O58" s="937"/>
      <c r="P58" s="33"/>
    </row>
    <row r="59" spans="1:44">
      <c r="A59"/>
      <c r="B59" s="1212"/>
      <c r="C59" s="1212"/>
      <c r="D59" s="33"/>
      <c r="E59" s="33"/>
      <c r="F59" s="33"/>
      <c r="G59" s="33"/>
      <c r="H59" s="33"/>
      <c r="I59" s="33"/>
      <c r="J59" s="1776" t="s">
        <v>1577</v>
      </c>
      <c r="K59" s="1776">
        <v>5</v>
      </c>
      <c r="L59" s="33"/>
      <c r="M59" s="937"/>
      <c r="N59" s="33"/>
      <c r="O59" s="22"/>
      <c r="Y59" s="935"/>
      <c r="Z59" s="935"/>
      <c r="AE59" s="22"/>
      <c r="AF59" s="22"/>
      <c r="AK59" s="935"/>
      <c r="AL59" s="935"/>
      <c r="AQ59" s="22"/>
      <c r="AR59" s="22"/>
    </row>
    <row r="60" spans="1:44">
      <c r="A60" s="1158">
        <v>5</v>
      </c>
      <c r="B60" s="1358"/>
      <c r="C60" s="1375"/>
      <c r="D60" s="716" t="s">
        <v>751</v>
      </c>
      <c r="E60" s="716" t="s">
        <v>752</v>
      </c>
      <c r="F60" s="716" t="s">
        <v>753</v>
      </c>
      <c r="G60" s="716" t="s">
        <v>754</v>
      </c>
      <c r="H60" s="716" t="s">
        <v>755</v>
      </c>
      <c r="I60" s="716" t="s">
        <v>756</v>
      </c>
      <c r="J60" s="716" t="s">
        <v>65</v>
      </c>
      <c r="K60" s="204"/>
      <c r="M60" s="875"/>
      <c r="N60" s="33"/>
      <c r="O60" s="22"/>
      <c r="Y60" s="935"/>
      <c r="Z60" s="935"/>
      <c r="AE60" s="22"/>
      <c r="AF60" s="22"/>
      <c r="AK60" s="935"/>
      <c r="AL60" s="935"/>
      <c r="AQ60" s="22"/>
      <c r="AR60" s="22"/>
    </row>
    <row r="61" spans="1:44" ht="33.75" customHeight="1">
      <c r="A61" s="132"/>
      <c r="B61" s="1359" t="s">
        <v>1500</v>
      </c>
      <c r="C61" s="1349"/>
      <c r="D61" s="1831" t="s">
        <v>1021</v>
      </c>
      <c r="E61" s="1831" t="s">
        <v>1023</v>
      </c>
      <c r="F61" s="1831" t="s">
        <v>621</v>
      </c>
      <c r="G61" s="1831" t="s">
        <v>622</v>
      </c>
      <c r="H61" s="1831" t="s">
        <v>623</v>
      </c>
      <c r="I61" s="1831" t="s">
        <v>624</v>
      </c>
      <c r="J61" s="1836"/>
      <c r="K61" s="1833" t="s">
        <v>102</v>
      </c>
      <c r="M61" s="876"/>
      <c r="N61" s="33"/>
      <c r="O61" s="22"/>
      <c r="Y61" s="935"/>
      <c r="Z61" s="935"/>
      <c r="AE61" s="22"/>
      <c r="AF61" s="22"/>
      <c r="AK61" s="935"/>
      <c r="AL61" s="935"/>
      <c r="AQ61" s="22"/>
      <c r="AR61" s="22"/>
    </row>
    <row r="62" spans="1:44" s="935" customFormat="1" ht="55.5" customHeight="1">
      <c r="A62" s="937"/>
      <c r="B62" s="1540" t="s">
        <v>1322</v>
      </c>
      <c r="C62" s="1350"/>
      <c r="D62" s="1832"/>
      <c r="E62" s="1832"/>
      <c r="F62" s="1832"/>
      <c r="G62" s="1832"/>
      <c r="H62" s="1832"/>
      <c r="I62" s="1832"/>
      <c r="J62" s="1837"/>
      <c r="K62" s="1833"/>
    </row>
    <row r="63" spans="1:44" ht="25.5">
      <c r="A63" s="132"/>
      <c r="B63" s="1360" t="s">
        <v>620</v>
      </c>
      <c r="C63" s="1351"/>
      <c r="D63" s="222" t="s">
        <v>422</v>
      </c>
      <c r="E63" s="222" t="s">
        <v>614</v>
      </c>
      <c r="F63" s="222" t="s">
        <v>422</v>
      </c>
      <c r="G63" s="222" t="s">
        <v>614</v>
      </c>
      <c r="H63" s="222" t="s">
        <v>422</v>
      </c>
      <c r="I63" s="222" t="s">
        <v>614</v>
      </c>
      <c r="J63" s="670" t="s">
        <v>66</v>
      </c>
      <c r="K63" s="223" t="s">
        <v>103</v>
      </c>
      <c r="M63" s="22"/>
      <c r="O63" s="22"/>
      <c r="W63" s="935"/>
      <c r="X63" s="935"/>
      <c r="Y63" s="935"/>
      <c r="Z63" s="935"/>
      <c r="AC63" s="22"/>
      <c r="AD63" s="22"/>
      <c r="AE63" s="22"/>
      <c r="AF63" s="22"/>
      <c r="AI63" s="935"/>
      <c r="AJ63" s="935"/>
      <c r="AK63" s="935"/>
      <c r="AL63" s="935"/>
      <c r="AO63" s="22"/>
      <c r="AP63" s="22"/>
      <c r="AQ63" s="22"/>
      <c r="AR63" s="22"/>
    </row>
    <row r="64" spans="1:44" ht="18.75" customHeight="1">
      <c r="A64" s="132"/>
      <c r="B64" s="1605" t="s">
        <v>625</v>
      </c>
      <c r="C64" s="1368"/>
      <c r="D64" s="169"/>
      <c r="E64" s="169"/>
      <c r="F64" s="169"/>
      <c r="G64" s="169"/>
      <c r="H64" s="672">
        <f t="shared" ref="H64:I70" si="11">D64+F64</f>
        <v>0</v>
      </c>
      <c r="I64" s="672">
        <f t="shared" si="11"/>
        <v>0</v>
      </c>
      <c r="J64" s="670" t="s">
        <v>569</v>
      </c>
      <c r="K64" s="221" t="s">
        <v>123</v>
      </c>
      <c r="M64" s="22"/>
      <c r="O64" s="22"/>
      <c r="W64" s="935"/>
      <c r="X64" s="935"/>
      <c r="Y64" s="935"/>
      <c r="Z64" s="935"/>
      <c r="AC64" s="22"/>
      <c r="AD64" s="22"/>
      <c r="AE64" s="22"/>
      <c r="AF64" s="22"/>
      <c r="AI64" s="935"/>
      <c r="AJ64" s="935"/>
      <c r="AK64" s="935"/>
      <c r="AL64" s="935"/>
      <c r="AO64" s="22"/>
      <c r="AP64" s="22"/>
      <c r="AQ64" s="22"/>
      <c r="AR64" s="22"/>
    </row>
    <row r="65" spans="1:44" ht="18.75" customHeight="1">
      <c r="A65" s="132"/>
      <c r="B65" s="1605" t="s">
        <v>626</v>
      </c>
      <c r="C65" s="1368"/>
      <c r="D65" s="169"/>
      <c r="E65" s="169"/>
      <c r="F65" s="169"/>
      <c r="G65" s="169"/>
      <c r="H65" s="672">
        <f t="shared" si="11"/>
        <v>0</v>
      </c>
      <c r="I65" s="672">
        <f t="shared" si="11"/>
        <v>0</v>
      </c>
      <c r="J65" s="670" t="s">
        <v>577</v>
      </c>
      <c r="K65" s="221" t="s">
        <v>123</v>
      </c>
      <c r="M65" s="22"/>
      <c r="O65" s="1271"/>
      <c r="W65" s="935"/>
      <c r="X65" s="935"/>
      <c r="Y65" s="935"/>
      <c r="Z65" s="935"/>
      <c r="AC65" s="22"/>
      <c r="AD65" s="22"/>
      <c r="AE65" s="22"/>
      <c r="AF65" s="22"/>
      <c r="AI65" s="935"/>
      <c r="AJ65" s="935"/>
      <c r="AK65" s="935"/>
      <c r="AL65" s="935"/>
      <c r="AO65" s="22"/>
      <c r="AP65" s="22"/>
      <c r="AQ65" s="22"/>
      <c r="AR65" s="22"/>
    </row>
    <row r="66" spans="1:44" ht="18.75" customHeight="1">
      <c r="A66" s="132"/>
      <c r="B66" s="1605" t="s">
        <v>627</v>
      </c>
      <c r="C66" s="1368"/>
      <c r="D66" s="169"/>
      <c r="E66" s="169"/>
      <c r="F66" s="169"/>
      <c r="G66" s="169"/>
      <c r="H66" s="672">
        <f t="shared" si="11"/>
        <v>0</v>
      </c>
      <c r="I66" s="672">
        <f t="shared" si="11"/>
        <v>0</v>
      </c>
      <c r="J66" s="670" t="s">
        <v>722</v>
      </c>
      <c r="K66" s="221" t="s">
        <v>123</v>
      </c>
      <c r="M66" s="22"/>
      <c r="O66" s="22"/>
      <c r="W66" s="935"/>
      <c r="X66" s="935"/>
      <c r="Y66" s="935"/>
      <c r="Z66" s="935"/>
      <c r="AC66" s="22"/>
      <c r="AD66" s="22"/>
      <c r="AE66" s="22"/>
      <c r="AF66" s="22"/>
      <c r="AI66" s="935"/>
      <c r="AJ66" s="935"/>
      <c r="AK66" s="935"/>
      <c r="AL66" s="935"/>
      <c r="AO66" s="22"/>
      <c r="AP66" s="22"/>
      <c r="AQ66" s="22"/>
      <c r="AR66" s="22"/>
    </row>
    <row r="67" spans="1:44" ht="18.75" customHeight="1">
      <c r="A67" s="127"/>
      <c r="B67" s="1605" t="s">
        <v>628</v>
      </c>
      <c r="C67" s="1368"/>
      <c r="D67" s="169"/>
      <c r="E67" s="169"/>
      <c r="F67" s="169"/>
      <c r="G67" s="169"/>
      <c r="H67" s="672">
        <f t="shared" si="11"/>
        <v>0</v>
      </c>
      <c r="I67" s="672">
        <f t="shared" si="11"/>
        <v>0</v>
      </c>
      <c r="J67" s="670" t="s">
        <v>723</v>
      </c>
      <c r="K67" s="221" t="s">
        <v>123</v>
      </c>
      <c r="M67" s="22"/>
      <c r="O67" s="22"/>
      <c r="W67" s="935"/>
      <c r="X67" s="935"/>
      <c r="Y67" s="935"/>
      <c r="Z67" s="935"/>
      <c r="AC67" s="22"/>
      <c r="AD67" s="22"/>
      <c r="AE67" s="22"/>
      <c r="AF67" s="22"/>
      <c r="AI67" s="935"/>
      <c r="AJ67" s="935"/>
      <c r="AK67" s="935"/>
      <c r="AL67" s="935"/>
      <c r="AO67" s="22"/>
      <c r="AP67" s="22"/>
      <c r="AQ67" s="22"/>
      <c r="AR67" s="22"/>
    </row>
    <row r="68" spans="1:44" ht="18.75" customHeight="1">
      <c r="A68" s="127"/>
      <c r="B68" s="1605" t="s">
        <v>629</v>
      </c>
      <c r="C68" s="1368"/>
      <c r="D68" s="169"/>
      <c r="E68" s="169"/>
      <c r="F68" s="169"/>
      <c r="G68" s="169"/>
      <c r="H68" s="672">
        <f t="shared" si="11"/>
        <v>0</v>
      </c>
      <c r="I68" s="672">
        <f t="shared" si="11"/>
        <v>0</v>
      </c>
      <c r="J68" s="670" t="s">
        <v>724</v>
      </c>
      <c r="K68" s="221" t="s">
        <v>123</v>
      </c>
      <c r="M68" s="22"/>
      <c r="O68" s="22"/>
      <c r="W68" s="935"/>
      <c r="X68" s="935"/>
      <c r="Y68" s="935"/>
      <c r="Z68" s="935"/>
      <c r="AC68" s="22"/>
      <c r="AD68" s="22"/>
      <c r="AE68" s="22"/>
      <c r="AF68" s="22"/>
      <c r="AI68" s="935"/>
      <c r="AJ68" s="935"/>
      <c r="AK68" s="935"/>
      <c r="AL68" s="935"/>
      <c r="AO68" s="22"/>
      <c r="AP68" s="22"/>
      <c r="AQ68" s="22"/>
      <c r="AR68" s="22"/>
    </row>
    <row r="69" spans="1:44" ht="18.75" customHeight="1">
      <c r="A69" s="127"/>
      <c r="B69" s="1605" t="s">
        <v>630</v>
      </c>
      <c r="C69" s="1368"/>
      <c r="D69" s="169"/>
      <c r="E69" s="169"/>
      <c r="F69" s="169"/>
      <c r="G69" s="169"/>
      <c r="H69" s="672">
        <f t="shared" si="11"/>
        <v>0</v>
      </c>
      <c r="I69" s="672">
        <f t="shared" si="11"/>
        <v>0</v>
      </c>
      <c r="J69" s="670" t="s">
        <v>725</v>
      </c>
      <c r="K69" s="221" t="s">
        <v>123</v>
      </c>
      <c r="M69" s="22"/>
      <c r="O69" s="22"/>
      <c r="W69" s="935"/>
      <c r="X69" s="935"/>
      <c r="Y69" s="935"/>
      <c r="Z69" s="935"/>
      <c r="AC69" s="22"/>
      <c r="AD69" s="22"/>
      <c r="AE69" s="22"/>
      <c r="AF69" s="22"/>
      <c r="AI69" s="935"/>
      <c r="AJ69" s="935"/>
      <c r="AK69" s="935"/>
      <c r="AL69" s="935"/>
      <c r="AO69" s="22"/>
      <c r="AP69" s="22"/>
      <c r="AQ69" s="22"/>
      <c r="AR69" s="22"/>
    </row>
    <row r="70" spans="1:44" ht="18.75" customHeight="1" thickBot="1">
      <c r="A70" s="127"/>
      <c r="B70" s="1605" t="s">
        <v>1022</v>
      </c>
      <c r="C70" s="1368"/>
      <c r="D70" s="169"/>
      <c r="E70" s="169"/>
      <c r="F70" s="169"/>
      <c r="G70" s="169"/>
      <c r="H70" s="672">
        <f t="shared" si="11"/>
        <v>0</v>
      </c>
      <c r="I70" s="672">
        <f t="shared" si="11"/>
        <v>0</v>
      </c>
      <c r="J70" s="670" t="s">
        <v>726</v>
      </c>
      <c r="K70" s="221" t="s">
        <v>123</v>
      </c>
      <c r="M70" s="22"/>
      <c r="O70" s="22"/>
      <c r="W70" s="935"/>
      <c r="X70" s="935"/>
      <c r="Y70" s="935"/>
      <c r="Z70" s="935"/>
      <c r="AC70" s="22"/>
      <c r="AD70" s="22"/>
      <c r="AE70" s="22"/>
      <c r="AF70" s="22"/>
      <c r="AI70" s="935"/>
      <c r="AJ70" s="935"/>
      <c r="AK70" s="935"/>
      <c r="AL70" s="935"/>
      <c r="AO70" s="22"/>
      <c r="AP70" s="22"/>
      <c r="AQ70" s="22"/>
      <c r="AR70" s="22"/>
    </row>
    <row r="71" spans="1:44" ht="18.75" customHeight="1">
      <c r="A71" s="127"/>
      <c r="B71" s="1348" t="s">
        <v>85</v>
      </c>
      <c r="C71" s="1369"/>
      <c r="D71" s="173">
        <f t="shared" ref="D71:I71" si="12">SUM(D64:D70)</f>
        <v>0</v>
      </c>
      <c r="E71" s="173">
        <f t="shared" si="12"/>
        <v>0</v>
      </c>
      <c r="F71" s="173">
        <f t="shared" si="12"/>
        <v>0</v>
      </c>
      <c r="G71" s="173">
        <f t="shared" si="12"/>
        <v>0</v>
      </c>
      <c r="H71" s="173">
        <f t="shared" si="12"/>
        <v>0</v>
      </c>
      <c r="I71" s="173">
        <f t="shared" si="12"/>
        <v>0</v>
      </c>
      <c r="J71" s="670" t="s">
        <v>757</v>
      </c>
      <c r="K71" s="221" t="s">
        <v>123</v>
      </c>
      <c r="M71" s="22"/>
      <c r="O71" s="22"/>
      <c r="W71" s="935"/>
      <c r="X71" s="935"/>
      <c r="Y71" s="935"/>
      <c r="Z71" s="935"/>
      <c r="AC71" s="22"/>
      <c r="AD71" s="22"/>
      <c r="AE71" s="22"/>
      <c r="AF71" s="22"/>
      <c r="AI71" s="935"/>
      <c r="AJ71" s="935"/>
      <c r="AK71" s="935"/>
      <c r="AL71" s="935"/>
      <c r="AO71" s="22"/>
      <c r="AP71" s="22"/>
      <c r="AQ71" s="22"/>
      <c r="AR71" s="22"/>
    </row>
    <row r="72" spans="1:44" s="821" customFormat="1">
      <c r="B72" s="94"/>
      <c r="C72" s="1207"/>
      <c r="D72" s="1207"/>
      <c r="E72" s="1207"/>
      <c r="F72" s="1207"/>
      <c r="G72" s="1207"/>
      <c r="H72" s="1207"/>
      <c r="I72" s="1207"/>
      <c r="J72" s="1207"/>
      <c r="K72" s="1207"/>
      <c r="L72" s="142"/>
    </row>
    <row r="73" spans="1:44" s="1247" customFormat="1">
      <c r="B73" s="1207"/>
      <c r="C73" s="1207"/>
      <c r="D73" s="1207"/>
      <c r="E73" s="1207"/>
      <c r="F73" s="1207"/>
      <c r="G73" s="1207"/>
      <c r="H73" s="1207"/>
      <c r="I73" s="1207"/>
      <c r="J73" s="1776" t="s">
        <v>1577</v>
      </c>
      <c r="K73" s="1776">
        <v>6</v>
      </c>
      <c r="L73" s="142"/>
      <c r="M73" s="142"/>
    </row>
    <row r="74" spans="1:44" s="935" customFormat="1">
      <c r="A74" s="1158">
        <v>6</v>
      </c>
      <c r="B74" s="1358"/>
      <c r="C74" s="1375"/>
      <c r="D74" s="1263" t="s">
        <v>751</v>
      </c>
      <c r="E74" s="1263" t="s">
        <v>752</v>
      </c>
      <c r="F74" s="1263" t="s">
        <v>753</v>
      </c>
      <c r="G74" s="1263" t="s">
        <v>754</v>
      </c>
      <c r="H74" s="1263" t="s">
        <v>755</v>
      </c>
      <c r="I74" s="1263" t="s">
        <v>756</v>
      </c>
      <c r="J74" s="1046" t="s">
        <v>65</v>
      </c>
      <c r="K74" s="204"/>
      <c r="M74" s="1262"/>
      <c r="N74" s="937"/>
    </row>
    <row r="75" spans="1:44" s="935" customFormat="1" ht="33.75" customHeight="1">
      <c r="A75" s="937"/>
      <c r="B75" s="1359" t="s">
        <v>1501</v>
      </c>
      <c r="C75" s="1349"/>
      <c r="D75" s="1840" t="s">
        <v>1021</v>
      </c>
      <c r="E75" s="1840" t="s">
        <v>1023</v>
      </c>
      <c r="F75" s="1840" t="s">
        <v>621</v>
      </c>
      <c r="G75" s="1840" t="s">
        <v>622</v>
      </c>
      <c r="H75" s="1840" t="s">
        <v>623</v>
      </c>
      <c r="I75" s="1838" t="s">
        <v>624</v>
      </c>
      <c r="J75" s="1834"/>
      <c r="K75" s="1833" t="s">
        <v>102</v>
      </c>
      <c r="M75" s="876"/>
      <c r="N75" s="937"/>
    </row>
    <row r="76" spans="1:44" s="935" customFormat="1" ht="55.5" customHeight="1">
      <c r="A76" s="937"/>
      <c r="B76" s="1540" t="s">
        <v>1322</v>
      </c>
      <c r="C76" s="1350"/>
      <c r="D76" s="1832"/>
      <c r="E76" s="1832"/>
      <c r="F76" s="1832"/>
      <c r="G76" s="1832"/>
      <c r="H76" s="1832"/>
      <c r="I76" s="1839"/>
      <c r="J76" s="1835"/>
      <c r="K76" s="1833"/>
    </row>
    <row r="77" spans="1:44" s="935" customFormat="1" ht="25.5">
      <c r="A77" s="937"/>
      <c r="B77" s="1360" t="s">
        <v>620</v>
      </c>
      <c r="C77" s="1351"/>
      <c r="D77" s="222" t="s">
        <v>422</v>
      </c>
      <c r="E77" s="222" t="s">
        <v>614</v>
      </c>
      <c r="F77" s="222" t="s">
        <v>422</v>
      </c>
      <c r="G77" s="222" t="s">
        <v>614</v>
      </c>
      <c r="H77" s="222" t="s">
        <v>422</v>
      </c>
      <c r="I77" s="222" t="s">
        <v>614</v>
      </c>
      <c r="J77" s="670" t="s">
        <v>66</v>
      </c>
      <c r="K77" s="223" t="s">
        <v>103</v>
      </c>
    </row>
    <row r="78" spans="1:44" s="935" customFormat="1" ht="18.75" customHeight="1">
      <c r="A78" s="937"/>
      <c r="B78" s="1605" t="s">
        <v>625</v>
      </c>
      <c r="C78" s="1368"/>
      <c r="D78" s="968"/>
      <c r="E78" s="968"/>
      <c r="F78" s="968"/>
      <c r="G78" s="968"/>
      <c r="H78" s="672">
        <f t="shared" ref="H78:I84" si="13">D78+F78</f>
        <v>0</v>
      </c>
      <c r="I78" s="672">
        <f t="shared" si="13"/>
        <v>0</v>
      </c>
      <c r="J78" s="670" t="s">
        <v>695</v>
      </c>
      <c r="K78" s="221" t="s">
        <v>123</v>
      </c>
    </row>
    <row r="79" spans="1:44" s="935" customFormat="1" ht="18.75" customHeight="1">
      <c r="A79" s="937"/>
      <c r="B79" s="1605" t="s">
        <v>626</v>
      </c>
      <c r="C79" s="1368"/>
      <c r="D79" s="968"/>
      <c r="E79" s="968"/>
      <c r="F79" s="968"/>
      <c r="G79" s="968"/>
      <c r="H79" s="672">
        <f t="shared" si="13"/>
        <v>0</v>
      </c>
      <c r="I79" s="672">
        <f t="shared" si="13"/>
        <v>0</v>
      </c>
      <c r="J79" s="670" t="s">
        <v>747</v>
      </c>
      <c r="K79" s="221" t="s">
        <v>123</v>
      </c>
    </row>
    <row r="80" spans="1:44" s="935" customFormat="1" ht="18.75" customHeight="1">
      <c r="A80" s="937"/>
      <c r="B80" s="1605" t="s">
        <v>627</v>
      </c>
      <c r="C80" s="1368"/>
      <c r="D80" s="968"/>
      <c r="E80" s="968"/>
      <c r="F80" s="968"/>
      <c r="G80" s="968"/>
      <c r="H80" s="672">
        <f t="shared" si="13"/>
        <v>0</v>
      </c>
      <c r="I80" s="672">
        <f t="shared" si="13"/>
        <v>0</v>
      </c>
      <c r="J80" s="670" t="s">
        <v>748</v>
      </c>
      <c r="K80" s="221" t="s">
        <v>123</v>
      </c>
    </row>
    <row r="81" spans="1:44" s="935" customFormat="1" ht="18.75" customHeight="1">
      <c r="A81" s="1247"/>
      <c r="B81" s="1605" t="s">
        <v>628</v>
      </c>
      <c r="C81" s="1368"/>
      <c r="D81" s="968"/>
      <c r="E81" s="968"/>
      <c r="F81" s="968"/>
      <c r="G81" s="968"/>
      <c r="H81" s="672">
        <f t="shared" si="13"/>
        <v>0</v>
      </c>
      <c r="I81" s="672">
        <f t="shared" si="13"/>
        <v>0</v>
      </c>
      <c r="J81" s="670" t="s">
        <v>749</v>
      </c>
      <c r="K81" s="221" t="s">
        <v>123</v>
      </c>
    </row>
    <row r="82" spans="1:44" s="935" customFormat="1" ht="18.75" customHeight="1">
      <c r="A82" s="1247"/>
      <c r="B82" s="1605" t="s">
        <v>629</v>
      </c>
      <c r="C82" s="1368"/>
      <c r="D82" s="968"/>
      <c r="E82" s="968"/>
      <c r="F82" s="968"/>
      <c r="G82" s="968"/>
      <c r="H82" s="672">
        <f t="shared" si="13"/>
        <v>0</v>
      </c>
      <c r="I82" s="672">
        <f t="shared" si="13"/>
        <v>0</v>
      </c>
      <c r="J82" s="670" t="s">
        <v>991</v>
      </c>
      <c r="K82" s="221" t="s">
        <v>123</v>
      </c>
    </row>
    <row r="83" spans="1:44" s="935" customFormat="1" ht="18.75" customHeight="1">
      <c r="A83" s="1247"/>
      <c r="B83" s="1605" t="s">
        <v>630</v>
      </c>
      <c r="C83" s="1368"/>
      <c r="D83" s="968"/>
      <c r="E83" s="968"/>
      <c r="F83" s="968"/>
      <c r="G83" s="968"/>
      <c r="H83" s="672">
        <f t="shared" si="13"/>
        <v>0</v>
      </c>
      <c r="I83" s="672">
        <f t="shared" si="13"/>
        <v>0</v>
      </c>
      <c r="J83" s="670" t="s">
        <v>758</v>
      </c>
      <c r="K83" s="221" t="s">
        <v>123</v>
      </c>
    </row>
    <row r="84" spans="1:44" s="935" customFormat="1" ht="18.75" customHeight="1" thickBot="1">
      <c r="A84" s="1247"/>
      <c r="B84" s="1605" t="s">
        <v>1022</v>
      </c>
      <c r="C84" s="1368"/>
      <c r="D84" s="968"/>
      <c r="E84" s="968"/>
      <c r="F84" s="968"/>
      <c r="G84" s="968"/>
      <c r="H84" s="672">
        <f t="shared" si="13"/>
        <v>0</v>
      </c>
      <c r="I84" s="672">
        <f t="shared" si="13"/>
        <v>0</v>
      </c>
      <c r="J84" s="670" t="s">
        <v>1000</v>
      </c>
      <c r="K84" s="221" t="s">
        <v>123</v>
      </c>
    </row>
    <row r="85" spans="1:44" s="935" customFormat="1" ht="18.75" customHeight="1">
      <c r="A85" s="1247"/>
      <c r="B85" s="1348" t="s">
        <v>85</v>
      </c>
      <c r="C85" s="1369"/>
      <c r="D85" s="173">
        <f t="shared" ref="D85:I85" si="14">SUM(D78:D84)</f>
        <v>0</v>
      </c>
      <c r="E85" s="173">
        <f t="shared" si="14"/>
        <v>0</v>
      </c>
      <c r="F85" s="173">
        <f t="shared" si="14"/>
        <v>0</v>
      </c>
      <c r="G85" s="173">
        <f t="shared" si="14"/>
        <v>0</v>
      </c>
      <c r="H85" s="173">
        <f t="shared" si="14"/>
        <v>0</v>
      </c>
      <c r="I85" s="173">
        <f t="shared" si="14"/>
        <v>0</v>
      </c>
      <c r="J85" s="670" t="s">
        <v>1076</v>
      </c>
      <c r="K85" s="221" t="s">
        <v>123</v>
      </c>
    </row>
    <row r="86" spans="1:44" s="935" customFormat="1">
      <c r="A86" s="821"/>
      <c r="B86" s="1014"/>
      <c r="C86" s="1271"/>
      <c r="D86" s="1014"/>
      <c r="E86" s="1014"/>
      <c r="F86" s="1014"/>
      <c r="G86" s="1014"/>
      <c r="H86" s="1014"/>
      <c r="I86" s="1014"/>
      <c r="J86" s="1014"/>
      <c r="K86" s="1014"/>
      <c r="L86" s="1014"/>
    </row>
    <row r="87" spans="1:44">
      <c r="H87" s="1776" t="s">
        <v>1577</v>
      </c>
      <c r="I87" s="1776">
        <v>7</v>
      </c>
      <c r="N87" s="935"/>
      <c r="P87" s="935"/>
      <c r="Q87" s="935"/>
      <c r="X87" s="935"/>
      <c r="Y87" s="935"/>
      <c r="Z87" s="935"/>
      <c r="AD87" s="22"/>
      <c r="AE87" s="22"/>
      <c r="AF87" s="22"/>
      <c r="AM87" s="22"/>
      <c r="AN87" s="22"/>
      <c r="AO87" s="22"/>
      <c r="AP87" s="22"/>
      <c r="AQ87" s="22"/>
      <c r="AR87" s="22"/>
    </row>
    <row r="88" spans="1:44" ht="16.5" customHeight="1">
      <c r="A88" s="1160">
        <v>7</v>
      </c>
      <c r="B88" s="1331"/>
      <c r="C88" s="1300"/>
      <c r="D88" s="619" t="s">
        <v>900</v>
      </c>
      <c r="E88" s="614" t="s">
        <v>996</v>
      </c>
      <c r="F88" s="1263" t="s">
        <v>1074</v>
      </c>
      <c r="G88" s="1263" t="s">
        <v>1075</v>
      </c>
      <c r="H88" s="614" t="s">
        <v>65</v>
      </c>
      <c r="I88" s="524"/>
      <c r="N88" s="935"/>
      <c r="P88" s="935"/>
      <c r="Q88" s="935"/>
      <c r="X88" s="935"/>
      <c r="Y88" s="935"/>
      <c r="Z88" s="935"/>
      <c r="AD88" s="22"/>
      <c r="AE88" s="22"/>
      <c r="AF88" s="22"/>
      <c r="AM88" s="22"/>
      <c r="AN88" s="22"/>
      <c r="AO88" s="22"/>
      <c r="AP88" s="22"/>
      <c r="AQ88" s="22"/>
      <c r="AR88" s="22"/>
    </row>
    <row r="89" spans="1:44" ht="19.5" customHeight="1">
      <c r="B89" s="1841" t="s">
        <v>1502</v>
      </c>
      <c r="C89" s="1305"/>
      <c r="D89" s="641" t="str">
        <f>'1. SoCI'!D9</f>
        <v>2016/17</v>
      </c>
      <c r="E89" s="641" t="str">
        <f>'1. SoCI'!D9</f>
        <v>2016/17</v>
      </c>
      <c r="F89" s="641" t="str">
        <f>'1. SoCI'!E9</f>
        <v>2015/16</v>
      </c>
      <c r="G89" s="641" t="str">
        <f>'1. SoCI'!E9</f>
        <v>2015/16</v>
      </c>
      <c r="H89" s="642"/>
      <c r="I89" s="225"/>
      <c r="N89" s="935"/>
      <c r="P89" s="935"/>
      <c r="Q89" s="935"/>
      <c r="X89" s="935"/>
      <c r="Y89" s="935"/>
      <c r="Z89" s="935"/>
      <c r="AD89" s="22"/>
      <c r="AE89" s="22"/>
      <c r="AF89" s="22"/>
      <c r="AM89" s="22"/>
      <c r="AN89" s="22"/>
      <c r="AO89" s="22"/>
      <c r="AP89" s="22"/>
      <c r="AQ89" s="22"/>
      <c r="AR89" s="22"/>
    </row>
    <row r="90" spans="1:44" ht="26.25" customHeight="1">
      <c r="B90" s="1841"/>
      <c r="C90" s="1305"/>
      <c r="D90" s="896" t="s">
        <v>1015</v>
      </c>
      <c r="E90" s="896" t="s">
        <v>1016</v>
      </c>
      <c r="F90" s="896" t="s">
        <v>1015</v>
      </c>
      <c r="G90" s="896" t="s">
        <v>1016</v>
      </c>
      <c r="H90" s="896"/>
      <c r="I90" s="225" t="s">
        <v>102</v>
      </c>
      <c r="N90" s="935"/>
      <c r="P90" s="935"/>
      <c r="Q90" s="935"/>
      <c r="X90" s="935"/>
      <c r="Y90" s="935"/>
      <c r="Z90" s="935"/>
      <c r="AD90" s="22"/>
      <c r="AE90" s="22"/>
      <c r="AF90" s="22"/>
      <c r="AM90" s="22"/>
      <c r="AN90" s="22"/>
      <c r="AO90" s="22"/>
      <c r="AP90" s="22"/>
      <c r="AQ90" s="22"/>
      <c r="AR90" s="22"/>
    </row>
    <row r="91" spans="1:44" ht="30.75" customHeight="1">
      <c r="B91" s="1315"/>
      <c r="C91" s="342"/>
      <c r="D91" s="875" t="s">
        <v>422</v>
      </c>
      <c r="E91" s="875" t="s">
        <v>67</v>
      </c>
      <c r="F91" s="1549" t="s">
        <v>422</v>
      </c>
      <c r="G91" s="1549" t="s">
        <v>67</v>
      </c>
      <c r="H91" s="513" t="s">
        <v>66</v>
      </c>
      <c r="I91" s="225" t="s">
        <v>103</v>
      </c>
      <c r="M91" s="22"/>
      <c r="P91" s="935"/>
      <c r="Q91" s="935"/>
      <c r="R91" s="935"/>
      <c r="S91" s="935"/>
      <c r="T91" s="935"/>
      <c r="AM91" s="22"/>
      <c r="AN91" s="22"/>
      <c r="AO91" s="22"/>
      <c r="AP91" s="22"/>
      <c r="AQ91" s="22"/>
      <c r="AR91" s="22"/>
    </row>
    <row r="92" spans="1:44" ht="25.5">
      <c r="B92" s="1361" t="s">
        <v>1017</v>
      </c>
      <c r="C92" s="1334"/>
      <c r="D92" s="608"/>
      <c r="E92" s="608"/>
      <c r="F92" s="968"/>
      <c r="G92" s="968"/>
      <c r="H92" s="613" t="s">
        <v>196</v>
      </c>
      <c r="I92" s="624" t="s">
        <v>68</v>
      </c>
      <c r="M92" s="22"/>
      <c r="P92" s="935"/>
      <c r="Q92" s="935"/>
      <c r="R92" s="935"/>
      <c r="S92" s="935"/>
      <c r="T92" s="935"/>
      <c r="AM92" s="22"/>
      <c r="AN92" s="22"/>
      <c r="AO92" s="22"/>
      <c r="AP92" s="22"/>
      <c r="AQ92" s="22"/>
      <c r="AR92" s="22"/>
    </row>
    <row r="93" spans="1:44" ht="30.75" customHeight="1">
      <c r="B93" s="1362" t="s">
        <v>1018</v>
      </c>
      <c r="C93" s="1334"/>
      <c r="D93" s="608"/>
      <c r="E93" s="608"/>
      <c r="F93" s="968"/>
      <c r="G93" s="968"/>
      <c r="H93" s="613" t="s">
        <v>197</v>
      </c>
      <c r="I93" s="624" t="s">
        <v>68</v>
      </c>
      <c r="M93" s="22"/>
      <c r="P93" s="935"/>
      <c r="Q93" s="935"/>
      <c r="R93" s="935"/>
      <c r="S93" s="935"/>
      <c r="T93" s="935"/>
      <c r="AM93" s="22"/>
      <c r="AN93" s="22"/>
      <c r="AO93" s="22"/>
      <c r="AP93" s="22"/>
      <c r="AQ93" s="22"/>
      <c r="AR93" s="22"/>
    </row>
    <row r="94" spans="1:44" ht="25.5" customHeight="1">
      <c r="B94" s="1362" t="s">
        <v>1019</v>
      </c>
      <c r="C94" s="1334"/>
      <c r="D94" s="608"/>
      <c r="E94" s="608"/>
      <c r="F94" s="968"/>
      <c r="G94" s="968"/>
      <c r="H94" s="613" t="s">
        <v>198</v>
      </c>
      <c r="I94" s="624" t="s">
        <v>68</v>
      </c>
      <c r="M94" s="22"/>
      <c r="P94" s="935"/>
      <c r="Q94" s="935"/>
      <c r="R94" s="935"/>
      <c r="S94" s="935"/>
      <c r="T94" s="935"/>
      <c r="AM94" s="22"/>
      <c r="AN94" s="22"/>
      <c r="AO94" s="22"/>
      <c r="AP94" s="22"/>
      <c r="AQ94" s="22"/>
      <c r="AR94" s="22"/>
    </row>
    <row r="95" spans="1:44" s="935" customFormat="1" ht="27.75" customHeight="1">
      <c r="B95" s="1362" t="s">
        <v>1020</v>
      </c>
      <c r="C95" s="1334"/>
      <c r="D95" s="1106"/>
      <c r="E95" s="1106"/>
      <c r="F95" s="968"/>
      <c r="G95" s="968"/>
      <c r="H95" s="1105" t="s">
        <v>199</v>
      </c>
      <c r="I95" s="624" t="s">
        <v>68</v>
      </c>
    </row>
    <row r="96" spans="1:44" s="935" customFormat="1" ht="29.25" customHeight="1">
      <c r="B96" s="1362" t="s">
        <v>1228</v>
      </c>
      <c r="C96" s="1334"/>
      <c r="D96" s="1106"/>
      <c r="E96" s="1106"/>
      <c r="F96" s="968"/>
      <c r="G96" s="968"/>
      <c r="H96" s="1105" t="s">
        <v>5</v>
      </c>
      <c r="I96" s="624" t="s">
        <v>68</v>
      </c>
    </row>
    <row r="97" spans="2:44" s="935" customFormat="1" ht="25.5" customHeight="1" thickBot="1">
      <c r="B97" s="1362" t="s">
        <v>1578</v>
      </c>
      <c r="C97" s="1382" t="s">
        <v>1113</v>
      </c>
      <c r="D97" s="1106"/>
      <c r="E97" s="1106"/>
      <c r="F97" s="968"/>
      <c r="G97" s="968"/>
      <c r="H97" s="1105" t="s">
        <v>200</v>
      </c>
      <c r="I97" s="624" t="s">
        <v>68</v>
      </c>
    </row>
    <row r="98" spans="2:44" ht="27.75" customHeight="1">
      <c r="B98" s="1269" t="s">
        <v>85</v>
      </c>
      <c r="C98" s="1373"/>
      <c r="D98" s="245">
        <f>SUM(D92:D97)</f>
        <v>0</v>
      </c>
      <c r="E98" s="245">
        <f>SUM(E92:E97)</f>
        <v>0</v>
      </c>
      <c r="F98" s="245">
        <f t="shared" ref="F98:G98" si="15">SUM(F92:F97)</f>
        <v>0</v>
      </c>
      <c r="G98" s="245">
        <f t="shared" si="15"/>
        <v>0</v>
      </c>
      <c r="H98" s="1244" t="s">
        <v>201</v>
      </c>
      <c r="I98" s="1265" t="s">
        <v>68</v>
      </c>
      <c r="M98" s="22"/>
      <c r="P98" s="935"/>
      <c r="Q98" s="935"/>
      <c r="R98" s="935"/>
      <c r="S98" s="935"/>
      <c r="T98" s="935"/>
      <c r="AM98" s="22"/>
      <c r="AN98" s="22"/>
      <c r="AO98" s="22"/>
      <c r="AP98" s="22"/>
      <c r="AQ98" s="22"/>
      <c r="AR98" s="22"/>
    </row>
    <row r="99" spans="2:44" s="935" customFormat="1" ht="32.25" customHeight="1">
      <c r="B99" s="1370" t="s">
        <v>1034</v>
      </c>
      <c r="C99" s="1371"/>
      <c r="D99" s="1371"/>
      <c r="E99" s="1371"/>
      <c r="F99" s="1371"/>
      <c r="G99" s="1371"/>
      <c r="H99" s="1371"/>
      <c r="I99" s="1372"/>
    </row>
    <row r="100" spans="2:44" s="935" customFormat="1" ht="42.75" customHeight="1">
      <c r="B100" s="1256" t="s">
        <v>1321</v>
      </c>
      <c r="C100" s="1374"/>
      <c r="D100" s="1225"/>
      <c r="E100" s="1225"/>
      <c r="F100" s="968"/>
      <c r="G100" s="968"/>
      <c r="H100" s="1226" t="s">
        <v>203</v>
      </c>
      <c r="I100" s="1227" t="s">
        <v>68</v>
      </c>
    </row>
    <row r="101" spans="2:44" ht="31.5" customHeight="1">
      <c r="B101" s="1567"/>
      <c r="M101" s="22"/>
      <c r="P101" s="935"/>
      <c r="Q101" s="935"/>
      <c r="R101" s="935"/>
      <c r="S101" s="935"/>
      <c r="T101" s="935"/>
      <c r="AM101" s="22"/>
      <c r="AN101" s="22"/>
      <c r="AO101" s="22"/>
      <c r="AP101" s="22"/>
      <c r="AQ101" s="22"/>
      <c r="AR101" s="22"/>
    </row>
    <row r="102" spans="2:44" s="935" customFormat="1" ht="15" customHeight="1">
      <c r="B102" s="1566"/>
      <c r="C102" s="24"/>
    </row>
    <row r="103" spans="2:44" ht="15" customHeight="1">
      <c r="B103" s="1566"/>
      <c r="L103" s="821"/>
      <c r="M103" s="821"/>
      <c r="N103" s="821"/>
    </row>
  </sheetData>
  <sortState ref="B18:B19">
    <sortCondition descending="1" ref="B18:B19"/>
  </sortState>
  <customSheetViews>
    <customSheetView guid="{E4F26FFA-5313-49C9-9365-CBA576C57791}" scale="85" showGridLines="0" fitToPage="1" showRuler="0" topLeftCell="A7">
      <selection activeCell="J37" sqref="J37"/>
      <pageMargins left="0.74803149606299213" right="0.36" top="0.36" bottom="0.98425196850393704" header="0.21" footer="0.51181102362204722"/>
      <pageSetup paperSize="9" scale="84" orientation="portrait" horizontalDpi="300" verticalDpi="300" r:id="rId1"/>
      <headerFooter alignWithMargins="0"/>
    </customSheetView>
  </customSheetViews>
  <mergeCells count="19">
    <mergeCell ref="G75:G76"/>
    <mergeCell ref="F75:F76"/>
    <mergeCell ref="E75:E76"/>
    <mergeCell ref="D75:D76"/>
    <mergeCell ref="B89:B90"/>
    <mergeCell ref="J75:J76"/>
    <mergeCell ref="K75:K76"/>
    <mergeCell ref="J61:J62"/>
    <mergeCell ref="I75:I76"/>
    <mergeCell ref="H75:H76"/>
    <mergeCell ref="F3:H6"/>
    <mergeCell ref="J3:P6"/>
    <mergeCell ref="D61:D62"/>
    <mergeCell ref="I61:I62"/>
    <mergeCell ref="H61:H62"/>
    <mergeCell ref="G61:G62"/>
    <mergeCell ref="F61:F62"/>
    <mergeCell ref="E61:E62"/>
    <mergeCell ref="K61:K62"/>
  </mergeCells>
  <phoneticPr fontId="0" type="noConversion"/>
  <dataValidations xWindow="347" yWindow="796" count="10">
    <dataValidation allowBlank="1" showInputMessage="1" showErrorMessage="1" promptTitle="Counterparty analysis: Permanent" prompt="The counterparty analysis for employee expenses relating to 'permanently employed' staff is intentionally restricted to 'Other WGA' (for employer NI and pension contributions and 'external to government' (for gross salary payments including PAYE)." sqref="F8"/>
    <dataValidation allowBlank="1" showInputMessage="1" showErrorMessage="1" promptTitle="Social security costs" prompt="To be used for recording of employer national insurance contributions only.  These contributions are payable to HMRC and should be recorded against IRT813 on the WGA transactions counterparty sheet." sqref="C14"/>
    <dataValidation allowBlank="1" showInputMessage="1" showErrorMessage="1" promptTitle="NHS charitable funds staff" prompt="Expenditure on employee benefits is populated from '41X. Charity - consol' into 'permanently employed' by default.  Please allocate total staff costs between Permanent and Other as appropriate." sqref="C22"/>
    <dataValidation allowBlank="1" showInputMessage="1" showErrorMessage="1" promptTitle="Recoveries from DH bodies (net)" prompt="Where staff recharges are accounted for net, this is considered an agency arrangement therefore both parties should account for transactions as 'external to government' and this will not be subject to the AoB process." sqref="C24"/>
    <dataValidation allowBlank="1" showInputMessage="1" showErrorMessage="1" promptTitle="Non-contractual payments" prompt="All payments requiring HMT approval must be recorded in this line, even where approval was not sought and retrospective approval has been sought for the irregular expenditure.  These payments are more commonly known as 'special severance payments'." sqref="C97"/>
    <dataValidation allowBlank="1" showInputMessage="1" showErrorMessage="1" promptTitle="Temporary Staff- Agency/contract" prompt="This row is intended to meet the FReM temporary staff spend requirement.The row should include agency workers, interim managers and specialist contractors. This should also include external bank where agency staff were used by the bank provider." sqref="C21"/>
    <dataValidation allowBlank="1" showInputMessage="1" showErrorMessage="1" promptTitle="Salaries and wages" prompt="This line should include internal bank staff and the total costs of staff borrowed or seconded from other NHS bodies." sqref="C13"/>
    <dataValidation allowBlank="1" showInputMessage="1" showErrorMessage="1" promptTitle="Pension contributions" prompt="To be used for recording of employer pension contributions payable to NHS pensions agency only.  These contributions should be recorded against NHP903 on the WGA transactions counterparty sheet." sqref="C15"/>
    <dataValidation type="whole" operator="greaterThanOrEqual" allowBlank="1" showInputMessage="1" showErrorMessage="1" sqref="D92:D97 D100 E56 D64:D70 F64:F70">
      <formula1>0</formula1>
    </dataValidation>
    <dataValidation allowBlank="1" showInputMessage="1" showErrorMessage="1" promptTitle="Temporary Staff - external bank" prompt="This row is intended to meet the FReM requirement for reporting temporary staff spend.This row should be used where the FT uses an external bank provider and the provider fulfills the requirement with staff on its own books." sqref="C20"/>
  </dataValidations>
  <printOptions gridLinesSet="0"/>
  <pageMargins left="0.74803149606299213" right="0.35433070866141736" top="0.35433070866141736" bottom="0.39370078740157483" header="0.19685039370078741" footer="0.19685039370078741"/>
  <pageSetup paperSize="9" scale="40" fitToHeight="2" orientation="landscape" horizontalDpi="300" verticalDpi="300" r:id="rId2"/>
  <headerFooter alignWithMargins="0"/>
  <ignoredErrors>
    <ignoredError sqref="D55:G55 J47:J48 H57 F12 J23 J50 J64:J71 J26:J28 J44:J45 J21 G12:I12 D12:E12 J37:J42 J14:J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rust Return" ma:contentTypeID="0x0101000021CC418B15974A97393358CF97A05E00BC113E3A5403426298EC4617D57E37EE00FCFE48AB52E89F45823FC78BF81FBFD1" ma:contentTypeVersion="5" ma:contentTypeDescription="A content type for Trust returns" ma:contentTypeScope="" ma:versionID="803eac78ab3504335c73d6e4bfd2779a">
  <xsd:schema xmlns:xsd="http://www.w3.org/2001/XMLSchema" xmlns:xs="http://www.w3.org/2001/XMLSchema" xmlns:p="http://schemas.microsoft.com/office/2006/metadata/properties" xmlns:ns2="ab66069b-9688-40c7-8ca7-47d429a41cc7" xmlns:ns3="393f439e-051c-4ea8-836c-16886ecac1ab" targetNamespace="http://schemas.microsoft.com/office/2006/metadata/properties" ma:root="true" ma:fieldsID="65b9d5e312e88897cdc93908067d6016" ns2:_="" ns3:_="">
    <xsd:import namespace="ab66069b-9688-40c7-8ca7-47d429a41cc7"/>
    <xsd:import namespace="393f439e-051c-4ea8-836c-16886ecac1ab"/>
    <xsd:element name="properties">
      <xsd:complexType>
        <xsd:sequence>
          <xsd:element name="documentManagement">
            <xsd:complexType>
              <xsd:all>
                <xsd:element ref="ns2:DocumentOwner" minOccurs="0"/>
                <xsd:element ref="ns3:ProtectiveMarking" minOccurs="0"/>
                <xsd:element ref="ns3:MarsID"/>
                <xsd:element ref="ns3:TrustReturnApprovedBy" minOccurs="0"/>
                <xsd:element ref="ns3:TrustReturnApproved" minOccurs="0"/>
                <xsd:element ref="ns3:TrustReturnStatus" minOccurs="0"/>
                <xsd:element ref="ns3:TrustReturnVersion"/>
                <xsd:element ref="ns3:ComplianceNotes" minOccurs="0"/>
                <xsd:element ref="ns3:Lead_x0020_Compliance_x0020_Manager" minOccurs="0"/>
                <xsd:element ref="ns3:ComplianceActivit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6069b-9688-40c7-8ca7-47d429a41cc7" elementFormDefault="qualified">
    <xsd:import namespace="http://schemas.microsoft.com/office/2006/documentManagement/types"/>
    <xsd:import namespace="http://schemas.microsoft.com/office/infopath/2007/PartnerControls"/>
    <xsd:element name="DocumentOwner" ma:index="8" nillable="true" ma:displayName="Document Owner" ma:list="UserInfo"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3f439e-051c-4ea8-836c-16886ecac1ab" elementFormDefault="qualified">
    <xsd:import namespace="http://schemas.microsoft.com/office/2006/documentManagement/types"/>
    <xsd:import namespace="http://schemas.microsoft.com/office/infopath/2007/PartnerControls"/>
    <xsd:element name="ProtectiveMarking" ma:index="9" nillable="true" ma:displayName="Protective Marking" ma:default="Restricted" ma:format="Dropdown" ma:hidden="true" ma:internalName="ProtectiveMarking" ma:readOnly="false">
      <xsd:simpleType>
        <xsd:restriction base="dms:Choice">
          <xsd:enumeration value="Confidential"/>
          <xsd:enumeration value="Restricted"/>
          <xsd:enumeration value="Protect"/>
          <xsd:enumeration value="Unclassified"/>
        </xsd:restriction>
      </xsd:simpleType>
    </xsd:element>
    <xsd:element name="MarsID" ma:index="10" ma:displayName="Mars ID" ma:internalName="MarsID">
      <xsd:simpleType>
        <xsd:restriction base="dms:Text"/>
      </xsd:simpleType>
    </xsd:element>
    <xsd:element name="TrustReturnApprovedBy" ma:index="11" nillable="true" ma:displayName="Approved By" ma:list="UserInfo" ma:SharePointGroup="0" ma:internalName="TrustReturnApprovedBy" ma:readOnly="tru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ustReturnApproved" ma:index="12" nillable="true" ma:displayName="Approved Date" ma:format="DateTime" ma:internalName="TrustReturnApproved" ma:readOnly="true">
      <xsd:simpleType>
        <xsd:restriction base="dms:DateTime"/>
      </xsd:simpleType>
    </xsd:element>
    <xsd:element name="TrustReturnStatus" ma:index="13" nillable="true" ma:displayName="Status" ma:internalName="TrustReturnStatus" ma:readOnly="true">
      <xsd:simpleType>
        <xsd:restriction base="dms:Text"/>
      </xsd:simpleType>
    </xsd:element>
    <xsd:element name="TrustReturnVersion" ma:index="14" ma:displayName="Template version" ma:internalName="TrustReturnVersion">
      <xsd:simpleType>
        <xsd:restriction base="dms:Text"/>
      </xsd:simpleType>
    </xsd:element>
    <xsd:element name="ComplianceNotes" ma:index="15" nillable="true" ma:displayName="Notes" ma:internalName="ComplianceNotes">
      <xsd:simpleType>
        <xsd:restriction base="dms:Note">
          <xsd:maxLength value="255"/>
        </xsd:restriction>
      </xsd:simpleType>
    </xsd:element>
    <xsd:element name="Lead_x0020_Compliance_x0020_Manager" ma:index="16" nillable="true" ma:displayName="Lead Compliance Manager" ma:default="unknown" ma:internalName="Lead_x0020_Compliance_x0020_Manager">
      <xsd:simpleType>
        <xsd:restriction base="dms:Text">
          <xsd:maxLength value="25"/>
        </xsd:restriction>
      </xsd:simpleType>
    </xsd:element>
    <xsd:element name="ComplianceActivity" ma:index="17" ma:displayName="Activity" ma:format="Dropdown" ma:internalName="ComplianceActivity">
      <xsd:simpleType>
        <xsd:restriction base="dms:Choice">
          <xsd:enumeration value="Quarterly monitoring"/>
          <xsd:enumeration value="Monthly monitoring"/>
          <xsd:enumeration value="Annual accounts"/>
          <xsd:enumeration value="Capex reforecasting"/>
          <xsd:enumeration value="Escalation project"/>
          <xsd:enumeration value="Visits and meetings"/>
          <xsd:enumeration value="Other"/>
          <xsd:enumeration value="FTC Restatement"/>
          <xsd:enumeration value="FTC Statement"/>
          <xsd:enumeration value="Return for DH"/>
          <xsd:enumeration value="FTC 9 Months"/>
          <xsd:enumeration value="Reforecast Plan"/>
          <xsd:enumeration value="FTC Restatement Resubmission"/>
          <xsd:enumeration value="FTC 9 Months Resubmission"/>
          <xsd:enumeration value="AoB SHA analysis – 10-11"/>
          <xsd:enumeration value="AoB SHA analysis – M9"/>
          <xsd:enumeration value="AoB SHA analysis – M12"/>
          <xsd:enumeration value="Annual Plan Review"/>
          <xsd:enumeration value="FTC Statement M12-Unaudited"/>
          <xsd:enumeration value="FTC Statement M12-Resubmission"/>
          <xsd:enumeration value="FTC Statement M12-Audited"/>
          <xsd:enumeration value="TCS reconciliation"/>
          <xsd:enumeration value="EARP response"/>
          <xsd:enumeration value="FTC 6 Months (AoB only)"/>
          <xsd:enumeration value="DH 5 Year Capex Forecast"/>
          <xsd:enumeration value="Quality Reports Submission"/>
          <xsd:enumeration value="YE Cash Forecast"/>
          <xsd:enumeration value="Annual Report and Accounts (Parliament)"/>
          <xsd:enumeration value="Francis Costs"/>
          <xsd:enumeration value="Judicial Mediations"/>
          <xsd:enumeration value="PAC question 3 July 13"/>
          <xsd:enumeration value="Legacy balances"/>
          <xsd:enumeration value="FTC 7 months (AoB only)"/>
          <xsd:enumeration value="Return for PAC"/>
          <xsd:enumeration value="Economics data"/>
          <xsd:enumeration value="Tax compliance"/>
          <xsd:enumeration value="APR Activity Retur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Owner xmlns="ab66069b-9688-40c7-8ca7-47d429a41cc7">
      <UserInfo>
        <DisplayName>Eleanor Shirtliff</DisplayName>
        <AccountId>394</AccountId>
        <AccountType/>
      </UserInfo>
    </DocumentOwner>
    <ComplianceNotes xmlns="393f439e-051c-4ea8-836c-16886ecac1ab" xsi:nil="true"/>
    <MarsID xmlns="393f439e-051c-4ea8-836c-16886ecac1ab">MASTER</MarsID>
    <ComplianceActivity xmlns="393f439e-051c-4ea8-836c-16886ecac1ab">FTC Statement M12-Unaudited</ComplianceActivity>
    <ProtectiveMarking xmlns="393f439e-051c-4ea8-836c-16886ecac1ab">Restricted</ProtectiveMarking>
    <Lead_x0020_Compliance_x0020_Manager xmlns="393f439e-051c-4ea8-836c-16886ecac1ab">unknown</Lead_x0020_Compliance_x0020_Manager>
    <TrustReturnVersion xmlns="393f439e-051c-4ea8-836c-16886ecac1ab">V1.12.3</TrustReturnVersion>
    <TrustReturnStatus xmlns="393f439e-051c-4ea8-836c-16886ecac1ab">Ready for approval</TrustReturnStatus>
  </documentManagement>
</p:properti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F6312E4-5E9E-400F-A98B-FDE7AB4E6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66069b-9688-40c7-8ca7-47d429a41cc7"/>
    <ds:schemaRef ds:uri="393f439e-051c-4ea8-836c-16886ecac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24B137-4F8D-46E1-A064-A55761C7BA78}">
  <ds:schemaRefs>
    <ds:schemaRef ds:uri="http://schemas.microsoft.com/sharepoint/v3/contenttype/forms"/>
  </ds:schemaRefs>
</ds:datastoreItem>
</file>

<file path=customXml/itemProps3.xml><?xml version="1.0" encoding="utf-8"?>
<ds:datastoreItem xmlns:ds="http://schemas.openxmlformats.org/officeDocument/2006/customXml" ds:itemID="{9E42F19E-B4EC-4B8A-908D-A55511DF913F}">
  <ds:schemaRefs>
    <ds:schemaRef ds:uri="393f439e-051c-4ea8-836c-16886ecac1ab"/>
    <ds:schemaRef ds:uri="http://purl.org/dc/elements/1.1/"/>
    <ds:schemaRef ds:uri="http://schemas.microsoft.com/office/2006/documentManagement/types"/>
    <ds:schemaRef ds:uri="ab66069b-9688-40c7-8ca7-47d429a41cc7"/>
    <ds:schemaRef ds:uri="http://schemas.microsoft.com/office/infopath/2007/PartnerControls"/>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s>
</ds:datastoreItem>
</file>

<file path=customXml/itemProps4.xml><?xml version="1.0" encoding="utf-8"?>
<ds:datastoreItem xmlns:ds="http://schemas.openxmlformats.org/officeDocument/2006/customXml" ds:itemID="{C66A67CA-A30A-4D23-AAC7-A73F9F63EEC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Intro</vt:lpstr>
      <vt:lpstr>1. SoCI</vt:lpstr>
      <vt:lpstr>2. SoFP</vt:lpstr>
      <vt:lpstr>3. SOCIE</vt:lpstr>
      <vt:lpstr>4. CF</vt:lpstr>
      <vt:lpstr>5. Op Inc (nature)</vt:lpstr>
      <vt:lpstr>6. Op Inc (source)</vt:lpstr>
      <vt:lpstr>7. Op Exp</vt:lpstr>
      <vt:lpstr>8. Staff</vt:lpstr>
      <vt:lpstr>9. Op Misc</vt:lpstr>
      <vt:lpstr>10. Corp Tax</vt:lpstr>
      <vt:lpstr>11. Finance &amp; other</vt:lpstr>
      <vt:lpstr>12. Impairments</vt:lpstr>
      <vt:lpstr>13. Intangibles</vt:lpstr>
      <vt:lpstr>14. PPE</vt:lpstr>
      <vt:lpstr>15. NCA misc</vt:lpstr>
      <vt:lpstr>16. Investments &amp; Groups</vt:lpstr>
      <vt:lpstr>17. AHFS</vt:lpstr>
      <vt:lpstr>18. Other Assets</vt:lpstr>
      <vt:lpstr>19. Inventory</vt:lpstr>
      <vt:lpstr>20. Receivables</vt:lpstr>
      <vt:lpstr>21. CCE</vt:lpstr>
      <vt:lpstr>22. Trade Payables</vt:lpstr>
      <vt:lpstr>23. Borrowings</vt:lpstr>
      <vt:lpstr>24. Other Liabilities</vt:lpstr>
      <vt:lpstr>25. Provisions and CL</vt:lpstr>
      <vt:lpstr>26. Revaluation Reserve</vt:lpstr>
      <vt:lpstr>27. RP</vt:lpstr>
      <vt:lpstr>28. C&amp;O</vt:lpstr>
      <vt:lpstr>29. PFI (on-SoFP)</vt:lpstr>
      <vt:lpstr>30. PFI (off-SoFP)</vt:lpstr>
      <vt:lpstr>32. FI 1</vt:lpstr>
      <vt:lpstr>33. FI 2</vt:lpstr>
      <vt:lpstr>34. Pensions</vt:lpstr>
      <vt:lpstr>35. Losses + Special Payments</vt:lpstr>
      <vt:lpstr>iTitle</vt:lpstr>
      <vt:lpstr>'1. SoCI'!Print_Area</vt:lpstr>
      <vt:lpstr>'10. Corp Tax'!Print_Area</vt:lpstr>
      <vt:lpstr>'11. Finance &amp; other'!Print_Area</vt:lpstr>
      <vt:lpstr>'12. Impairments'!Print_Area</vt:lpstr>
      <vt:lpstr>'13. Intangibles'!Print_Area</vt:lpstr>
      <vt:lpstr>'14. PPE'!Print_Area</vt:lpstr>
      <vt:lpstr>'15. NCA misc'!Print_Area</vt:lpstr>
      <vt:lpstr>'16. Investments &amp; Groups'!Print_Area</vt:lpstr>
      <vt:lpstr>'17. AHFS'!Print_Area</vt:lpstr>
      <vt:lpstr>'18. Other Assets'!Print_Area</vt:lpstr>
      <vt:lpstr>'19. Inventory'!Print_Area</vt:lpstr>
      <vt:lpstr>'2. SoFP'!Print_Area</vt:lpstr>
      <vt:lpstr>'20. Receivables'!Print_Area</vt:lpstr>
      <vt:lpstr>'21. CCE'!Print_Area</vt:lpstr>
      <vt:lpstr>'22. Trade Payables'!Print_Area</vt:lpstr>
      <vt:lpstr>'23. Borrowings'!Print_Area</vt:lpstr>
      <vt:lpstr>'24. Other Liabilities'!Print_Area</vt:lpstr>
      <vt:lpstr>'25. Provisions and CL'!Print_Area</vt:lpstr>
      <vt:lpstr>'26. Revaluation Reserve'!Print_Area</vt:lpstr>
      <vt:lpstr>'27. RP'!Print_Area</vt:lpstr>
      <vt:lpstr>'28. C&amp;O'!Print_Area</vt:lpstr>
      <vt:lpstr>'29. PFI (on-SoFP)'!Print_Area</vt:lpstr>
      <vt:lpstr>'3. SOCIE'!Print_Area</vt:lpstr>
      <vt:lpstr>'30. PFI (off-SoFP)'!Print_Area</vt:lpstr>
      <vt:lpstr>'32. FI 1'!Print_Area</vt:lpstr>
      <vt:lpstr>'33. FI 2'!Print_Area</vt:lpstr>
      <vt:lpstr>'34. Pensions'!Print_Area</vt:lpstr>
      <vt:lpstr>'35. Losses + Special Payments'!Print_Area</vt:lpstr>
      <vt:lpstr>'4. CF'!Print_Area</vt:lpstr>
      <vt:lpstr>'5. Op Inc (nature)'!Print_Area</vt:lpstr>
      <vt:lpstr>'6. Op Inc (source)'!Print_Area</vt:lpstr>
      <vt:lpstr>'7. Op Exp'!Print_Area</vt:lpstr>
      <vt:lpstr>'8. Staff'!Print_Area</vt:lpstr>
      <vt:lpstr>'9. Op Misc'!Print_Area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 month 9 FTC</dc:title>
  <dc:creator>Ian.Ratcliffe@monitor-nhsft.gov.uk;Eleanor.Shirtliff@Monitor.gov.uk</dc:creator>
  <cp:lastModifiedBy>Nicola Holman</cp:lastModifiedBy>
  <cp:lastPrinted>2017-03-13T09:49:17Z</cp:lastPrinted>
  <dcterms:created xsi:type="dcterms:W3CDTF">2011-09-27T09:19:04Z</dcterms:created>
  <dcterms:modified xsi:type="dcterms:W3CDTF">2017-07-20T15:44:48Z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0x0101000021CC418B15974A97393358CF97A05E00BC113E3A5403426298EC4617D57E37EE00FCFE48AB52E89F45823FC78BF81FBFD1</vt:lpwstr>
  </property>
</Properties>
</file>