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155" windowWidth="7650" windowHeight="4185" tabRatio="632" firstSheet="1" activeTab="1"/>
  </bookViews>
  <sheets>
    <sheet name="BASE" sheetId="1" state="hidden" r:id="rId1"/>
    <sheet name="General Tax Rate" sheetId="2" r:id="rId2"/>
    <sheet name="Large Tax Code " sheetId="3" r:id="rId3"/>
    <sheet name="Tax Code L" sheetId="4" r:id="rId4"/>
    <sheet name="Tax Code D0" sheetId="5" r:id="rId5"/>
    <sheet name="Tax Code D1" sheetId="6" r:id="rId6"/>
    <sheet name="Tax Code BR" sheetId="7" r:id="rId7"/>
    <sheet name="Tax Code NT" sheetId="8" r:id="rId8"/>
    <sheet name="Tax Code 0T" sheetId="9" r:id="rId9"/>
    <sheet name="Tax Code K" sheetId="10" r:id="rId10"/>
    <sheet name="Weekly 20% bandwidth" sheetId="11" r:id="rId11"/>
    <sheet name="Weekly 40% bandwidth" sheetId="12" r:id="rId12"/>
    <sheet name="Weekly 45% bandwidth" sheetId="13" r:id="rId13"/>
    <sheet name="Weekly Variable Pay" sheetId="14" r:id="rId14"/>
    <sheet name="Monthly 20% bandwidth" sheetId="15" r:id="rId15"/>
    <sheet name="Monthly 40% bandwidth" sheetId="16" r:id="rId16"/>
    <sheet name="Monthly 45% bandwidth" sheetId="17" r:id="rId17"/>
    <sheet name="Monthly Variable Pay" sheetId="18" r:id="rId18"/>
  </sheets>
  <definedNames/>
  <calcPr fullCalcOnLoad="1"/>
</workbook>
</file>

<file path=xl/sharedStrings.xml><?xml version="1.0" encoding="utf-8"?>
<sst xmlns="http://schemas.openxmlformats.org/spreadsheetml/2006/main" count="1153" uniqueCount="78">
  <si>
    <t>Pay</t>
  </si>
  <si>
    <r>
      <t>Taxable Pay
rounded T</t>
    </r>
    <r>
      <rPr>
        <b/>
        <vertAlign val="subscript"/>
        <sz val="10"/>
        <rFont val="Arial"/>
        <family val="2"/>
      </rPr>
      <t>n</t>
    </r>
  </si>
  <si>
    <r>
      <t>Taxable Pay
unrounded U</t>
    </r>
    <r>
      <rPr>
        <b/>
        <vertAlign val="subscript"/>
        <sz val="10"/>
        <rFont val="Arial"/>
        <family val="2"/>
      </rPr>
      <t>n</t>
    </r>
  </si>
  <si>
    <r>
      <t>Threshold 1
unrounded c</t>
    </r>
    <r>
      <rPr>
        <b/>
        <vertAlign val="subscript"/>
        <sz val="10"/>
        <rFont val="Arial"/>
        <family val="2"/>
      </rPr>
      <t>1</t>
    </r>
  </si>
  <si>
    <r>
      <t>Threshold 2
unrounded c</t>
    </r>
    <r>
      <rPr>
        <b/>
        <vertAlign val="subscript"/>
        <sz val="10"/>
        <rFont val="Arial"/>
        <family val="2"/>
      </rPr>
      <t>2</t>
    </r>
  </si>
  <si>
    <r>
      <t>Threshold 1
rounded v</t>
    </r>
    <r>
      <rPr>
        <b/>
        <vertAlign val="subscript"/>
        <sz val="10"/>
        <rFont val="Arial"/>
        <family val="2"/>
      </rPr>
      <t>1</t>
    </r>
  </si>
  <si>
    <r>
      <t>Threshold 2
rounded v</t>
    </r>
    <r>
      <rPr>
        <b/>
        <vertAlign val="subscript"/>
        <sz val="10"/>
        <rFont val="Arial"/>
        <family val="2"/>
      </rPr>
      <t>2</t>
    </r>
  </si>
  <si>
    <t>Tax due up to Threshold 1</t>
  </si>
  <si>
    <t>Tax due over Threshold 2</t>
  </si>
  <si>
    <t>Tax due up to Threshold 2</t>
  </si>
  <si>
    <t>Tax due
this period</t>
  </si>
  <si>
    <r>
      <t>Threshold 1
tax k</t>
    </r>
    <r>
      <rPr>
        <b/>
        <vertAlign val="subscript"/>
        <sz val="10"/>
        <rFont val="Arial"/>
        <family val="2"/>
      </rPr>
      <t>1</t>
    </r>
  </si>
  <si>
    <r>
      <t>Threshold 2
tax k</t>
    </r>
    <r>
      <rPr>
        <b/>
        <vertAlign val="subscript"/>
        <sz val="10"/>
        <rFont val="Arial"/>
        <family val="2"/>
      </rPr>
      <t>2</t>
    </r>
  </si>
  <si>
    <t>Tax due
to date</t>
  </si>
  <si>
    <r>
      <t>Cumulative Pay
P</t>
    </r>
    <r>
      <rPr>
        <b/>
        <vertAlign val="subscript"/>
        <sz val="10"/>
        <rFont val="Arial"/>
        <family val="2"/>
      </rPr>
      <t>n</t>
    </r>
  </si>
  <si>
    <r>
      <t>Freepay
a</t>
    </r>
    <r>
      <rPr>
        <b/>
        <vertAlign val="subscript"/>
        <sz val="10"/>
        <rFont val="Arial"/>
        <family val="2"/>
      </rPr>
      <t>n</t>
    </r>
  </si>
  <si>
    <t>Frequency</t>
  </si>
  <si>
    <t>TEST CONDITIONS</t>
  </si>
  <si>
    <t>EXPECTED RESULTS</t>
  </si>
  <si>
    <t>Pay
Period</t>
  </si>
  <si>
    <t>Tax
Code</t>
  </si>
  <si>
    <t>Tax
To Date     This Period</t>
  </si>
  <si>
    <t>Weekly</t>
  </si>
  <si>
    <t>Monthly</t>
  </si>
  <si>
    <t>D0</t>
  </si>
  <si>
    <t>NT</t>
  </si>
  <si>
    <t>0T</t>
  </si>
  <si>
    <t>BR</t>
  </si>
  <si>
    <t>Tax code converter</t>
  </si>
  <si>
    <t>470P</t>
  </si>
  <si>
    <r>
      <t>Additional Pay
e</t>
    </r>
    <r>
      <rPr>
        <b/>
        <vertAlign val="subscript"/>
        <sz val="10"/>
        <rFont val="Arial"/>
        <family val="2"/>
      </rPr>
      <t>n</t>
    </r>
  </si>
  <si>
    <t>K427</t>
  </si>
  <si>
    <t>Regulatory Limit</t>
  </si>
  <si>
    <t>Tax paid to date</t>
  </si>
  <si>
    <t>Tax paid this period</t>
  </si>
  <si>
    <t xml:space="preserve">Tax diff </t>
  </si>
  <si>
    <r>
      <t>Pay
P</t>
    </r>
    <r>
      <rPr>
        <b/>
        <vertAlign val="subscript"/>
        <sz val="10"/>
        <rFont val="Arial"/>
        <family val="2"/>
      </rPr>
      <t>n</t>
    </r>
  </si>
  <si>
    <t>Tax Basis</t>
  </si>
  <si>
    <t>cumulative</t>
  </si>
  <si>
    <t>wk1 / mth1</t>
  </si>
  <si>
    <t>145L</t>
  </si>
  <si>
    <t>45L</t>
  </si>
  <si>
    <t>Tax
Basis</t>
  </si>
  <si>
    <t>Test
No</t>
  </si>
  <si>
    <t>Month 1</t>
  </si>
  <si>
    <t>Month 2</t>
  </si>
  <si>
    <t>Month 3</t>
  </si>
  <si>
    <t>100L</t>
  </si>
  <si>
    <t>Week 1</t>
  </si>
  <si>
    <t>Week 2</t>
  </si>
  <si>
    <t>450L</t>
  </si>
  <si>
    <t>400L</t>
  </si>
  <si>
    <t>Week 3</t>
  </si>
  <si>
    <t>K417</t>
  </si>
  <si>
    <t>K421</t>
  </si>
  <si>
    <t>K55</t>
  </si>
  <si>
    <t>508L</t>
  </si>
  <si>
    <t>470L</t>
  </si>
  <si>
    <t>412L</t>
  </si>
  <si>
    <t>500L</t>
  </si>
  <si>
    <t>430L</t>
  </si>
  <si>
    <t>30L</t>
  </si>
  <si>
    <t>501L</t>
  </si>
  <si>
    <t>999L</t>
  </si>
  <si>
    <t>1000L</t>
  </si>
  <si>
    <t>1001L</t>
  </si>
  <si>
    <t>1567L</t>
  </si>
  <si>
    <t>1999L</t>
  </si>
  <si>
    <t>2000L</t>
  </si>
  <si>
    <t>2001L</t>
  </si>
  <si>
    <t>Tax
To Date*     This Period</t>
  </si>
  <si>
    <t xml:space="preserve">* This column indicates tax deducted to date. In test 3 (month 2) not all the tax due is deducted because the </t>
  </si>
  <si>
    <t>50% regulatory limit has been applied. For K codes the tax can not be more than 50% of the pay.</t>
  </si>
  <si>
    <t>Month 4</t>
  </si>
  <si>
    <t>Week 4</t>
  </si>
  <si>
    <t>D1</t>
  </si>
  <si>
    <t>410L</t>
  </si>
  <si>
    <t>944L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</si>
</sst>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"/>
    <numFmt numFmtId="165" formatCode="&quot;£&quot;#,##0.00"/>
    <numFmt numFmtId="166" formatCode="0.000000000000000"/>
    <numFmt numFmtId="167" formatCode="&quot;£&quot;#,##0.000000000000000"/>
    <numFmt numFmtId="168" formatCode="0.0000000000000"/>
    <numFmt numFmtId="169" formatCode="&quot;£&quot;#,##0.00000000000000"/>
    <numFmt numFmtId="170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70" fontId="1" fillId="2" borderId="0" xfId="0" applyNumberFormat="1" applyFont="1" applyFill="1" applyAlignment="1">
      <alignment horizontal="center" wrapText="1"/>
    </xf>
    <xf numFmtId="170" fontId="0" fillId="0" borderId="0" xfId="0" applyNumberFormat="1" applyAlignment="1">
      <alignment/>
    </xf>
    <xf numFmtId="1" fontId="1" fillId="3" borderId="0" xfId="0" applyNumberFormat="1" applyFont="1" applyFill="1" applyAlignment="1">
      <alignment horizontal="center" wrapText="1"/>
    </xf>
    <xf numFmtId="1" fontId="0" fillId="0" borderId="0" xfId="0" applyNumberFormat="1" applyAlignment="1">
      <alignment/>
    </xf>
    <xf numFmtId="170" fontId="1" fillId="4" borderId="0" xfId="0" applyNumberFormat="1" applyFont="1" applyFill="1" applyAlignment="1">
      <alignment horizontal="center" wrapText="1"/>
    </xf>
    <xf numFmtId="170" fontId="1" fillId="5" borderId="0" xfId="0" applyNumberFormat="1" applyFont="1" applyFill="1" applyAlignment="1">
      <alignment horizontal="center" wrapText="1"/>
    </xf>
    <xf numFmtId="2" fontId="1" fillId="6" borderId="0" xfId="0" applyNumberFormat="1" applyFont="1" applyFill="1" applyAlignment="1">
      <alignment horizontal="center" wrapText="1"/>
    </xf>
    <xf numFmtId="2" fontId="1" fillId="7" borderId="0" xfId="0" applyNumberFormat="1" applyFont="1" applyFill="1" applyAlignment="1">
      <alignment horizontal="center" wrapText="1"/>
    </xf>
    <xf numFmtId="2" fontId="1" fillId="8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horizontal="right"/>
    </xf>
    <xf numFmtId="2" fontId="1" fillId="9" borderId="0" xfId="0" applyNumberFormat="1" applyFont="1" applyFill="1" applyAlignment="1">
      <alignment horizontal="center" wrapText="1"/>
    </xf>
    <xf numFmtId="1" fontId="1" fillId="9" borderId="0" xfId="0" applyNumberFormat="1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/>
    </xf>
    <xf numFmtId="0" fontId="1" fillId="1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11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1" fillId="10" borderId="6" xfId="0" applyFont="1" applyFill="1" applyBorder="1" applyAlignment="1" applyProtection="1">
      <alignment horizontal="center" wrapText="1"/>
      <protection/>
    </xf>
    <xf numFmtId="0" fontId="1" fillId="10" borderId="1" xfId="0" applyFont="1" applyFill="1" applyBorder="1" applyAlignment="1" applyProtection="1">
      <alignment horizontal="center"/>
      <protection/>
    </xf>
    <xf numFmtId="0" fontId="1" fillId="10" borderId="1" xfId="0" applyFont="1" applyFill="1" applyBorder="1" applyAlignment="1" applyProtection="1">
      <alignment horizontal="center" wrapText="1"/>
      <protection/>
    </xf>
    <xf numFmtId="2" fontId="1" fillId="10" borderId="1" xfId="0" applyNumberFormat="1" applyFont="1" applyFill="1" applyBorder="1" applyAlignment="1" applyProtection="1">
      <alignment horizontal="center"/>
      <protection/>
    </xf>
    <xf numFmtId="2" fontId="1" fillId="1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2" fontId="0" fillId="0" borderId="8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0" fontId="1" fillId="10" borderId="3" xfId="0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0" fontId="0" fillId="0" borderId="18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 applyProtection="1">
      <alignment horizontal="center"/>
      <protection/>
    </xf>
    <xf numFmtId="2" fontId="0" fillId="0" borderId="22" xfId="0" applyNumberFormat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0" fontId="1" fillId="10" borderId="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2" fontId="0" fillId="0" borderId="30" xfId="0" applyNumberFormat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2" fontId="0" fillId="0" borderId="2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23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2" fontId="0" fillId="0" borderId="26" xfId="0" applyNumberFormat="1" applyFont="1" applyBorder="1" applyAlignment="1" applyProtection="1">
      <alignment horizontal="center"/>
      <protection/>
    </xf>
    <xf numFmtId="2" fontId="0" fillId="0" borderId="27" xfId="0" applyNumberFormat="1" applyFont="1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2" fontId="0" fillId="0" borderId="4" xfId="0" applyNumberForma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2" fontId="0" fillId="0" borderId="2" xfId="0" applyNumberFormat="1" applyFill="1" applyBorder="1" applyAlignment="1" applyProtection="1">
      <alignment horizontal="center"/>
      <protection/>
    </xf>
    <xf numFmtId="2" fontId="0" fillId="0" borderId="8" xfId="0" applyNumberForma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2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2" fontId="0" fillId="0" borderId="2" xfId="0" applyNumberFormat="1" applyFont="1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 horizontal="center"/>
      <protection/>
    </xf>
    <xf numFmtId="0" fontId="1" fillId="10" borderId="31" xfId="0" applyFont="1" applyFill="1" applyBorder="1" applyAlignment="1" applyProtection="1">
      <alignment horizontal="left"/>
      <protection/>
    </xf>
    <xf numFmtId="0" fontId="0" fillId="10" borderId="32" xfId="0" applyFill="1" applyBorder="1" applyAlignment="1">
      <alignment horizontal="right"/>
    </xf>
    <xf numFmtId="0" fontId="0" fillId="10" borderId="32" xfId="0" applyFill="1" applyBorder="1" applyAlignment="1">
      <alignment horizontal="center"/>
    </xf>
    <xf numFmtId="0" fontId="0" fillId="10" borderId="3" xfId="0" applyFill="1" applyBorder="1" applyAlignment="1" applyProtection="1">
      <alignment/>
      <protection/>
    </xf>
    <xf numFmtId="0" fontId="0" fillId="0" borderId="0" xfId="0" applyFill="1" applyAlignment="1">
      <alignment/>
    </xf>
    <xf numFmtId="2" fontId="0" fillId="0" borderId="33" xfId="0" applyNumberFormat="1" applyBorder="1" applyAlignment="1" applyProtection="1">
      <alignment horizontal="right"/>
      <protection/>
    </xf>
    <xf numFmtId="2" fontId="0" fillId="0" borderId="33" xfId="0" applyNumberForma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2" fontId="1" fillId="10" borderId="2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2" fontId="1" fillId="10" borderId="3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wrapText="1"/>
    </xf>
    <xf numFmtId="0" fontId="0" fillId="10" borderId="3" xfId="0" applyFill="1" applyBorder="1" applyAlignment="1">
      <alignment horizontal="center"/>
    </xf>
    <xf numFmtId="0" fontId="1" fillId="10" borderId="31" xfId="0" applyFont="1" applyFill="1" applyBorder="1" applyAlignment="1" applyProtection="1">
      <alignment horizontal="center"/>
      <protection/>
    </xf>
    <xf numFmtId="0" fontId="1" fillId="10" borderId="32" xfId="0" applyFont="1" applyFill="1" applyBorder="1" applyAlignment="1" applyProtection="1">
      <alignment horizontal="center"/>
      <protection/>
    </xf>
    <xf numFmtId="0" fontId="1" fillId="10" borderId="2" xfId="0" applyFont="1" applyFill="1" applyBorder="1" applyAlignment="1" applyProtection="1">
      <alignment horizontal="center" wrapText="1"/>
      <protection/>
    </xf>
    <xf numFmtId="0" fontId="0" fillId="10" borderId="35" xfId="0" applyFill="1" applyBorder="1" applyAlignment="1" applyProtection="1">
      <alignment horizontal="center"/>
      <protection/>
    </xf>
    <xf numFmtId="2" fontId="1" fillId="10" borderId="36" xfId="0" applyNumberFormat="1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/>
    </xf>
    <xf numFmtId="0" fontId="0" fillId="10" borderId="35" xfId="0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1" fillId="10" borderId="37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workbookViewId="0" topLeftCell="A1">
      <selection activeCell="A3" sqref="A3:CB6"/>
    </sheetView>
  </sheetViews>
  <sheetFormatPr defaultColWidth="9.140625" defaultRowHeight="12.75"/>
  <cols>
    <col min="2" max="2" width="10.57421875" style="0" bestFit="1" customWidth="1"/>
    <col min="3" max="3" width="10.140625" style="2" bestFit="1" customWidth="1"/>
    <col min="4" max="4" width="9.7109375" style="0" bestFit="1" customWidth="1"/>
    <col min="5" max="5" width="10.140625" style="0" bestFit="1" customWidth="1"/>
    <col min="6" max="6" width="9.7109375" style="0" customWidth="1"/>
    <col min="7" max="7" width="11.140625" style="0" bestFit="1" customWidth="1"/>
    <col min="8" max="10" width="9.7109375" style="0" customWidth="1"/>
    <col min="11" max="11" width="15.28125" style="12" bestFit="1" customWidth="1"/>
    <col min="12" max="12" width="10.28125" style="2" bestFit="1" customWidth="1"/>
    <col min="13" max="13" width="13.57421875" style="2" bestFit="1" customWidth="1"/>
    <col min="14" max="14" width="12.421875" style="6" bestFit="1" customWidth="1"/>
    <col min="15" max="16" width="13.140625" style="4" bestFit="1" customWidth="1"/>
    <col min="17" max="18" width="11.57421875" style="6" bestFit="1" customWidth="1"/>
    <col min="19" max="20" width="11.57421875" style="4" bestFit="1" customWidth="1"/>
    <col min="21" max="22" width="13.57421875" style="4" bestFit="1" customWidth="1"/>
    <col min="23" max="23" width="13.00390625" style="4" bestFit="1" customWidth="1"/>
    <col min="24" max="24" width="8.421875" style="2" bestFit="1" customWidth="1"/>
    <col min="25" max="25" width="10.57421875" style="2" bestFit="1" customWidth="1"/>
    <col min="26" max="26" width="9.57421875" style="0" customWidth="1"/>
    <col min="27" max="27" width="15.28125" style="0" bestFit="1" customWidth="1"/>
    <col min="28" max="28" width="14.28125" style="0" bestFit="1" customWidth="1"/>
    <col min="29" max="29" width="13.57421875" style="0" bestFit="1" customWidth="1"/>
    <col min="30" max="30" width="12.421875" style="0" bestFit="1" customWidth="1"/>
    <col min="31" max="31" width="13.140625" style="0" customWidth="1"/>
    <col min="32" max="32" width="13.140625" style="0" bestFit="1" customWidth="1"/>
    <col min="33" max="33" width="11.421875" style="0" customWidth="1"/>
    <col min="34" max="35" width="11.57421875" style="0" bestFit="1" customWidth="1"/>
    <col min="36" max="36" width="12.28125" style="0" customWidth="1"/>
    <col min="37" max="37" width="13.57421875" style="0" bestFit="1" customWidth="1"/>
    <col min="38" max="38" width="14.421875" style="0" customWidth="1"/>
    <col min="39" max="39" width="13.00390625" style="0" bestFit="1" customWidth="1"/>
    <col min="40" max="41" width="8.421875" style="0" bestFit="1" customWidth="1"/>
    <col min="42" max="42" width="10.00390625" style="0" customWidth="1"/>
    <col min="43" max="43" width="9.57421875" style="0" bestFit="1" customWidth="1"/>
    <col min="49" max="49" width="13.57421875" style="0" bestFit="1" customWidth="1"/>
    <col min="50" max="50" width="12.421875" style="0" bestFit="1" customWidth="1"/>
    <col min="51" max="51" width="13.140625" style="0" bestFit="1" customWidth="1"/>
    <col min="52" max="52" width="11.57421875" style="0" customWidth="1"/>
    <col min="54" max="54" width="9.57421875" style="0" bestFit="1" customWidth="1"/>
    <col min="61" max="62" width="9.57421875" style="0" bestFit="1" customWidth="1"/>
    <col min="67" max="67" width="11.00390625" style="0" customWidth="1"/>
    <col min="68" max="68" width="11.8515625" style="0" customWidth="1"/>
    <col min="70" max="70" width="9.57421875" style="0" bestFit="1" customWidth="1"/>
    <col min="72" max="72" width="9.57421875" style="0" bestFit="1" customWidth="1"/>
    <col min="77" max="78" width="9.57421875" style="0" bestFit="1" customWidth="1"/>
  </cols>
  <sheetData>
    <row r="1" spans="1:61" ht="12.75">
      <c r="A1" s="154" t="s">
        <v>17</v>
      </c>
      <c r="B1" s="155"/>
      <c r="C1" s="155"/>
      <c r="D1" s="156"/>
      <c r="E1" s="16"/>
      <c r="F1" s="157" t="s">
        <v>18</v>
      </c>
      <c r="G1" s="158"/>
      <c r="AU1" s="12"/>
      <c r="AV1" s="2"/>
      <c r="AW1" s="2"/>
      <c r="AX1" s="6"/>
      <c r="AY1" s="4"/>
      <c r="AZ1" s="4"/>
      <c r="BA1" s="6"/>
      <c r="BB1" s="6"/>
      <c r="BC1" s="4"/>
      <c r="BD1" s="4"/>
      <c r="BE1" s="4"/>
      <c r="BF1" s="4"/>
      <c r="BG1" s="4"/>
      <c r="BH1" s="2"/>
      <c r="BI1" s="2"/>
    </row>
    <row r="2" spans="1:80" ht="52.5">
      <c r="A2" s="17" t="s">
        <v>19</v>
      </c>
      <c r="B2" s="18" t="s">
        <v>16</v>
      </c>
      <c r="C2" s="16" t="s">
        <v>0</v>
      </c>
      <c r="D2" s="19" t="s">
        <v>20</v>
      </c>
      <c r="E2" s="29" t="s">
        <v>37</v>
      </c>
      <c r="F2" s="159" t="s">
        <v>21</v>
      </c>
      <c r="G2" s="160"/>
      <c r="H2" s="1"/>
      <c r="I2" s="27" t="s">
        <v>28</v>
      </c>
      <c r="J2" s="1"/>
      <c r="K2" s="11" t="s">
        <v>14</v>
      </c>
      <c r="L2" s="9" t="s">
        <v>15</v>
      </c>
      <c r="M2" s="13" t="s">
        <v>2</v>
      </c>
      <c r="N2" s="14" t="s">
        <v>1</v>
      </c>
      <c r="O2" s="3" t="s">
        <v>3</v>
      </c>
      <c r="P2" s="3" t="s">
        <v>4</v>
      </c>
      <c r="Q2" s="5" t="s">
        <v>5</v>
      </c>
      <c r="R2" s="5" t="s">
        <v>6</v>
      </c>
      <c r="S2" s="7" t="s">
        <v>11</v>
      </c>
      <c r="T2" s="7" t="s">
        <v>12</v>
      </c>
      <c r="U2" s="8" t="s">
        <v>7</v>
      </c>
      <c r="V2" s="8" t="s">
        <v>9</v>
      </c>
      <c r="W2" s="8" t="s">
        <v>8</v>
      </c>
      <c r="X2" s="9" t="s">
        <v>13</v>
      </c>
      <c r="Y2" s="10" t="s">
        <v>10</v>
      </c>
      <c r="AA2" s="11" t="s">
        <v>14</v>
      </c>
      <c r="AB2" s="9" t="s">
        <v>30</v>
      </c>
      <c r="AC2" s="13" t="s">
        <v>2</v>
      </c>
      <c r="AD2" s="14" t="s">
        <v>1</v>
      </c>
      <c r="AE2" s="3" t="s">
        <v>3</v>
      </c>
      <c r="AF2" s="3" t="s">
        <v>4</v>
      </c>
      <c r="AG2" s="5" t="s">
        <v>5</v>
      </c>
      <c r="AH2" s="5" t="s">
        <v>6</v>
      </c>
      <c r="AI2" s="7" t="s">
        <v>11</v>
      </c>
      <c r="AJ2" s="7" t="s">
        <v>12</v>
      </c>
      <c r="AK2" s="8" t="s">
        <v>7</v>
      </c>
      <c r="AL2" s="8" t="s">
        <v>9</v>
      </c>
      <c r="AM2" s="8" t="s">
        <v>8</v>
      </c>
      <c r="AN2" s="9" t="s">
        <v>13</v>
      </c>
      <c r="AO2" s="10" t="s">
        <v>35</v>
      </c>
      <c r="AP2" s="28" t="s">
        <v>32</v>
      </c>
      <c r="AQ2" s="28" t="s">
        <v>34</v>
      </c>
      <c r="AR2" s="28" t="s">
        <v>33</v>
      </c>
      <c r="AT2" s="1"/>
      <c r="AU2" s="11" t="s">
        <v>36</v>
      </c>
      <c r="AV2" s="9" t="s">
        <v>15</v>
      </c>
      <c r="AW2" s="13" t="s">
        <v>2</v>
      </c>
      <c r="AX2" s="14" t="s">
        <v>1</v>
      </c>
      <c r="AY2" s="3" t="s">
        <v>3</v>
      </c>
      <c r="AZ2" s="3" t="s">
        <v>4</v>
      </c>
      <c r="BA2" s="5" t="s">
        <v>5</v>
      </c>
      <c r="BB2" s="5" t="s">
        <v>6</v>
      </c>
      <c r="BC2" s="7" t="s">
        <v>11</v>
      </c>
      <c r="BD2" s="7" t="s">
        <v>12</v>
      </c>
      <c r="BE2" s="8" t="s">
        <v>7</v>
      </c>
      <c r="BF2" s="8" t="s">
        <v>9</v>
      </c>
      <c r="BG2" s="8" t="s">
        <v>8</v>
      </c>
      <c r="BH2" s="9" t="s">
        <v>13</v>
      </c>
      <c r="BI2" s="10" t="s">
        <v>10</v>
      </c>
      <c r="BK2" s="11" t="s">
        <v>14</v>
      </c>
      <c r="BL2" s="9" t="s">
        <v>30</v>
      </c>
      <c r="BM2" s="13" t="s">
        <v>2</v>
      </c>
      <c r="BN2" s="14" t="s">
        <v>1</v>
      </c>
      <c r="BO2" s="3" t="s">
        <v>3</v>
      </c>
      <c r="BP2" s="3" t="s">
        <v>4</v>
      </c>
      <c r="BQ2" s="5" t="s">
        <v>5</v>
      </c>
      <c r="BR2" s="5" t="s">
        <v>6</v>
      </c>
      <c r="BS2" s="7" t="s">
        <v>11</v>
      </c>
      <c r="BT2" s="7" t="s">
        <v>12</v>
      </c>
      <c r="BU2" s="8" t="s">
        <v>7</v>
      </c>
      <c r="BV2" s="8" t="s">
        <v>9</v>
      </c>
      <c r="BW2" s="8" t="s">
        <v>8</v>
      </c>
      <c r="BX2" s="9" t="s">
        <v>13</v>
      </c>
      <c r="BY2" s="10" t="s">
        <v>10</v>
      </c>
      <c r="BZ2" s="28" t="s">
        <v>32</v>
      </c>
      <c r="CA2" s="28" t="s">
        <v>34</v>
      </c>
      <c r="CB2" s="28" t="s">
        <v>33</v>
      </c>
    </row>
    <row r="3" spans="1:80" ht="12.75">
      <c r="A3" s="20">
        <v>1</v>
      </c>
      <c r="B3" s="20" t="s">
        <v>22</v>
      </c>
      <c r="C3" s="22">
        <v>475</v>
      </c>
      <c r="D3" s="20" t="s">
        <v>26</v>
      </c>
      <c r="E3" s="21" t="s">
        <v>39</v>
      </c>
      <c r="F3" s="24">
        <f>IF(AND(LEFT(D3,1)="K",E3="wk1 / mth1"),CB3,IF(E3="wk1 / mth1",BH3,IF(LEFT(D3,1)="K",AR3,X3)))</f>
        <v>95</v>
      </c>
      <c r="G3" s="22">
        <f>IF(AND(LEFT(D3,1)="K",E3="wk1 / mth1"),CA3,IF(E3="wk1 / mth1",BI3,IF(LEFT(D3,1)="K",AQ3,Y3)))</f>
        <v>95</v>
      </c>
      <c r="I3" s="25" t="str">
        <f>IF(D3="FT","FT",IF(D3="NT","NT",IF(D3="D0","D0",IF(D3="BR","BR",IF(OR(RIGHT(D3,1)="L",RIGHT(D3,1)="T",RIGHT(D3,1)="P",RIGHT(D3,1)="V",RIGHT(D3,1)="Y"),LEFT(D3,(LEN(D3)-1)),IF(LEFT(D3,1)="K",RIGHT(D3,(LEN(D3)-1)),D3))))))</f>
        <v>0</v>
      </c>
      <c r="K3" s="12">
        <f>ROUND(C3,2)</f>
        <v>475</v>
      </c>
      <c r="L3" s="2">
        <f>IF(OR(I3=0,I3="0",I3="BR",I3="D0",I3="NT"),0,(ROUND(((INT((I3-1)/500)*96.16)+ROUNDUP((((MOD(I3-1,500)+1)*10)+9)/52,2)),2))*A3)</f>
        <v>0</v>
      </c>
      <c r="M3" s="2">
        <f>ROUND(K3-L3,2)</f>
        <v>475</v>
      </c>
      <c r="N3" s="6">
        <f>TRUNC(M3,0)</f>
        <v>475</v>
      </c>
      <c r="O3" s="4">
        <v>612.7884</v>
      </c>
      <c r="P3" s="4">
        <v>2884.6153</v>
      </c>
      <c r="Q3" s="6">
        <f>ROUNDUP(O3,0)</f>
        <v>613</v>
      </c>
      <c r="R3" s="6">
        <f>ROUNDUP(P3,0)</f>
        <v>2885</v>
      </c>
      <c r="S3" s="4">
        <v>122.5576</v>
      </c>
      <c r="T3" s="4">
        <v>1031.2884</v>
      </c>
      <c r="U3" s="4">
        <v>95</v>
      </c>
      <c r="V3" s="4">
        <v>0</v>
      </c>
      <c r="W3" s="4">
        <v>0</v>
      </c>
      <c r="X3" s="2">
        <v>95</v>
      </c>
      <c r="Y3" s="2">
        <f>ROUND(X3,2)</f>
        <v>95</v>
      </c>
      <c r="AA3" s="12">
        <f>ROUND(C3,2)</f>
        <v>475</v>
      </c>
      <c r="AB3" s="2">
        <f>IF(OR(I3=0,I3="0",I3="BR",I3="D0",I3="NT"),0,(ROUND(((INT((I3-1)/500)*96.16)+ROUNDUP((((MOD(I3-1,500)+1)*10)+9)/52,2)),2))*A3)</f>
        <v>0</v>
      </c>
      <c r="AC3" s="2">
        <f>ROUND(AA3+AB3,2)</f>
        <v>475</v>
      </c>
      <c r="AD3" s="6">
        <f>TRUNC(AC3,0)</f>
        <v>475</v>
      </c>
      <c r="AE3" s="4">
        <v>612.7884</v>
      </c>
      <c r="AF3" s="4">
        <v>2884.6153</v>
      </c>
      <c r="AG3" s="6">
        <f>ROUNDUP(AE3,0)</f>
        <v>613</v>
      </c>
      <c r="AH3" s="6">
        <f>ROUNDUP(AF3,0)</f>
        <v>2885</v>
      </c>
      <c r="AI3" s="4">
        <v>122.5576</v>
      </c>
      <c r="AJ3" s="4">
        <v>1031.2884</v>
      </c>
      <c r="AK3" s="4">
        <v>95</v>
      </c>
      <c r="AL3" s="4">
        <v>0</v>
      </c>
      <c r="AM3" s="4">
        <v>0</v>
      </c>
      <c r="AN3" s="2">
        <v>95</v>
      </c>
      <c r="AO3" s="2">
        <f>AN3</f>
        <v>95</v>
      </c>
      <c r="AP3">
        <f>TRUNC(ROUND(C3*0.5,10),2)</f>
        <v>237.5</v>
      </c>
      <c r="AQ3">
        <f>IF(AO3&gt;AP3,AP3,AO3)</f>
        <v>95</v>
      </c>
      <c r="AR3">
        <f>AQ3</f>
        <v>95</v>
      </c>
      <c r="AU3" s="12">
        <f>ROUND(C3,2)</f>
        <v>475</v>
      </c>
      <c r="AV3" s="2">
        <f>IF(OR(I3=0,I3="0",I3="BR",I3="D0",I3="NT"),0,ROUND(((INT((I3-1)/500)*96.16)+ROUNDUP((((MOD(I3-1,500)+1)*10)+9)/52,2)),2))</f>
        <v>0</v>
      </c>
      <c r="AW3" s="2">
        <f>ROUND(AU3-AV3,2)</f>
        <v>475</v>
      </c>
      <c r="AX3" s="6">
        <f>TRUNC(AW3,0)</f>
        <v>475</v>
      </c>
      <c r="AY3" s="4">
        <v>612.7884</v>
      </c>
      <c r="AZ3" s="4">
        <v>2884.6153</v>
      </c>
      <c r="BA3" s="6">
        <f>ROUNDUP(AY3,0)</f>
        <v>613</v>
      </c>
      <c r="BB3" s="6">
        <f>ROUNDUP(AZ3,0)</f>
        <v>2885</v>
      </c>
      <c r="BC3" s="4">
        <v>122.5576</v>
      </c>
      <c r="BD3" s="4">
        <v>1031.2884</v>
      </c>
      <c r="BE3" s="4">
        <v>95</v>
      </c>
      <c r="BF3" s="4">
        <v>0</v>
      </c>
      <c r="BG3" s="4">
        <v>0</v>
      </c>
      <c r="BH3" s="2">
        <v>95</v>
      </c>
      <c r="BI3" s="2">
        <f>ROUND(BH3,2)</f>
        <v>95</v>
      </c>
      <c r="BK3" s="12">
        <f>ROUND(C3,2)</f>
        <v>475</v>
      </c>
      <c r="BL3" s="2">
        <f>IF(OR(I3=0,I3="0",I3="BR",I3="D0",I3="NT"),0,ROUND(((INT((I3-1)/500)*96.16)+ROUNDUP((((MOD(I3-1,500)+1)*10)+9)/52,2)),2))</f>
        <v>0</v>
      </c>
      <c r="BM3" s="2">
        <f>ROUND(BK3+BL3,2)</f>
        <v>475</v>
      </c>
      <c r="BN3" s="6">
        <f>TRUNC(BM3,0)</f>
        <v>475</v>
      </c>
      <c r="BO3" s="4">
        <v>612.7884</v>
      </c>
      <c r="BP3" s="4">
        <v>2884.6153</v>
      </c>
      <c r="BQ3" s="6">
        <f>ROUNDUP(BO3,0)</f>
        <v>613</v>
      </c>
      <c r="BR3" s="6">
        <f>ROUNDUP(BP3,0)</f>
        <v>2885</v>
      </c>
      <c r="BS3" s="4">
        <v>122.5576</v>
      </c>
      <c r="BT3" s="4">
        <v>1031.2884</v>
      </c>
      <c r="BU3" s="4">
        <v>95</v>
      </c>
      <c r="BV3" s="4">
        <v>0</v>
      </c>
      <c r="BW3" s="4">
        <v>0</v>
      </c>
      <c r="BX3" s="2">
        <v>95</v>
      </c>
      <c r="BY3" s="2">
        <f>ROUND(BX3,2)</f>
        <v>95</v>
      </c>
      <c r="BZ3">
        <f>TRUNC(ROUND(C3*0.5,10),2)</f>
        <v>237.5</v>
      </c>
      <c r="CA3">
        <f>IF(BY3&gt;BZ3,BZ3,BY3)</f>
        <v>95</v>
      </c>
      <c r="CB3">
        <f>CA3</f>
        <v>95</v>
      </c>
    </row>
    <row r="4" spans="1:80" ht="12.75">
      <c r="A4" s="20">
        <v>2</v>
      </c>
      <c r="B4" s="21" t="s">
        <v>22</v>
      </c>
      <c r="C4" s="22">
        <v>475</v>
      </c>
      <c r="D4" s="20" t="s">
        <v>26</v>
      </c>
      <c r="E4" s="21" t="s">
        <v>39</v>
      </c>
      <c r="F4" s="24">
        <f aca="true" t="shared" si="0" ref="F4:F15">IF(AND(LEFT(D4,1)="K",E4="wk1 / mth1"),CB4,IF(E4="wk1 / mth1",BH4,IF(LEFT(D4,1)="K",AR4,X4)))</f>
        <v>95</v>
      </c>
      <c r="G4" s="22">
        <f aca="true" t="shared" si="1" ref="G4:G15">IF(AND(LEFT(D4,1)="K",E4="wk1 / mth1"),CA4,IF(E4="wk1 / mth1",BI4,IF(LEFT(D4,1)="K",AQ4,Y4)))</f>
        <v>95</v>
      </c>
      <c r="I4" s="25" t="str">
        <f aca="true" t="shared" si="2" ref="I4:I15">IF(D4="FT","FT",IF(D4="NT","NT",IF(D4="D0","D0",IF(D4="BR","BR",IF(OR(RIGHT(D4,1)="L",RIGHT(D4,1)="T",RIGHT(D4,1)="P",RIGHT(D4,1)="V",RIGHT(D4,1)="Y"),LEFT(D4,(LEN(D4)-1)),IF(LEFT(D4,1)="K",RIGHT(D4,(LEN(D4)-1)),D4))))))</f>
        <v>0</v>
      </c>
      <c r="K4" s="12">
        <f>ROUND(C4+K3,2)</f>
        <v>950</v>
      </c>
      <c r="L4" s="2">
        <f aca="true" t="shared" si="3" ref="L4:L15">IF(OR(I4=0,I4="0",I4="BR",I4="D0",I4="NT"),0,(ROUND(((INT((I4-1)/500)*96.16)+ROUNDUP((((MOD(I4-1,500)+1)*10)+9)/52,2)),2))*A4)</f>
        <v>0</v>
      </c>
      <c r="M4" s="2">
        <f aca="true" t="shared" si="4" ref="M4:M10">ROUND(K4-L4,2)</f>
        <v>950</v>
      </c>
      <c r="N4" s="6">
        <f aca="true" t="shared" si="5" ref="N4:N15">TRUNC(M4,0)</f>
        <v>950</v>
      </c>
      <c r="O4" s="4">
        <v>1225.5769</v>
      </c>
      <c r="P4" s="4">
        <v>5769.2307</v>
      </c>
      <c r="Q4" s="6">
        <f aca="true" t="shared" si="6" ref="Q4:Q10">ROUNDUP(O4,0)</f>
        <v>1226</v>
      </c>
      <c r="R4" s="6">
        <f aca="true" t="shared" si="7" ref="R4:R10">ROUNDUP(P4,0)</f>
        <v>5770</v>
      </c>
      <c r="S4" s="4">
        <v>245.1153</v>
      </c>
      <c r="T4" s="4">
        <v>2062.5769</v>
      </c>
      <c r="U4" s="4">
        <v>190</v>
      </c>
      <c r="V4" s="4">
        <v>0</v>
      </c>
      <c r="W4" s="4">
        <v>0</v>
      </c>
      <c r="X4" s="2">
        <v>190</v>
      </c>
      <c r="Y4" s="2">
        <f>ROUND(X4-X3,2)</f>
        <v>95</v>
      </c>
      <c r="AA4" s="12">
        <f>ROUND(C4+K3,2)</f>
        <v>950</v>
      </c>
      <c r="AB4" s="2">
        <f aca="true" t="shared" si="8" ref="AB4:AB15">IF(OR(I4=0,I4="0",I4="BR",I4="D0",I4="NT"),0,(ROUND(((INT((I4-1)/500)*96.16)+ROUNDUP((((MOD(I4-1,500)+1)*10)+9)/52,2)),2))*A4)</f>
        <v>0</v>
      </c>
      <c r="AC4" s="2">
        <f aca="true" t="shared" si="9" ref="AC4:AC15">ROUND(AA4+AB4,2)</f>
        <v>950</v>
      </c>
      <c r="AD4" s="6">
        <f aca="true" t="shared" si="10" ref="AD4:AD15">TRUNC(AC4,0)</f>
        <v>950</v>
      </c>
      <c r="AE4" s="4">
        <v>1225.5769</v>
      </c>
      <c r="AF4" s="4">
        <v>5769.2307</v>
      </c>
      <c r="AG4" s="6">
        <f aca="true" t="shared" si="11" ref="AG4:AG15">ROUNDUP(AE4,0)</f>
        <v>1226</v>
      </c>
      <c r="AH4" s="6">
        <f aca="true" t="shared" si="12" ref="AH4:AH15">ROUNDUP(AF4,0)</f>
        <v>5770</v>
      </c>
      <c r="AI4" s="4">
        <v>245.1153</v>
      </c>
      <c r="AJ4" s="4">
        <v>2062.5769</v>
      </c>
      <c r="AK4" s="4">
        <v>190</v>
      </c>
      <c r="AL4" s="4">
        <v>0</v>
      </c>
      <c r="AM4" s="4">
        <v>0</v>
      </c>
      <c r="AN4" s="2">
        <v>190</v>
      </c>
      <c r="AO4" s="2">
        <f>ROUND(AN4-AR3,2)</f>
        <v>95</v>
      </c>
      <c r="AP4">
        <f aca="true" t="shared" si="13" ref="AP4:AP15">TRUNC(ROUND(C4*0.5,10),2)</f>
        <v>237.5</v>
      </c>
      <c r="AQ4">
        <f aca="true" t="shared" si="14" ref="AQ4:AQ14">IF(AO4&gt;AP4,AP4,AO4)</f>
        <v>95</v>
      </c>
      <c r="AR4">
        <f>AQ4+AR3</f>
        <v>190</v>
      </c>
      <c r="AU4" s="12">
        <f aca="true" t="shared" si="15" ref="AU4:AU15">ROUND(C4,2)</f>
        <v>475</v>
      </c>
      <c r="AV4" s="2">
        <f aca="true" t="shared" si="16" ref="AV4:AV15">IF(OR(I4=0,I4="0",I4="BR",I4="D0",I4="NT"),0,ROUND(((INT((I4-1)/500)*96.16)+ROUNDUP((((MOD(I4-1,500)+1)*10)+9)/52,2)),2))</f>
        <v>0</v>
      </c>
      <c r="AW4" s="2">
        <f aca="true" t="shared" si="17" ref="AW4:AW10">ROUND(AU4-AV4,2)</f>
        <v>475</v>
      </c>
      <c r="AX4" s="6">
        <f aca="true" t="shared" si="18" ref="AX4:AX15">TRUNC(AW4,0)</f>
        <v>475</v>
      </c>
      <c r="AY4" s="4">
        <v>612.7884</v>
      </c>
      <c r="AZ4" s="4">
        <v>2884.6153</v>
      </c>
      <c r="BA4" s="6">
        <f aca="true" t="shared" si="19" ref="BA4:BA15">ROUNDUP(AY4,0)</f>
        <v>613</v>
      </c>
      <c r="BB4" s="6">
        <f aca="true" t="shared" si="20" ref="BB4:BB15">ROUNDUP(AZ4,0)</f>
        <v>2885</v>
      </c>
      <c r="BC4" s="4">
        <v>122.5576</v>
      </c>
      <c r="BD4" s="4">
        <v>1031.2884</v>
      </c>
      <c r="BE4" s="4">
        <v>95</v>
      </c>
      <c r="BF4" s="4">
        <v>0</v>
      </c>
      <c r="BG4" s="4">
        <v>0</v>
      </c>
      <c r="BH4" s="2">
        <v>95</v>
      </c>
      <c r="BI4" s="2">
        <f aca="true" t="shared" si="21" ref="BI4:BI15">ROUND(BH4,2)</f>
        <v>95</v>
      </c>
      <c r="BK4" s="12">
        <f aca="true" t="shared" si="22" ref="BK4:BK15">ROUND(C4,2)</f>
        <v>475</v>
      </c>
      <c r="BL4" s="2">
        <f aca="true" t="shared" si="23" ref="BL4:BL15">IF(OR(I4=0,I4="0",I4="BR",I4="D0",I4="NT"),0,ROUND(((INT((I4-1)/500)*96.16)+ROUNDUP((((MOD(I4-1,500)+1)*10)+9)/52,2)),2))</f>
        <v>0</v>
      </c>
      <c r="BM4" s="2">
        <f aca="true" t="shared" si="24" ref="BM4:BM15">ROUND(BK4+BL4,2)</f>
        <v>475</v>
      </c>
      <c r="BN4" s="6">
        <f aca="true" t="shared" si="25" ref="BN4:BN15">TRUNC(BM4,0)</f>
        <v>475</v>
      </c>
      <c r="BO4" s="4">
        <v>1225.5769</v>
      </c>
      <c r="BP4" s="4">
        <v>5769.2307</v>
      </c>
      <c r="BQ4" s="6">
        <f aca="true" t="shared" si="26" ref="BQ4:BQ15">ROUNDUP(BO4,0)</f>
        <v>1226</v>
      </c>
      <c r="BR4" s="6">
        <f aca="true" t="shared" si="27" ref="BR4:BR15">ROUNDUP(BP4,0)</f>
        <v>5770</v>
      </c>
      <c r="BS4" s="4">
        <v>245.1153</v>
      </c>
      <c r="BT4" s="4">
        <v>2062.5769</v>
      </c>
      <c r="BU4" s="4">
        <v>95</v>
      </c>
      <c r="BV4" s="4">
        <v>0</v>
      </c>
      <c r="BW4" s="4">
        <v>0</v>
      </c>
      <c r="BX4" s="2">
        <v>95</v>
      </c>
      <c r="BY4" s="2">
        <f aca="true" t="shared" si="28" ref="BY4:BY15">ROUND(BX4,2)</f>
        <v>95</v>
      </c>
      <c r="BZ4">
        <f aca="true" t="shared" si="29" ref="BZ4:BZ15">TRUNC(ROUND(C4*0.5,10),2)</f>
        <v>237.5</v>
      </c>
      <c r="CA4">
        <f aca="true" t="shared" si="30" ref="CA4:CA15">IF(BY4&gt;BZ4,BZ4,BY4)</f>
        <v>95</v>
      </c>
      <c r="CB4">
        <f aca="true" t="shared" si="31" ref="CB4:CB15">CA4</f>
        <v>95</v>
      </c>
    </row>
    <row r="5" spans="1:80" ht="12.75">
      <c r="A5" s="20">
        <v>3</v>
      </c>
      <c r="B5" s="15" t="s">
        <v>22</v>
      </c>
      <c r="C5" s="22">
        <v>1500</v>
      </c>
      <c r="D5" s="20" t="s">
        <v>40</v>
      </c>
      <c r="E5" s="21" t="s">
        <v>39</v>
      </c>
      <c r="F5" s="24">
        <f t="shared" si="0"/>
        <v>465.84</v>
      </c>
      <c r="G5" s="22">
        <f t="shared" si="1"/>
        <v>465.84</v>
      </c>
      <c r="I5" s="25" t="str">
        <f t="shared" si="2"/>
        <v>145</v>
      </c>
      <c r="K5" s="12">
        <f aca="true" t="shared" si="32" ref="K5:K10">ROUND(C5+K4,2)</f>
        <v>2450</v>
      </c>
      <c r="L5" s="2">
        <f t="shared" si="3"/>
        <v>84.17999999999999</v>
      </c>
      <c r="M5" s="2">
        <f t="shared" si="4"/>
        <v>2365.82</v>
      </c>
      <c r="N5" s="6">
        <f t="shared" si="5"/>
        <v>2365</v>
      </c>
      <c r="O5" s="4">
        <v>1838.3653</v>
      </c>
      <c r="P5" s="4">
        <v>8653.8461</v>
      </c>
      <c r="Q5" s="6">
        <f t="shared" si="6"/>
        <v>1839</v>
      </c>
      <c r="R5" s="6">
        <f t="shared" si="7"/>
        <v>8654</v>
      </c>
      <c r="S5" s="4">
        <v>367.673</v>
      </c>
      <c r="T5" s="4">
        <v>3093.8653</v>
      </c>
      <c r="U5" s="4">
        <v>367.673</v>
      </c>
      <c r="V5" s="4">
        <v>210.6538</v>
      </c>
      <c r="W5" s="4">
        <v>0</v>
      </c>
      <c r="X5" s="2">
        <v>578.32</v>
      </c>
      <c r="Y5" s="2">
        <f aca="true" t="shared" si="33" ref="Y5:Y10">ROUND(X5-X4,2)</f>
        <v>388.32</v>
      </c>
      <c r="AA5" s="12">
        <f aca="true" t="shared" si="34" ref="AA5:AA15">ROUND(C5+K4,2)</f>
        <v>2450</v>
      </c>
      <c r="AB5" s="2">
        <f t="shared" si="8"/>
        <v>84.17999999999999</v>
      </c>
      <c r="AC5" s="2">
        <f t="shared" si="9"/>
        <v>2534.18</v>
      </c>
      <c r="AD5" s="6">
        <f t="shared" si="10"/>
        <v>2534</v>
      </c>
      <c r="AE5" s="4">
        <v>1838.3653</v>
      </c>
      <c r="AF5" s="4">
        <v>8653.8461</v>
      </c>
      <c r="AG5" s="6">
        <f t="shared" si="11"/>
        <v>1839</v>
      </c>
      <c r="AH5" s="6">
        <f t="shared" si="12"/>
        <v>8654</v>
      </c>
      <c r="AI5" s="4">
        <v>367.673</v>
      </c>
      <c r="AJ5" s="4">
        <v>3093.8653</v>
      </c>
      <c r="AK5" s="4">
        <v>367.673</v>
      </c>
      <c r="AL5" s="4">
        <v>278.2538</v>
      </c>
      <c r="AM5" s="4">
        <v>0</v>
      </c>
      <c r="AN5" s="2">
        <v>645.92</v>
      </c>
      <c r="AO5" s="2">
        <f aca="true" t="shared" si="35" ref="AO5:AO15">ROUND(AN5-AR4,2)</f>
        <v>455.92</v>
      </c>
      <c r="AP5">
        <f t="shared" si="13"/>
        <v>750</v>
      </c>
      <c r="AQ5">
        <f t="shared" si="14"/>
        <v>455.92</v>
      </c>
      <c r="AR5">
        <f aca="true" t="shared" si="36" ref="AR5:AR14">AQ5+AR4</f>
        <v>645.9200000000001</v>
      </c>
      <c r="AU5" s="12">
        <f t="shared" si="15"/>
        <v>1500</v>
      </c>
      <c r="AV5" s="2">
        <f t="shared" si="16"/>
        <v>28.06</v>
      </c>
      <c r="AW5" s="2">
        <f t="shared" si="17"/>
        <v>1471.94</v>
      </c>
      <c r="AX5" s="6">
        <f t="shared" si="18"/>
        <v>1471</v>
      </c>
      <c r="AY5" s="4">
        <v>612.7884</v>
      </c>
      <c r="AZ5" s="4">
        <v>2884.6153</v>
      </c>
      <c r="BA5" s="6">
        <f t="shared" si="19"/>
        <v>613</v>
      </c>
      <c r="BB5" s="6">
        <f t="shared" si="20"/>
        <v>2885</v>
      </c>
      <c r="BC5" s="4">
        <v>122.5576</v>
      </c>
      <c r="BD5" s="4">
        <v>1031.2884</v>
      </c>
      <c r="BE5" s="4">
        <v>122.5576</v>
      </c>
      <c r="BF5" s="4">
        <v>343.2846</v>
      </c>
      <c r="BG5" s="4">
        <v>0</v>
      </c>
      <c r="BH5" s="2">
        <v>465.84</v>
      </c>
      <c r="BI5" s="2">
        <f t="shared" si="21"/>
        <v>465.84</v>
      </c>
      <c r="BK5" s="12">
        <f t="shared" si="22"/>
        <v>1500</v>
      </c>
      <c r="BL5" s="2">
        <f t="shared" si="23"/>
        <v>28.06</v>
      </c>
      <c r="BM5" s="2">
        <f t="shared" si="24"/>
        <v>1528.06</v>
      </c>
      <c r="BN5" s="6">
        <f t="shared" si="25"/>
        <v>1528</v>
      </c>
      <c r="BO5" s="4">
        <v>1838.3653</v>
      </c>
      <c r="BP5" s="4">
        <v>8653.8461</v>
      </c>
      <c r="BQ5" s="6">
        <f t="shared" si="26"/>
        <v>1839</v>
      </c>
      <c r="BR5" s="6">
        <f t="shared" si="27"/>
        <v>8654</v>
      </c>
      <c r="BS5" s="4">
        <v>367.673</v>
      </c>
      <c r="BT5" s="4">
        <v>3093.8653</v>
      </c>
      <c r="BU5" s="4">
        <v>305.6</v>
      </c>
      <c r="BV5" s="4">
        <v>0</v>
      </c>
      <c r="BW5" s="4">
        <v>0</v>
      </c>
      <c r="BX5" s="2">
        <v>305.6</v>
      </c>
      <c r="BY5" s="2">
        <f t="shared" si="28"/>
        <v>305.6</v>
      </c>
      <c r="BZ5">
        <f t="shared" si="29"/>
        <v>750</v>
      </c>
      <c r="CA5">
        <f t="shared" si="30"/>
        <v>305.6</v>
      </c>
      <c r="CB5">
        <f t="shared" si="31"/>
        <v>305.6</v>
      </c>
    </row>
    <row r="6" spans="1:80" ht="12.75">
      <c r="A6" s="21">
        <v>4</v>
      </c>
      <c r="B6" s="21" t="s">
        <v>22</v>
      </c>
      <c r="C6" s="22">
        <v>120</v>
      </c>
      <c r="D6" s="20">
        <v>145</v>
      </c>
      <c r="E6" s="21" t="s">
        <v>39</v>
      </c>
      <c r="F6" s="24">
        <f t="shared" si="0"/>
        <v>18.2</v>
      </c>
      <c r="G6" s="22">
        <f t="shared" si="1"/>
        <v>18.2</v>
      </c>
      <c r="I6" s="25">
        <f t="shared" si="2"/>
        <v>145</v>
      </c>
      <c r="K6" s="12">
        <f t="shared" si="32"/>
        <v>2570</v>
      </c>
      <c r="L6" s="2">
        <f t="shared" si="3"/>
        <v>112.24</v>
      </c>
      <c r="M6" s="2">
        <f t="shared" si="4"/>
        <v>2457.76</v>
      </c>
      <c r="N6" s="6">
        <f t="shared" si="5"/>
        <v>2457</v>
      </c>
      <c r="O6" s="4">
        <v>2451.1538</v>
      </c>
      <c r="P6" s="4">
        <v>11538.4615</v>
      </c>
      <c r="Q6" s="6">
        <f t="shared" si="6"/>
        <v>2452</v>
      </c>
      <c r="R6" s="6">
        <f t="shared" si="7"/>
        <v>11539</v>
      </c>
      <c r="S6" s="4">
        <v>490.2307</v>
      </c>
      <c r="T6" s="4">
        <v>4125.1538</v>
      </c>
      <c r="U6" s="4">
        <v>490.2307</v>
      </c>
      <c r="V6" s="4">
        <v>2.3384</v>
      </c>
      <c r="W6" s="4">
        <v>0</v>
      </c>
      <c r="X6" s="2">
        <v>492.56</v>
      </c>
      <c r="Y6" s="2">
        <f t="shared" si="33"/>
        <v>-85.76</v>
      </c>
      <c r="AA6" s="12">
        <f t="shared" si="34"/>
        <v>2570</v>
      </c>
      <c r="AB6" s="2">
        <f t="shared" si="8"/>
        <v>112.24</v>
      </c>
      <c r="AC6" s="2">
        <f t="shared" si="9"/>
        <v>2682.24</v>
      </c>
      <c r="AD6" s="6">
        <f t="shared" si="10"/>
        <v>2682</v>
      </c>
      <c r="AE6" s="4">
        <v>2451.1538</v>
      </c>
      <c r="AF6" s="4">
        <v>11538.4615</v>
      </c>
      <c r="AG6" s="6">
        <f t="shared" si="11"/>
        <v>2452</v>
      </c>
      <c r="AH6" s="6">
        <f t="shared" si="12"/>
        <v>11539</v>
      </c>
      <c r="AI6" s="4">
        <v>490.2307</v>
      </c>
      <c r="AJ6" s="4">
        <v>4125.1538</v>
      </c>
      <c r="AK6" s="4">
        <v>490.2307</v>
      </c>
      <c r="AL6" s="4">
        <v>92.3384</v>
      </c>
      <c r="AM6" s="4">
        <v>0</v>
      </c>
      <c r="AN6" s="2">
        <v>582.56</v>
      </c>
      <c r="AO6" s="2">
        <f t="shared" si="35"/>
        <v>-63.36</v>
      </c>
      <c r="AP6">
        <f t="shared" si="13"/>
        <v>60</v>
      </c>
      <c r="AQ6">
        <f t="shared" si="14"/>
        <v>-63.36</v>
      </c>
      <c r="AR6">
        <f t="shared" si="36"/>
        <v>582.5600000000001</v>
      </c>
      <c r="AU6" s="12">
        <f t="shared" si="15"/>
        <v>120</v>
      </c>
      <c r="AV6" s="2">
        <f t="shared" si="16"/>
        <v>28.06</v>
      </c>
      <c r="AW6" s="2">
        <f t="shared" si="17"/>
        <v>91.94</v>
      </c>
      <c r="AX6" s="6">
        <f t="shared" si="18"/>
        <v>91</v>
      </c>
      <c r="AY6" s="4">
        <v>612.7884</v>
      </c>
      <c r="AZ6" s="4">
        <v>2884.6153</v>
      </c>
      <c r="BA6" s="6">
        <f t="shared" si="19"/>
        <v>613</v>
      </c>
      <c r="BB6" s="6">
        <f t="shared" si="20"/>
        <v>2885</v>
      </c>
      <c r="BC6" s="4">
        <v>122.5576</v>
      </c>
      <c r="BD6" s="4">
        <v>1031.2884</v>
      </c>
      <c r="BE6" s="4">
        <v>18.2</v>
      </c>
      <c r="BF6" s="4">
        <v>0</v>
      </c>
      <c r="BG6" s="4">
        <v>0</v>
      </c>
      <c r="BH6" s="2">
        <v>18.2</v>
      </c>
      <c r="BI6" s="2">
        <f t="shared" si="21"/>
        <v>18.2</v>
      </c>
      <c r="BK6" s="12">
        <f t="shared" si="22"/>
        <v>120</v>
      </c>
      <c r="BL6" s="2">
        <f t="shared" si="23"/>
        <v>28.06</v>
      </c>
      <c r="BM6" s="2">
        <f t="shared" si="24"/>
        <v>148.06</v>
      </c>
      <c r="BN6" s="6">
        <f t="shared" si="25"/>
        <v>148</v>
      </c>
      <c r="BO6" s="4">
        <v>2451.1538</v>
      </c>
      <c r="BP6" s="4">
        <v>11538.4615</v>
      </c>
      <c r="BQ6" s="6">
        <f t="shared" si="26"/>
        <v>2452</v>
      </c>
      <c r="BR6" s="6">
        <f t="shared" si="27"/>
        <v>11539</v>
      </c>
      <c r="BS6" s="4">
        <v>490.2307</v>
      </c>
      <c r="BT6" s="4">
        <v>4125.1538</v>
      </c>
      <c r="BU6" s="4">
        <v>29.6</v>
      </c>
      <c r="BV6" s="4">
        <v>0</v>
      </c>
      <c r="BW6" s="4">
        <v>0</v>
      </c>
      <c r="BX6" s="2">
        <v>29.6</v>
      </c>
      <c r="BY6" s="2">
        <f t="shared" si="28"/>
        <v>29.6</v>
      </c>
      <c r="BZ6">
        <f t="shared" si="29"/>
        <v>60</v>
      </c>
      <c r="CA6">
        <f t="shared" si="30"/>
        <v>29.6</v>
      </c>
      <c r="CB6">
        <f t="shared" si="31"/>
        <v>29.6</v>
      </c>
    </row>
    <row r="7" spans="1:80" ht="12.75">
      <c r="A7" s="21">
        <v>5</v>
      </c>
      <c r="B7" s="21" t="s">
        <v>22</v>
      </c>
      <c r="C7" s="22">
        <v>120</v>
      </c>
      <c r="D7" s="20" t="s">
        <v>40</v>
      </c>
      <c r="E7" s="21" t="s">
        <v>39</v>
      </c>
      <c r="F7" s="24">
        <f t="shared" si="0"/>
        <v>18.2</v>
      </c>
      <c r="G7" s="22">
        <f t="shared" si="1"/>
        <v>18.2</v>
      </c>
      <c r="I7" s="25" t="str">
        <f t="shared" si="2"/>
        <v>145</v>
      </c>
      <c r="K7" s="12">
        <f t="shared" si="32"/>
        <v>2690</v>
      </c>
      <c r="L7" s="2">
        <f t="shared" si="3"/>
        <v>140.29999999999998</v>
      </c>
      <c r="M7" s="2">
        <f t="shared" si="4"/>
        <v>2549.7</v>
      </c>
      <c r="N7" s="6">
        <f t="shared" si="5"/>
        <v>2549</v>
      </c>
      <c r="O7" s="4">
        <v>3063.9423</v>
      </c>
      <c r="P7" s="4">
        <v>14423.0769</v>
      </c>
      <c r="Q7" s="6">
        <f t="shared" si="6"/>
        <v>3064</v>
      </c>
      <c r="R7" s="6">
        <f t="shared" si="7"/>
        <v>14424</v>
      </c>
      <c r="S7" s="4">
        <v>612.7884</v>
      </c>
      <c r="T7" s="4">
        <v>5156.4423</v>
      </c>
      <c r="U7" s="4">
        <v>509.8</v>
      </c>
      <c r="V7" s="4">
        <v>0</v>
      </c>
      <c r="W7" s="4">
        <v>0</v>
      </c>
      <c r="X7" s="2">
        <v>509.8</v>
      </c>
      <c r="Y7" s="2">
        <f t="shared" si="33"/>
        <v>17.24</v>
      </c>
      <c r="AA7" s="12">
        <f t="shared" si="34"/>
        <v>2690</v>
      </c>
      <c r="AB7" s="2">
        <f t="shared" si="8"/>
        <v>140.29999999999998</v>
      </c>
      <c r="AC7" s="2">
        <f t="shared" si="9"/>
        <v>2830.3</v>
      </c>
      <c r="AD7" s="6">
        <f t="shared" si="10"/>
        <v>2830</v>
      </c>
      <c r="AE7" s="4">
        <v>3063.9423</v>
      </c>
      <c r="AF7" s="4">
        <v>14423.0769</v>
      </c>
      <c r="AG7" s="6">
        <f t="shared" si="11"/>
        <v>3064</v>
      </c>
      <c r="AH7" s="6">
        <f t="shared" si="12"/>
        <v>14424</v>
      </c>
      <c r="AI7" s="4">
        <v>612.7884</v>
      </c>
      <c r="AJ7" s="4">
        <v>5156.4423</v>
      </c>
      <c r="AK7" s="4">
        <v>566</v>
      </c>
      <c r="AL7" s="4">
        <v>0</v>
      </c>
      <c r="AM7" s="4">
        <v>0</v>
      </c>
      <c r="AN7" s="2">
        <v>566</v>
      </c>
      <c r="AO7" s="2">
        <f t="shared" si="35"/>
        <v>-16.56</v>
      </c>
      <c r="AP7">
        <f t="shared" si="13"/>
        <v>60</v>
      </c>
      <c r="AQ7">
        <f t="shared" si="14"/>
        <v>-16.56</v>
      </c>
      <c r="AR7">
        <f t="shared" si="36"/>
        <v>566.0000000000001</v>
      </c>
      <c r="AU7" s="12">
        <f t="shared" si="15"/>
        <v>120</v>
      </c>
      <c r="AV7" s="2">
        <f t="shared" si="16"/>
        <v>28.06</v>
      </c>
      <c r="AW7" s="2">
        <f t="shared" si="17"/>
        <v>91.94</v>
      </c>
      <c r="AX7" s="6">
        <f t="shared" si="18"/>
        <v>91</v>
      </c>
      <c r="AY7" s="4">
        <v>612.7884</v>
      </c>
      <c r="AZ7" s="4">
        <v>2884.6153</v>
      </c>
      <c r="BA7" s="6">
        <f t="shared" si="19"/>
        <v>613</v>
      </c>
      <c r="BB7" s="6">
        <f t="shared" si="20"/>
        <v>2885</v>
      </c>
      <c r="BC7" s="4">
        <v>122.5576</v>
      </c>
      <c r="BD7" s="4">
        <v>1031.2884</v>
      </c>
      <c r="BE7" s="4">
        <v>18.2</v>
      </c>
      <c r="BF7" s="4">
        <v>0</v>
      </c>
      <c r="BG7" s="4">
        <v>0</v>
      </c>
      <c r="BH7" s="2">
        <v>18.2</v>
      </c>
      <c r="BI7" s="2">
        <f t="shared" si="21"/>
        <v>18.2</v>
      </c>
      <c r="BK7" s="12">
        <f t="shared" si="22"/>
        <v>120</v>
      </c>
      <c r="BL7" s="2">
        <f t="shared" si="23"/>
        <v>28.06</v>
      </c>
      <c r="BM7" s="2">
        <f t="shared" si="24"/>
        <v>148.06</v>
      </c>
      <c r="BN7" s="6">
        <f t="shared" si="25"/>
        <v>148</v>
      </c>
      <c r="BO7" s="4">
        <v>3063.9423</v>
      </c>
      <c r="BP7" s="4">
        <v>14423.0769</v>
      </c>
      <c r="BQ7" s="6">
        <f t="shared" si="26"/>
        <v>3064</v>
      </c>
      <c r="BR7" s="6">
        <f t="shared" si="27"/>
        <v>14424</v>
      </c>
      <c r="BS7" s="4">
        <v>612.7884</v>
      </c>
      <c r="BT7" s="4">
        <v>5156.4423</v>
      </c>
      <c r="BU7" s="4">
        <v>29.6</v>
      </c>
      <c r="BV7" s="4">
        <v>0</v>
      </c>
      <c r="BW7" s="4">
        <v>0</v>
      </c>
      <c r="BX7" s="2">
        <v>29.6</v>
      </c>
      <c r="BY7" s="2">
        <f t="shared" si="28"/>
        <v>29.6</v>
      </c>
      <c r="BZ7">
        <f t="shared" si="29"/>
        <v>60</v>
      </c>
      <c r="CA7">
        <f t="shared" si="30"/>
        <v>29.6</v>
      </c>
      <c r="CB7">
        <f t="shared" si="31"/>
        <v>29.6</v>
      </c>
    </row>
    <row r="8" spans="1:80" ht="12.75">
      <c r="A8" s="21">
        <v>6</v>
      </c>
      <c r="B8" s="21" t="s">
        <v>22</v>
      </c>
      <c r="C8" s="22">
        <v>120</v>
      </c>
      <c r="D8" s="20">
        <v>145</v>
      </c>
      <c r="E8" s="21" t="s">
        <v>39</v>
      </c>
      <c r="F8" s="24">
        <f t="shared" si="0"/>
        <v>18.2</v>
      </c>
      <c r="G8" s="22">
        <f t="shared" si="1"/>
        <v>18.2</v>
      </c>
      <c r="I8" s="25">
        <f t="shared" si="2"/>
        <v>145</v>
      </c>
      <c r="K8" s="12">
        <f t="shared" si="32"/>
        <v>2810</v>
      </c>
      <c r="L8" s="2">
        <f t="shared" si="3"/>
        <v>168.35999999999999</v>
      </c>
      <c r="M8" s="2">
        <f t="shared" si="4"/>
        <v>2641.64</v>
      </c>
      <c r="N8" s="6">
        <f t="shared" si="5"/>
        <v>2641</v>
      </c>
      <c r="O8" s="4">
        <v>3676.7307</v>
      </c>
      <c r="P8" s="4">
        <v>17307.6923</v>
      </c>
      <c r="Q8" s="6">
        <f t="shared" si="6"/>
        <v>3677</v>
      </c>
      <c r="R8" s="6">
        <f t="shared" si="7"/>
        <v>17308</v>
      </c>
      <c r="S8" s="4">
        <v>735.3461</v>
      </c>
      <c r="T8" s="4">
        <v>6187.7307</v>
      </c>
      <c r="U8" s="4">
        <v>528.2</v>
      </c>
      <c r="V8" s="4">
        <v>0</v>
      </c>
      <c r="W8" s="4">
        <v>0</v>
      </c>
      <c r="X8" s="2">
        <v>528.2</v>
      </c>
      <c r="Y8" s="2">
        <f t="shared" si="33"/>
        <v>18.4</v>
      </c>
      <c r="AA8" s="12">
        <f t="shared" si="34"/>
        <v>2810</v>
      </c>
      <c r="AB8" s="2">
        <f t="shared" si="8"/>
        <v>168.35999999999999</v>
      </c>
      <c r="AC8" s="2">
        <f t="shared" si="9"/>
        <v>2978.36</v>
      </c>
      <c r="AD8" s="6">
        <f t="shared" si="10"/>
        <v>2978</v>
      </c>
      <c r="AE8" s="4">
        <v>3676.7307</v>
      </c>
      <c r="AF8" s="4">
        <v>17307.6923</v>
      </c>
      <c r="AG8" s="6">
        <f t="shared" si="11"/>
        <v>3677</v>
      </c>
      <c r="AH8" s="6">
        <f t="shared" si="12"/>
        <v>17308</v>
      </c>
      <c r="AI8" s="4">
        <v>735.3461</v>
      </c>
      <c r="AJ8" s="4">
        <v>6187.7307</v>
      </c>
      <c r="AK8" s="4">
        <v>595.6</v>
      </c>
      <c r="AL8" s="4">
        <v>0</v>
      </c>
      <c r="AM8" s="4">
        <v>0</v>
      </c>
      <c r="AN8" s="2">
        <v>595.6</v>
      </c>
      <c r="AO8" s="2">
        <f t="shared" si="35"/>
        <v>29.6</v>
      </c>
      <c r="AP8">
        <f t="shared" si="13"/>
        <v>60</v>
      </c>
      <c r="AQ8">
        <f t="shared" si="14"/>
        <v>29.6</v>
      </c>
      <c r="AR8">
        <f t="shared" si="36"/>
        <v>595.6000000000001</v>
      </c>
      <c r="AU8" s="12">
        <f t="shared" si="15"/>
        <v>120</v>
      </c>
      <c r="AV8" s="2">
        <f t="shared" si="16"/>
        <v>28.06</v>
      </c>
      <c r="AW8" s="2">
        <f t="shared" si="17"/>
        <v>91.94</v>
      </c>
      <c r="AX8" s="6">
        <f t="shared" si="18"/>
        <v>91</v>
      </c>
      <c r="AY8" s="4">
        <v>612.7884</v>
      </c>
      <c r="AZ8" s="4">
        <v>2884.6153</v>
      </c>
      <c r="BA8" s="6">
        <f t="shared" si="19"/>
        <v>613</v>
      </c>
      <c r="BB8" s="6">
        <f t="shared" si="20"/>
        <v>2885</v>
      </c>
      <c r="BC8" s="4">
        <v>122.5576</v>
      </c>
      <c r="BD8" s="4">
        <v>1031.2884</v>
      </c>
      <c r="BE8" s="4">
        <v>18.2</v>
      </c>
      <c r="BF8" s="4">
        <v>0</v>
      </c>
      <c r="BG8" s="4">
        <v>0</v>
      </c>
      <c r="BH8" s="2">
        <v>18.2</v>
      </c>
      <c r="BI8" s="2">
        <f t="shared" si="21"/>
        <v>18.2</v>
      </c>
      <c r="BK8" s="12">
        <f t="shared" si="22"/>
        <v>120</v>
      </c>
      <c r="BL8" s="2">
        <f t="shared" si="23"/>
        <v>28.06</v>
      </c>
      <c r="BM8" s="2">
        <f t="shared" si="24"/>
        <v>148.06</v>
      </c>
      <c r="BN8" s="6">
        <f t="shared" si="25"/>
        <v>148</v>
      </c>
      <c r="BO8" s="4">
        <v>3676.7307</v>
      </c>
      <c r="BP8" s="4">
        <v>17307.6923</v>
      </c>
      <c r="BQ8" s="6">
        <f t="shared" si="26"/>
        <v>3677</v>
      </c>
      <c r="BR8" s="6">
        <f t="shared" si="27"/>
        <v>17308</v>
      </c>
      <c r="BS8" s="4">
        <v>735.3461</v>
      </c>
      <c r="BT8" s="4">
        <v>6187.7307</v>
      </c>
      <c r="BU8" s="4">
        <v>29.6</v>
      </c>
      <c r="BV8" s="4">
        <v>0</v>
      </c>
      <c r="BW8" s="4">
        <v>0</v>
      </c>
      <c r="BX8" s="2">
        <v>29.6</v>
      </c>
      <c r="BY8" s="2">
        <f t="shared" si="28"/>
        <v>29.6</v>
      </c>
      <c r="BZ8">
        <f t="shared" si="29"/>
        <v>60</v>
      </c>
      <c r="CA8">
        <f t="shared" si="30"/>
        <v>29.6</v>
      </c>
      <c r="CB8">
        <f t="shared" si="31"/>
        <v>29.6</v>
      </c>
    </row>
    <row r="9" spans="1:80" ht="12.75">
      <c r="A9" s="21">
        <v>7</v>
      </c>
      <c r="B9" s="21" t="s">
        <v>22</v>
      </c>
      <c r="C9" s="22">
        <v>120</v>
      </c>
      <c r="D9" s="20">
        <v>145</v>
      </c>
      <c r="E9" s="21" t="s">
        <v>39</v>
      </c>
      <c r="F9" s="24">
        <f t="shared" si="0"/>
        <v>18.2</v>
      </c>
      <c r="G9" s="22">
        <f t="shared" si="1"/>
        <v>18.2</v>
      </c>
      <c r="I9" s="25">
        <f t="shared" si="2"/>
        <v>145</v>
      </c>
      <c r="K9" s="12">
        <f t="shared" si="32"/>
        <v>2930</v>
      </c>
      <c r="L9" s="2">
        <f t="shared" si="3"/>
        <v>196.42</v>
      </c>
      <c r="M9" s="2">
        <f t="shared" si="4"/>
        <v>2733.58</v>
      </c>
      <c r="N9" s="6">
        <f t="shared" si="5"/>
        <v>2733</v>
      </c>
      <c r="O9" s="4">
        <v>4289.5192</v>
      </c>
      <c r="P9" s="4">
        <v>20192.3076</v>
      </c>
      <c r="Q9" s="6">
        <f t="shared" si="6"/>
        <v>4290</v>
      </c>
      <c r="R9" s="6">
        <f t="shared" si="7"/>
        <v>20193</v>
      </c>
      <c r="S9" s="4">
        <v>857.9038</v>
      </c>
      <c r="T9" s="4">
        <v>7219.0192</v>
      </c>
      <c r="U9" s="4">
        <v>546.6</v>
      </c>
      <c r="V9" s="4">
        <v>0</v>
      </c>
      <c r="W9" s="4">
        <v>0</v>
      </c>
      <c r="X9" s="2">
        <v>546.6</v>
      </c>
      <c r="Y9" s="2">
        <f t="shared" si="33"/>
        <v>18.4</v>
      </c>
      <c r="AA9" s="12">
        <f t="shared" si="34"/>
        <v>2930</v>
      </c>
      <c r="AB9" s="2">
        <f t="shared" si="8"/>
        <v>196.42</v>
      </c>
      <c r="AC9" s="2">
        <f t="shared" si="9"/>
        <v>3126.42</v>
      </c>
      <c r="AD9" s="6">
        <f t="shared" si="10"/>
        <v>3126</v>
      </c>
      <c r="AE9" s="4">
        <v>4289.5192</v>
      </c>
      <c r="AF9" s="4">
        <v>20192.3076</v>
      </c>
      <c r="AG9" s="6">
        <f t="shared" si="11"/>
        <v>4290</v>
      </c>
      <c r="AH9" s="6">
        <f t="shared" si="12"/>
        <v>20193</v>
      </c>
      <c r="AI9" s="4">
        <v>857.9038</v>
      </c>
      <c r="AJ9" s="4">
        <v>7219.0192</v>
      </c>
      <c r="AK9" s="4">
        <v>625.2</v>
      </c>
      <c r="AL9" s="4">
        <v>0</v>
      </c>
      <c r="AM9" s="4">
        <v>0</v>
      </c>
      <c r="AN9" s="2">
        <v>625.2</v>
      </c>
      <c r="AO9" s="2">
        <f t="shared" si="35"/>
        <v>29.6</v>
      </c>
      <c r="AP9">
        <f t="shared" si="13"/>
        <v>60</v>
      </c>
      <c r="AQ9">
        <f t="shared" si="14"/>
        <v>29.6</v>
      </c>
      <c r="AR9">
        <f t="shared" si="36"/>
        <v>625.2000000000002</v>
      </c>
      <c r="AU9" s="12">
        <f t="shared" si="15"/>
        <v>120</v>
      </c>
      <c r="AV9" s="2">
        <f t="shared" si="16"/>
        <v>28.06</v>
      </c>
      <c r="AW9" s="2">
        <f t="shared" si="17"/>
        <v>91.94</v>
      </c>
      <c r="AX9" s="6">
        <f t="shared" si="18"/>
        <v>91</v>
      </c>
      <c r="AY9" s="4">
        <v>612.7884</v>
      </c>
      <c r="AZ9" s="4">
        <v>2884.6153</v>
      </c>
      <c r="BA9" s="6">
        <f t="shared" si="19"/>
        <v>613</v>
      </c>
      <c r="BB9" s="6">
        <f t="shared" si="20"/>
        <v>2885</v>
      </c>
      <c r="BC9" s="4">
        <v>122.5576</v>
      </c>
      <c r="BD9" s="4">
        <v>1031.2884</v>
      </c>
      <c r="BE9" s="4">
        <v>18.2</v>
      </c>
      <c r="BF9" s="4">
        <v>0</v>
      </c>
      <c r="BG9" s="4">
        <v>0</v>
      </c>
      <c r="BH9" s="2">
        <v>18.2</v>
      </c>
      <c r="BI9" s="2">
        <f t="shared" si="21"/>
        <v>18.2</v>
      </c>
      <c r="BK9" s="12">
        <f t="shared" si="22"/>
        <v>120</v>
      </c>
      <c r="BL9" s="2">
        <f t="shared" si="23"/>
        <v>28.06</v>
      </c>
      <c r="BM9" s="2">
        <f t="shared" si="24"/>
        <v>148.06</v>
      </c>
      <c r="BN9" s="6">
        <f t="shared" si="25"/>
        <v>148</v>
      </c>
      <c r="BO9" s="4">
        <v>4289.5192</v>
      </c>
      <c r="BP9" s="4">
        <v>20192.3076</v>
      </c>
      <c r="BQ9" s="6">
        <f t="shared" si="26"/>
        <v>4290</v>
      </c>
      <c r="BR9" s="6">
        <f t="shared" si="27"/>
        <v>20193</v>
      </c>
      <c r="BS9" s="4">
        <v>857.9038</v>
      </c>
      <c r="BT9" s="4">
        <v>7219.0192</v>
      </c>
      <c r="BU9" s="4">
        <v>29.6</v>
      </c>
      <c r="BV9" s="4">
        <v>0</v>
      </c>
      <c r="BW9" s="4">
        <v>0</v>
      </c>
      <c r="BX9" s="2">
        <v>29.6</v>
      </c>
      <c r="BY9" s="2">
        <f t="shared" si="28"/>
        <v>29.6</v>
      </c>
      <c r="BZ9">
        <f t="shared" si="29"/>
        <v>60</v>
      </c>
      <c r="CA9">
        <f t="shared" si="30"/>
        <v>29.6</v>
      </c>
      <c r="CB9">
        <f t="shared" si="31"/>
        <v>29.6</v>
      </c>
    </row>
    <row r="10" spans="1:80" ht="12.75">
      <c r="A10" s="21">
        <v>8</v>
      </c>
      <c r="B10" s="21" t="s">
        <v>22</v>
      </c>
      <c r="C10" s="22">
        <v>120</v>
      </c>
      <c r="D10" s="20">
        <v>470</v>
      </c>
      <c r="E10" s="21" t="s">
        <v>39</v>
      </c>
      <c r="F10" s="24">
        <f t="shared" si="0"/>
        <v>5.8</v>
      </c>
      <c r="G10" s="22">
        <f t="shared" si="1"/>
        <v>5.8</v>
      </c>
      <c r="I10" s="25">
        <f t="shared" si="2"/>
        <v>470</v>
      </c>
      <c r="K10" s="12">
        <f t="shared" si="32"/>
        <v>3050</v>
      </c>
      <c r="L10" s="2">
        <f t="shared" si="3"/>
        <v>724.48</v>
      </c>
      <c r="M10" s="2">
        <f t="shared" si="4"/>
        <v>2325.52</v>
      </c>
      <c r="N10" s="6">
        <f t="shared" si="5"/>
        <v>2325</v>
      </c>
      <c r="O10" s="4">
        <v>4902.3076</v>
      </c>
      <c r="P10" s="4">
        <v>23076.923</v>
      </c>
      <c r="Q10" s="6">
        <f t="shared" si="6"/>
        <v>4903</v>
      </c>
      <c r="R10" s="6">
        <f t="shared" si="7"/>
        <v>23077</v>
      </c>
      <c r="S10" s="4">
        <v>980.4615</v>
      </c>
      <c r="T10" s="4">
        <v>8250.3076</v>
      </c>
      <c r="U10" s="4">
        <v>465</v>
      </c>
      <c r="V10" s="4">
        <v>0</v>
      </c>
      <c r="W10" s="4">
        <v>0</v>
      </c>
      <c r="X10" s="2">
        <v>465</v>
      </c>
      <c r="Y10" s="2">
        <f t="shared" si="33"/>
        <v>-81.6</v>
      </c>
      <c r="AA10" s="12">
        <f t="shared" si="34"/>
        <v>3050</v>
      </c>
      <c r="AB10" s="2">
        <f t="shared" si="8"/>
        <v>724.48</v>
      </c>
      <c r="AC10" s="2">
        <f t="shared" si="9"/>
        <v>3774.48</v>
      </c>
      <c r="AD10" s="6">
        <f t="shared" si="10"/>
        <v>3774</v>
      </c>
      <c r="AE10" s="4">
        <v>4902.3076</v>
      </c>
      <c r="AF10" s="4">
        <v>23076.923</v>
      </c>
      <c r="AG10" s="6">
        <f t="shared" si="11"/>
        <v>4903</v>
      </c>
      <c r="AH10" s="6">
        <f t="shared" si="12"/>
        <v>23077</v>
      </c>
      <c r="AI10" s="4">
        <v>980.4615</v>
      </c>
      <c r="AJ10" s="4">
        <v>8250.3076</v>
      </c>
      <c r="AK10" s="4">
        <v>754.8</v>
      </c>
      <c r="AL10" s="4">
        <v>0</v>
      </c>
      <c r="AM10" s="4">
        <v>0</v>
      </c>
      <c r="AN10" s="2">
        <v>754.8</v>
      </c>
      <c r="AO10" s="2">
        <f t="shared" si="35"/>
        <v>129.6</v>
      </c>
      <c r="AP10">
        <f t="shared" si="13"/>
        <v>60</v>
      </c>
      <c r="AQ10">
        <f t="shared" si="14"/>
        <v>60</v>
      </c>
      <c r="AR10">
        <f t="shared" si="36"/>
        <v>685.2000000000002</v>
      </c>
      <c r="AU10" s="12">
        <f t="shared" si="15"/>
        <v>120</v>
      </c>
      <c r="AV10" s="2">
        <f t="shared" si="16"/>
        <v>90.56</v>
      </c>
      <c r="AW10" s="2">
        <f t="shared" si="17"/>
        <v>29.44</v>
      </c>
      <c r="AX10" s="6">
        <f t="shared" si="18"/>
        <v>29</v>
      </c>
      <c r="AY10" s="4">
        <v>612.7884</v>
      </c>
      <c r="AZ10" s="4">
        <v>2884.6153</v>
      </c>
      <c r="BA10" s="6">
        <f t="shared" si="19"/>
        <v>613</v>
      </c>
      <c r="BB10" s="6">
        <f t="shared" si="20"/>
        <v>2885</v>
      </c>
      <c r="BC10" s="4">
        <v>122.5576</v>
      </c>
      <c r="BD10" s="4">
        <v>1031.2884</v>
      </c>
      <c r="BE10" s="4">
        <v>5.8</v>
      </c>
      <c r="BF10" s="4">
        <v>0</v>
      </c>
      <c r="BG10" s="4">
        <v>0</v>
      </c>
      <c r="BH10" s="2">
        <v>5.8</v>
      </c>
      <c r="BI10" s="2">
        <f t="shared" si="21"/>
        <v>5.8</v>
      </c>
      <c r="BK10" s="12">
        <f t="shared" si="22"/>
        <v>120</v>
      </c>
      <c r="BL10" s="2">
        <f t="shared" si="23"/>
        <v>90.56</v>
      </c>
      <c r="BM10" s="2">
        <f t="shared" si="24"/>
        <v>210.56</v>
      </c>
      <c r="BN10" s="6">
        <f t="shared" si="25"/>
        <v>210</v>
      </c>
      <c r="BO10" s="4">
        <v>4902.3076</v>
      </c>
      <c r="BP10" s="4">
        <v>23076.923</v>
      </c>
      <c r="BQ10" s="6">
        <f t="shared" si="26"/>
        <v>4903</v>
      </c>
      <c r="BR10" s="6">
        <f t="shared" si="27"/>
        <v>23077</v>
      </c>
      <c r="BS10" s="4">
        <v>980.4615</v>
      </c>
      <c r="BT10" s="4">
        <v>8250.3076</v>
      </c>
      <c r="BU10" s="4">
        <v>42</v>
      </c>
      <c r="BV10" s="4">
        <v>0</v>
      </c>
      <c r="BW10" s="4">
        <v>0</v>
      </c>
      <c r="BX10" s="2">
        <v>42</v>
      </c>
      <c r="BY10" s="2">
        <f t="shared" si="28"/>
        <v>42</v>
      </c>
      <c r="BZ10">
        <f t="shared" si="29"/>
        <v>60</v>
      </c>
      <c r="CA10">
        <f t="shared" si="30"/>
        <v>42</v>
      </c>
      <c r="CB10">
        <f t="shared" si="31"/>
        <v>42</v>
      </c>
    </row>
    <row r="11" spans="1:80" ht="12.75">
      <c r="A11" s="21">
        <v>9</v>
      </c>
      <c r="B11" s="21" t="s">
        <v>22</v>
      </c>
      <c r="C11" s="22">
        <v>500</v>
      </c>
      <c r="D11" s="20" t="s">
        <v>27</v>
      </c>
      <c r="E11" s="21" t="s">
        <v>39</v>
      </c>
      <c r="F11" s="24">
        <f t="shared" si="0"/>
        <v>200</v>
      </c>
      <c r="G11" s="22">
        <f t="shared" si="1"/>
        <v>200</v>
      </c>
      <c r="I11" s="25" t="str">
        <f t="shared" si="2"/>
        <v>BR</v>
      </c>
      <c r="K11" s="12">
        <f>ROUND(C11+K10,2)</f>
        <v>3550</v>
      </c>
      <c r="L11" s="2">
        <f t="shared" si="3"/>
        <v>0</v>
      </c>
      <c r="M11" s="2">
        <f>ROUND(K11-L11,2)</f>
        <v>3550</v>
      </c>
      <c r="N11" s="6">
        <f t="shared" si="5"/>
        <v>3550</v>
      </c>
      <c r="O11" s="4">
        <v>5515.0961</v>
      </c>
      <c r="P11" s="4">
        <v>25961.5384</v>
      </c>
      <c r="Q11" s="6">
        <f aca="true" t="shared" si="37" ref="Q11:R15">ROUNDUP(O11,0)</f>
        <v>5516</v>
      </c>
      <c r="R11" s="6">
        <f t="shared" si="37"/>
        <v>25962</v>
      </c>
      <c r="S11" s="4">
        <v>1103.0192</v>
      </c>
      <c r="T11" s="4">
        <v>9281.5961</v>
      </c>
      <c r="U11" s="4">
        <v>710</v>
      </c>
      <c r="V11" s="4">
        <v>0</v>
      </c>
      <c r="W11" s="4">
        <v>0</v>
      </c>
      <c r="X11" s="2">
        <v>1420</v>
      </c>
      <c r="Y11" s="2">
        <f>ROUND(X11-X10,2)</f>
        <v>955</v>
      </c>
      <c r="AA11" s="12">
        <f t="shared" si="34"/>
        <v>3550</v>
      </c>
      <c r="AB11" s="2">
        <f t="shared" si="8"/>
        <v>0</v>
      </c>
      <c r="AC11" s="2">
        <f t="shared" si="9"/>
        <v>3550</v>
      </c>
      <c r="AD11" s="6">
        <f t="shared" si="10"/>
        <v>3550</v>
      </c>
      <c r="AE11" s="4">
        <v>5515.0961</v>
      </c>
      <c r="AF11" s="4">
        <v>25961.5384</v>
      </c>
      <c r="AG11" s="6">
        <f t="shared" si="11"/>
        <v>5516</v>
      </c>
      <c r="AH11" s="6">
        <f t="shared" si="12"/>
        <v>25962</v>
      </c>
      <c r="AI11" s="4">
        <v>1103.0192</v>
      </c>
      <c r="AJ11" s="4">
        <v>9281.5961</v>
      </c>
      <c r="AK11" s="4">
        <v>710</v>
      </c>
      <c r="AL11" s="4">
        <v>0</v>
      </c>
      <c r="AM11" s="4">
        <v>0</v>
      </c>
      <c r="AN11" s="2">
        <v>1420</v>
      </c>
      <c r="AO11" s="2">
        <f t="shared" si="35"/>
        <v>734.8</v>
      </c>
      <c r="AP11">
        <f t="shared" si="13"/>
        <v>250</v>
      </c>
      <c r="AQ11">
        <f t="shared" si="14"/>
        <v>250</v>
      </c>
      <c r="AR11">
        <f t="shared" si="36"/>
        <v>935.2000000000002</v>
      </c>
      <c r="AU11" s="12">
        <f t="shared" si="15"/>
        <v>500</v>
      </c>
      <c r="AV11" s="2">
        <f t="shared" si="16"/>
        <v>0</v>
      </c>
      <c r="AW11" s="2">
        <f>ROUND(AU11-AV11,2)</f>
        <v>500</v>
      </c>
      <c r="AX11" s="6">
        <f t="shared" si="18"/>
        <v>500</v>
      </c>
      <c r="AY11" s="4">
        <v>612.7884</v>
      </c>
      <c r="AZ11" s="4">
        <v>2884.6153</v>
      </c>
      <c r="BA11" s="6">
        <f t="shared" si="19"/>
        <v>613</v>
      </c>
      <c r="BB11" s="6">
        <f t="shared" si="20"/>
        <v>2885</v>
      </c>
      <c r="BC11" s="4">
        <v>122.5576</v>
      </c>
      <c r="BD11" s="4">
        <v>1031.2884</v>
      </c>
      <c r="BE11" s="4">
        <v>100</v>
      </c>
      <c r="BF11" s="4">
        <v>0</v>
      </c>
      <c r="BG11" s="4">
        <v>0</v>
      </c>
      <c r="BH11" s="2">
        <v>200</v>
      </c>
      <c r="BI11" s="2">
        <f t="shared" si="21"/>
        <v>200</v>
      </c>
      <c r="BK11" s="12">
        <f t="shared" si="22"/>
        <v>500</v>
      </c>
      <c r="BL11" s="2">
        <f t="shared" si="23"/>
        <v>0</v>
      </c>
      <c r="BM11" s="2">
        <f t="shared" si="24"/>
        <v>500</v>
      </c>
      <c r="BN11" s="6">
        <f t="shared" si="25"/>
        <v>500</v>
      </c>
      <c r="BO11" s="4">
        <v>5515.0961</v>
      </c>
      <c r="BP11" s="4">
        <v>25961.5384</v>
      </c>
      <c r="BQ11" s="6">
        <f t="shared" si="26"/>
        <v>5516</v>
      </c>
      <c r="BR11" s="6">
        <f t="shared" si="27"/>
        <v>25962</v>
      </c>
      <c r="BS11" s="4">
        <v>1103.0192</v>
      </c>
      <c r="BT11" s="4">
        <v>9281.5961</v>
      </c>
      <c r="BU11" s="4">
        <v>100</v>
      </c>
      <c r="BV11" s="4">
        <v>0</v>
      </c>
      <c r="BW11" s="4">
        <v>0</v>
      </c>
      <c r="BX11" s="2">
        <v>200</v>
      </c>
      <c r="BY11" s="2">
        <f t="shared" si="28"/>
        <v>200</v>
      </c>
      <c r="BZ11">
        <f t="shared" si="29"/>
        <v>250</v>
      </c>
      <c r="CA11">
        <f t="shared" si="30"/>
        <v>200</v>
      </c>
      <c r="CB11">
        <f t="shared" si="31"/>
        <v>200</v>
      </c>
    </row>
    <row r="12" spans="1:80" ht="12.75">
      <c r="A12" s="21">
        <v>10</v>
      </c>
      <c r="B12" s="21" t="s">
        <v>22</v>
      </c>
      <c r="C12" s="22">
        <v>600</v>
      </c>
      <c r="D12" s="20">
        <v>500</v>
      </c>
      <c r="E12" s="21" t="s">
        <v>39</v>
      </c>
      <c r="F12" s="24">
        <f t="shared" si="0"/>
        <v>100.6</v>
      </c>
      <c r="G12" s="22">
        <f t="shared" si="1"/>
        <v>100.6</v>
      </c>
      <c r="I12" s="25">
        <f t="shared" si="2"/>
        <v>500</v>
      </c>
      <c r="K12" s="12">
        <f>ROUND(C12+K11,2)</f>
        <v>4150</v>
      </c>
      <c r="L12" s="2">
        <f t="shared" si="3"/>
        <v>963.3</v>
      </c>
      <c r="M12" s="2">
        <f>ROUND(K12-L12,2)</f>
        <v>3186.7</v>
      </c>
      <c r="N12" s="6">
        <f t="shared" si="5"/>
        <v>3186</v>
      </c>
      <c r="O12" s="4">
        <v>6127.8846</v>
      </c>
      <c r="P12" s="4">
        <v>28846.1538</v>
      </c>
      <c r="Q12" s="6">
        <f t="shared" si="37"/>
        <v>6128</v>
      </c>
      <c r="R12" s="6">
        <f t="shared" si="37"/>
        <v>28847</v>
      </c>
      <c r="S12" s="4">
        <v>1225.5769</v>
      </c>
      <c r="T12" s="4">
        <v>10312.8846</v>
      </c>
      <c r="U12" s="4">
        <v>637.2</v>
      </c>
      <c r="V12" s="4">
        <v>0</v>
      </c>
      <c r="W12" s="4">
        <v>0</v>
      </c>
      <c r="X12" s="2">
        <v>637.2</v>
      </c>
      <c r="Y12" s="2">
        <f>ROUND(X12-X11,2)</f>
        <v>-782.8</v>
      </c>
      <c r="AA12" s="12">
        <f t="shared" si="34"/>
        <v>4150</v>
      </c>
      <c r="AB12" s="2">
        <f t="shared" si="8"/>
        <v>963.3</v>
      </c>
      <c r="AC12" s="2">
        <f t="shared" si="9"/>
        <v>5113.3</v>
      </c>
      <c r="AD12" s="6">
        <f t="shared" si="10"/>
        <v>5113</v>
      </c>
      <c r="AE12" s="4">
        <v>6127.8846</v>
      </c>
      <c r="AF12" s="4">
        <v>28846.1538</v>
      </c>
      <c r="AG12" s="6">
        <f t="shared" si="11"/>
        <v>6128</v>
      </c>
      <c r="AH12" s="6">
        <f t="shared" si="12"/>
        <v>28847</v>
      </c>
      <c r="AI12" s="4">
        <v>1225.5769</v>
      </c>
      <c r="AJ12" s="4">
        <v>10312.8846</v>
      </c>
      <c r="AK12" s="4">
        <v>1022.6</v>
      </c>
      <c r="AL12" s="4">
        <v>0</v>
      </c>
      <c r="AM12" s="4">
        <v>0</v>
      </c>
      <c r="AN12" s="2">
        <v>1022.6</v>
      </c>
      <c r="AO12" s="2">
        <f t="shared" si="35"/>
        <v>87.4</v>
      </c>
      <c r="AP12">
        <f t="shared" si="13"/>
        <v>300</v>
      </c>
      <c r="AQ12">
        <f t="shared" si="14"/>
        <v>87.4</v>
      </c>
      <c r="AR12">
        <f t="shared" si="36"/>
        <v>1022.6000000000001</v>
      </c>
      <c r="AU12" s="12">
        <f t="shared" si="15"/>
        <v>600</v>
      </c>
      <c r="AV12" s="2">
        <f t="shared" si="16"/>
        <v>96.33</v>
      </c>
      <c r="AW12" s="2">
        <f>ROUND(AU12-AV12,2)</f>
        <v>503.67</v>
      </c>
      <c r="AX12" s="6">
        <f t="shared" si="18"/>
        <v>503</v>
      </c>
      <c r="AY12" s="4">
        <v>612.7884</v>
      </c>
      <c r="AZ12" s="4">
        <v>2884.6153</v>
      </c>
      <c r="BA12" s="6">
        <f t="shared" si="19"/>
        <v>613</v>
      </c>
      <c r="BB12" s="6">
        <f t="shared" si="20"/>
        <v>2885</v>
      </c>
      <c r="BC12" s="4">
        <v>122.5576</v>
      </c>
      <c r="BD12" s="4">
        <v>1031.2884</v>
      </c>
      <c r="BE12" s="4">
        <v>100.6</v>
      </c>
      <c r="BF12" s="4">
        <v>0</v>
      </c>
      <c r="BG12" s="4">
        <v>0</v>
      </c>
      <c r="BH12" s="2">
        <v>100.6</v>
      </c>
      <c r="BI12" s="2">
        <f t="shared" si="21"/>
        <v>100.6</v>
      </c>
      <c r="BK12" s="12">
        <f t="shared" si="22"/>
        <v>600</v>
      </c>
      <c r="BL12" s="2">
        <f t="shared" si="23"/>
        <v>96.33</v>
      </c>
      <c r="BM12" s="2">
        <f t="shared" si="24"/>
        <v>696.33</v>
      </c>
      <c r="BN12" s="6">
        <f t="shared" si="25"/>
        <v>696</v>
      </c>
      <c r="BO12" s="4">
        <v>6127.8846</v>
      </c>
      <c r="BP12" s="4">
        <v>28846.1538</v>
      </c>
      <c r="BQ12" s="6">
        <f t="shared" si="26"/>
        <v>6128</v>
      </c>
      <c r="BR12" s="6">
        <f t="shared" si="27"/>
        <v>28847</v>
      </c>
      <c r="BS12" s="4">
        <v>1225.5769</v>
      </c>
      <c r="BT12" s="4">
        <v>10312.8846</v>
      </c>
      <c r="BU12" s="4">
        <v>139.2</v>
      </c>
      <c r="BV12" s="4">
        <v>0</v>
      </c>
      <c r="BW12" s="4">
        <v>0</v>
      </c>
      <c r="BX12" s="2">
        <v>139.2</v>
      </c>
      <c r="BY12" s="2">
        <f t="shared" si="28"/>
        <v>139.2</v>
      </c>
      <c r="BZ12">
        <f t="shared" si="29"/>
        <v>300</v>
      </c>
      <c r="CA12">
        <f t="shared" si="30"/>
        <v>139.2</v>
      </c>
      <c r="CB12">
        <f t="shared" si="31"/>
        <v>139.2</v>
      </c>
    </row>
    <row r="13" spans="1:80" ht="12.75">
      <c r="A13" s="21">
        <v>11</v>
      </c>
      <c r="B13" s="21" t="s">
        <v>22</v>
      </c>
      <c r="C13" s="22">
        <v>700</v>
      </c>
      <c r="D13" s="20">
        <v>500</v>
      </c>
      <c r="E13" s="21" t="s">
        <v>39</v>
      </c>
      <c r="F13" s="24">
        <f t="shared" si="0"/>
        <v>120.6</v>
      </c>
      <c r="G13" s="22">
        <f t="shared" si="1"/>
        <v>120.6</v>
      </c>
      <c r="I13" s="25">
        <f t="shared" si="2"/>
        <v>500</v>
      </c>
      <c r="K13" s="12">
        <f>ROUND(C13+K12,2)</f>
        <v>4850</v>
      </c>
      <c r="L13" s="2">
        <f t="shared" si="3"/>
        <v>1059.6299999999999</v>
      </c>
      <c r="M13" s="2">
        <f>ROUND(K13-L13,2)</f>
        <v>3790.37</v>
      </c>
      <c r="N13" s="6">
        <f t="shared" si="5"/>
        <v>3790</v>
      </c>
      <c r="O13" s="4">
        <v>6740.673</v>
      </c>
      <c r="P13" s="4">
        <v>31730.7692</v>
      </c>
      <c r="Q13" s="6">
        <f t="shared" si="37"/>
        <v>6741</v>
      </c>
      <c r="R13" s="6">
        <f t="shared" si="37"/>
        <v>31731</v>
      </c>
      <c r="S13" s="4">
        <v>1348.1346</v>
      </c>
      <c r="T13" s="4">
        <v>11344.173</v>
      </c>
      <c r="U13" s="4">
        <v>758</v>
      </c>
      <c r="V13" s="4">
        <v>0</v>
      </c>
      <c r="W13" s="4">
        <v>0</v>
      </c>
      <c r="X13" s="2">
        <v>758</v>
      </c>
      <c r="Y13" s="2">
        <f>ROUND(X13-X12,2)</f>
        <v>120.8</v>
      </c>
      <c r="AA13" s="12">
        <f t="shared" si="34"/>
        <v>4850</v>
      </c>
      <c r="AB13" s="2">
        <f t="shared" si="8"/>
        <v>1059.6299999999999</v>
      </c>
      <c r="AC13" s="2">
        <f t="shared" si="9"/>
        <v>5909.63</v>
      </c>
      <c r="AD13" s="6">
        <f t="shared" si="10"/>
        <v>5909</v>
      </c>
      <c r="AE13" s="4">
        <v>6740.673</v>
      </c>
      <c r="AF13" s="4">
        <v>31730.7692</v>
      </c>
      <c r="AG13" s="6">
        <f t="shared" si="11"/>
        <v>6741</v>
      </c>
      <c r="AH13" s="6">
        <f t="shared" si="12"/>
        <v>31731</v>
      </c>
      <c r="AI13" s="4">
        <v>1348.1346</v>
      </c>
      <c r="AJ13" s="4">
        <v>11344.173</v>
      </c>
      <c r="AK13" s="4">
        <v>1181.8</v>
      </c>
      <c r="AL13" s="4">
        <v>0</v>
      </c>
      <c r="AM13" s="4">
        <v>0</v>
      </c>
      <c r="AN13" s="2">
        <v>1181.8</v>
      </c>
      <c r="AO13" s="2">
        <f t="shared" si="35"/>
        <v>159.2</v>
      </c>
      <c r="AP13">
        <f t="shared" si="13"/>
        <v>350</v>
      </c>
      <c r="AQ13">
        <f t="shared" si="14"/>
        <v>159.2</v>
      </c>
      <c r="AR13">
        <f t="shared" si="36"/>
        <v>1181.8000000000002</v>
      </c>
      <c r="AU13" s="12">
        <f t="shared" si="15"/>
        <v>700</v>
      </c>
      <c r="AV13" s="2">
        <f t="shared" si="16"/>
        <v>96.33</v>
      </c>
      <c r="AW13" s="2">
        <f>ROUND(AU13-AV13,2)</f>
        <v>603.67</v>
      </c>
      <c r="AX13" s="6">
        <f t="shared" si="18"/>
        <v>603</v>
      </c>
      <c r="AY13" s="4">
        <v>612.7884</v>
      </c>
      <c r="AZ13" s="4">
        <v>2884.6153</v>
      </c>
      <c r="BA13" s="6">
        <f t="shared" si="19"/>
        <v>613</v>
      </c>
      <c r="BB13" s="6">
        <f t="shared" si="20"/>
        <v>2885</v>
      </c>
      <c r="BC13" s="4">
        <v>122.5576</v>
      </c>
      <c r="BD13" s="4">
        <v>1031.2884</v>
      </c>
      <c r="BE13" s="4">
        <v>120.6</v>
      </c>
      <c r="BF13" s="4">
        <v>0</v>
      </c>
      <c r="BG13" s="4">
        <v>0</v>
      </c>
      <c r="BH13" s="2">
        <v>120.6</v>
      </c>
      <c r="BI13" s="2">
        <f t="shared" si="21"/>
        <v>120.6</v>
      </c>
      <c r="BK13" s="12">
        <f t="shared" si="22"/>
        <v>700</v>
      </c>
      <c r="BL13" s="2">
        <f t="shared" si="23"/>
        <v>96.33</v>
      </c>
      <c r="BM13" s="2">
        <f t="shared" si="24"/>
        <v>796.33</v>
      </c>
      <c r="BN13" s="6">
        <f t="shared" si="25"/>
        <v>796</v>
      </c>
      <c r="BO13" s="4">
        <v>6740.673</v>
      </c>
      <c r="BP13" s="4">
        <v>31730.7692</v>
      </c>
      <c r="BQ13" s="6">
        <f t="shared" si="26"/>
        <v>6741</v>
      </c>
      <c r="BR13" s="6">
        <f t="shared" si="27"/>
        <v>31731</v>
      </c>
      <c r="BS13" s="4">
        <v>1348.1346</v>
      </c>
      <c r="BT13" s="4">
        <v>11344.173</v>
      </c>
      <c r="BU13" s="4">
        <v>159.2</v>
      </c>
      <c r="BV13" s="4">
        <v>0</v>
      </c>
      <c r="BW13" s="4">
        <v>0</v>
      </c>
      <c r="BX13" s="2">
        <v>159.2</v>
      </c>
      <c r="BY13" s="2">
        <f t="shared" si="28"/>
        <v>159.2</v>
      </c>
      <c r="BZ13">
        <f t="shared" si="29"/>
        <v>350</v>
      </c>
      <c r="CA13">
        <f t="shared" si="30"/>
        <v>159.2</v>
      </c>
      <c r="CB13">
        <f t="shared" si="31"/>
        <v>159.2</v>
      </c>
    </row>
    <row r="14" spans="1:80" ht="12.75">
      <c r="A14" s="21">
        <v>12</v>
      </c>
      <c r="B14" s="21" t="s">
        <v>22</v>
      </c>
      <c r="C14" s="22">
        <v>800</v>
      </c>
      <c r="D14" s="20">
        <v>500</v>
      </c>
      <c r="E14" s="21" t="s">
        <v>39</v>
      </c>
      <c r="F14" s="24">
        <f t="shared" si="0"/>
        <v>158.64</v>
      </c>
      <c r="G14" s="22">
        <f t="shared" si="1"/>
        <v>158.64</v>
      </c>
      <c r="I14" s="25">
        <f t="shared" si="2"/>
        <v>500</v>
      </c>
      <c r="K14" s="12">
        <f>ROUND(C14+K13,2)</f>
        <v>5650</v>
      </c>
      <c r="L14" s="2">
        <f t="shared" si="3"/>
        <v>1155.96</v>
      </c>
      <c r="M14" s="2">
        <f>ROUND(K14-L14,2)</f>
        <v>4494.04</v>
      </c>
      <c r="N14" s="6">
        <f t="shared" si="5"/>
        <v>4494</v>
      </c>
      <c r="O14" s="4">
        <v>7353.4615</v>
      </c>
      <c r="P14" s="4">
        <v>34615.3846</v>
      </c>
      <c r="Q14" s="6">
        <f t="shared" si="37"/>
        <v>7354</v>
      </c>
      <c r="R14" s="6">
        <f t="shared" si="37"/>
        <v>34616</v>
      </c>
      <c r="S14" s="4">
        <v>1470.6923</v>
      </c>
      <c r="T14" s="4">
        <v>12375.4615</v>
      </c>
      <c r="U14" s="4">
        <v>898.8</v>
      </c>
      <c r="V14" s="4">
        <v>0</v>
      </c>
      <c r="W14" s="4">
        <v>0</v>
      </c>
      <c r="X14" s="2">
        <v>898.8</v>
      </c>
      <c r="Y14" s="2">
        <f>ROUND(X14-X13,2)</f>
        <v>140.8</v>
      </c>
      <c r="AA14" s="12">
        <f t="shared" si="34"/>
        <v>5650</v>
      </c>
      <c r="AB14" s="2">
        <f t="shared" si="8"/>
        <v>1155.96</v>
      </c>
      <c r="AC14" s="2">
        <f t="shared" si="9"/>
        <v>6805.96</v>
      </c>
      <c r="AD14" s="6">
        <f t="shared" si="10"/>
        <v>6805</v>
      </c>
      <c r="AE14" s="4">
        <v>7353.4615</v>
      </c>
      <c r="AF14" s="4">
        <v>34615.3846</v>
      </c>
      <c r="AG14" s="6">
        <f t="shared" si="11"/>
        <v>7354</v>
      </c>
      <c r="AH14" s="6">
        <f t="shared" si="12"/>
        <v>34616</v>
      </c>
      <c r="AI14" s="4">
        <v>1470.6923</v>
      </c>
      <c r="AJ14" s="4">
        <v>12375.4615</v>
      </c>
      <c r="AK14" s="4">
        <v>1361</v>
      </c>
      <c r="AL14" s="4">
        <v>0</v>
      </c>
      <c r="AM14" s="4">
        <v>0</v>
      </c>
      <c r="AN14" s="2">
        <v>1361</v>
      </c>
      <c r="AO14" s="2">
        <f t="shared" si="35"/>
        <v>179.2</v>
      </c>
      <c r="AP14">
        <f t="shared" si="13"/>
        <v>400</v>
      </c>
      <c r="AQ14">
        <f t="shared" si="14"/>
        <v>179.2</v>
      </c>
      <c r="AR14">
        <f t="shared" si="36"/>
        <v>1361.0000000000002</v>
      </c>
      <c r="AU14" s="12">
        <f t="shared" si="15"/>
        <v>800</v>
      </c>
      <c r="AV14" s="2">
        <f t="shared" si="16"/>
        <v>96.33</v>
      </c>
      <c r="AW14" s="2">
        <f>ROUND(AU14-AV14,2)</f>
        <v>703.67</v>
      </c>
      <c r="AX14" s="6">
        <f t="shared" si="18"/>
        <v>703</v>
      </c>
      <c r="AY14" s="4">
        <v>612.7884</v>
      </c>
      <c r="AZ14" s="4">
        <v>2884.6153</v>
      </c>
      <c r="BA14" s="6">
        <f t="shared" si="19"/>
        <v>613</v>
      </c>
      <c r="BB14" s="6">
        <f t="shared" si="20"/>
        <v>2885</v>
      </c>
      <c r="BC14" s="4">
        <v>122.5576</v>
      </c>
      <c r="BD14" s="4">
        <v>1031.2884</v>
      </c>
      <c r="BE14" s="4">
        <v>122.5576</v>
      </c>
      <c r="BF14" s="4">
        <v>36.0846</v>
      </c>
      <c r="BG14" s="4">
        <v>0</v>
      </c>
      <c r="BH14" s="2">
        <v>158.64</v>
      </c>
      <c r="BI14" s="2">
        <f t="shared" si="21"/>
        <v>158.64</v>
      </c>
      <c r="BK14" s="12">
        <f t="shared" si="22"/>
        <v>800</v>
      </c>
      <c r="BL14" s="2">
        <f t="shared" si="23"/>
        <v>96.33</v>
      </c>
      <c r="BM14" s="2">
        <f t="shared" si="24"/>
        <v>896.33</v>
      </c>
      <c r="BN14" s="6">
        <f t="shared" si="25"/>
        <v>896</v>
      </c>
      <c r="BO14" s="4">
        <v>7353.4615</v>
      </c>
      <c r="BP14" s="4">
        <v>34615.3846</v>
      </c>
      <c r="BQ14" s="6">
        <f t="shared" si="26"/>
        <v>7354</v>
      </c>
      <c r="BR14" s="6">
        <f t="shared" si="27"/>
        <v>34616</v>
      </c>
      <c r="BS14" s="4">
        <v>1470.6923</v>
      </c>
      <c r="BT14" s="4">
        <v>12375.4615</v>
      </c>
      <c r="BU14" s="4">
        <v>179.2</v>
      </c>
      <c r="BV14" s="4">
        <v>0</v>
      </c>
      <c r="BW14" s="4">
        <v>0</v>
      </c>
      <c r="BX14" s="2">
        <v>179.2</v>
      </c>
      <c r="BY14" s="2">
        <f t="shared" si="28"/>
        <v>179.2</v>
      </c>
      <c r="BZ14">
        <f t="shared" si="29"/>
        <v>400</v>
      </c>
      <c r="CA14">
        <f t="shared" si="30"/>
        <v>179.2</v>
      </c>
      <c r="CB14">
        <f t="shared" si="31"/>
        <v>179.2</v>
      </c>
    </row>
    <row r="15" spans="1:80" ht="12.75">
      <c r="A15" s="21">
        <v>13</v>
      </c>
      <c r="B15" s="21" t="s">
        <v>22</v>
      </c>
      <c r="C15" s="22">
        <v>900</v>
      </c>
      <c r="D15" s="20" t="s">
        <v>25</v>
      </c>
      <c r="E15" s="21" t="s">
        <v>39</v>
      </c>
      <c r="F15" s="24">
        <f t="shared" si="0"/>
        <v>237.44</v>
      </c>
      <c r="G15" s="22">
        <f t="shared" si="1"/>
        <v>237.44</v>
      </c>
      <c r="I15" s="25" t="str">
        <f t="shared" si="2"/>
        <v>NT</v>
      </c>
      <c r="K15" s="12">
        <f>ROUND(C15+K14,2)</f>
        <v>6550</v>
      </c>
      <c r="L15" s="2">
        <f t="shared" si="3"/>
        <v>0</v>
      </c>
      <c r="M15" s="2">
        <f>ROUND(K15-L15,2)</f>
        <v>6550</v>
      </c>
      <c r="N15" s="6">
        <f t="shared" si="5"/>
        <v>6550</v>
      </c>
      <c r="O15" s="4">
        <v>7966.25</v>
      </c>
      <c r="P15" s="4">
        <v>37500</v>
      </c>
      <c r="Q15" s="6">
        <f t="shared" si="37"/>
        <v>7967</v>
      </c>
      <c r="R15" s="6">
        <f t="shared" si="37"/>
        <v>37500</v>
      </c>
      <c r="S15" s="4">
        <v>1593.25</v>
      </c>
      <c r="T15" s="4">
        <v>13406.75</v>
      </c>
      <c r="U15" s="4">
        <v>1310</v>
      </c>
      <c r="V15" s="4">
        <v>0</v>
      </c>
      <c r="W15" s="4">
        <v>0</v>
      </c>
      <c r="X15" s="2">
        <v>0</v>
      </c>
      <c r="Y15" s="2">
        <f>ROUND(X15-X14,2)</f>
        <v>-898.8</v>
      </c>
      <c r="AA15" s="12">
        <f t="shared" si="34"/>
        <v>6550</v>
      </c>
      <c r="AB15" s="2">
        <f t="shared" si="8"/>
        <v>0</v>
      </c>
      <c r="AC15" s="2">
        <f t="shared" si="9"/>
        <v>6550</v>
      </c>
      <c r="AD15" s="6">
        <f t="shared" si="10"/>
        <v>6550</v>
      </c>
      <c r="AE15" s="4">
        <v>7966.25</v>
      </c>
      <c r="AF15" s="4">
        <v>37500</v>
      </c>
      <c r="AG15" s="6">
        <f t="shared" si="11"/>
        <v>7967</v>
      </c>
      <c r="AH15" s="6">
        <f t="shared" si="12"/>
        <v>37500</v>
      </c>
      <c r="AI15" s="4">
        <v>1593.25</v>
      </c>
      <c r="AJ15" s="4">
        <v>13406.75</v>
      </c>
      <c r="AK15" s="4">
        <v>1310</v>
      </c>
      <c r="AL15" s="4">
        <v>0</v>
      </c>
      <c r="AM15" s="4">
        <v>0</v>
      </c>
      <c r="AN15" s="2">
        <v>0</v>
      </c>
      <c r="AO15" s="2">
        <f t="shared" si="35"/>
        <v>-1361</v>
      </c>
      <c r="AP15">
        <f t="shared" si="13"/>
        <v>450</v>
      </c>
      <c r="AQ15">
        <f>IF(AO15&gt;AP15,AP15,AO15)</f>
        <v>-1361</v>
      </c>
      <c r="AR15">
        <f>AQ15+AR14</f>
        <v>0</v>
      </c>
      <c r="AU15" s="12">
        <f t="shared" si="15"/>
        <v>900</v>
      </c>
      <c r="AV15" s="2">
        <f t="shared" si="16"/>
        <v>0</v>
      </c>
      <c r="AW15" s="2">
        <f>ROUND(AU15-AV15,2)</f>
        <v>900</v>
      </c>
      <c r="AX15" s="6">
        <f t="shared" si="18"/>
        <v>900</v>
      </c>
      <c r="AY15" s="4">
        <v>612.7884</v>
      </c>
      <c r="AZ15" s="4">
        <v>2884.6153</v>
      </c>
      <c r="BA15" s="6">
        <f t="shared" si="19"/>
        <v>613</v>
      </c>
      <c r="BB15" s="6">
        <f t="shared" si="20"/>
        <v>2885</v>
      </c>
      <c r="BC15" s="4">
        <v>122.5576</v>
      </c>
      <c r="BD15" s="4">
        <v>1031.2884</v>
      </c>
      <c r="BE15" s="4">
        <v>122.5576</v>
      </c>
      <c r="BF15" s="4">
        <v>114.8846</v>
      </c>
      <c r="BG15" s="4">
        <v>0</v>
      </c>
      <c r="BH15" s="2">
        <v>237.44</v>
      </c>
      <c r="BI15" s="2">
        <f t="shared" si="21"/>
        <v>237.44</v>
      </c>
      <c r="BK15" s="12">
        <f t="shared" si="22"/>
        <v>900</v>
      </c>
      <c r="BL15" s="2">
        <f t="shared" si="23"/>
        <v>0</v>
      </c>
      <c r="BM15" s="2">
        <f t="shared" si="24"/>
        <v>900</v>
      </c>
      <c r="BN15" s="6">
        <f t="shared" si="25"/>
        <v>900</v>
      </c>
      <c r="BO15" s="4">
        <v>7966.25</v>
      </c>
      <c r="BP15" s="4">
        <v>37500</v>
      </c>
      <c r="BQ15" s="6">
        <f t="shared" si="26"/>
        <v>7967</v>
      </c>
      <c r="BR15" s="6">
        <f t="shared" si="27"/>
        <v>37500</v>
      </c>
      <c r="BS15" s="4">
        <v>1593.25</v>
      </c>
      <c r="BT15" s="4">
        <v>13406.75</v>
      </c>
      <c r="BU15" s="4">
        <v>180</v>
      </c>
      <c r="BV15" s="4">
        <v>0</v>
      </c>
      <c r="BW15" s="4">
        <v>0</v>
      </c>
      <c r="BX15" s="2">
        <v>0</v>
      </c>
      <c r="BY15" s="2">
        <f t="shared" si="28"/>
        <v>0</v>
      </c>
      <c r="BZ15">
        <f t="shared" si="29"/>
        <v>450</v>
      </c>
      <c r="CA15">
        <f t="shared" si="30"/>
        <v>0</v>
      </c>
      <c r="CB15">
        <f t="shared" si="31"/>
        <v>0</v>
      </c>
    </row>
    <row r="19" spans="1:63" ht="12.75">
      <c r="A19" s="154" t="s">
        <v>17</v>
      </c>
      <c r="B19" s="155"/>
      <c r="C19" s="155"/>
      <c r="D19" s="156"/>
      <c r="E19" s="16"/>
      <c r="F19" s="157" t="s">
        <v>18</v>
      </c>
      <c r="G19" s="158"/>
      <c r="AU19" s="26"/>
      <c r="AW19" s="12"/>
      <c r="AX19" s="2"/>
      <c r="AY19" s="2"/>
      <c r="AZ19" s="6"/>
      <c r="BA19" s="4"/>
      <c r="BB19" s="4"/>
      <c r="BC19" s="6"/>
      <c r="BD19" s="6"/>
      <c r="BE19" s="4"/>
      <c r="BF19" s="4"/>
      <c r="BG19" s="4"/>
      <c r="BH19" s="4"/>
      <c r="BI19" s="4"/>
      <c r="BJ19" s="2"/>
      <c r="BK19" s="2"/>
    </row>
    <row r="20" spans="1:80" ht="52.5">
      <c r="A20" s="17" t="s">
        <v>19</v>
      </c>
      <c r="B20" s="23" t="s">
        <v>16</v>
      </c>
      <c r="C20" s="16" t="s">
        <v>0</v>
      </c>
      <c r="D20" s="19" t="s">
        <v>20</v>
      </c>
      <c r="E20" s="29"/>
      <c r="F20" s="159" t="s">
        <v>21</v>
      </c>
      <c r="G20" s="160"/>
      <c r="H20" s="1"/>
      <c r="I20" s="27" t="s">
        <v>28</v>
      </c>
      <c r="J20" s="1"/>
      <c r="K20" s="11" t="s">
        <v>14</v>
      </c>
      <c r="L20" s="9" t="s">
        <v>15</v>
      </c>
      <c r="M20" s="13" t="s">
        <v>2</v>
      </c>
      <c r="N20" s="14" t="s">
        <v>1</v>
      </c>
      <c r="O20" s="3" t="s">
        <v>3</v>
      </c>
      <c r="P20" s="3" t="s">
        <v>4</v>
      </c>
      <c r="Q20" s="5" t="s">
        <v>5</v>
      </c>
      <c r="R20" s="5" t="s">
        <v>6</v>
      </c>
      <c r="S20" s="7" t="s">
        <v>11</v>
      </c>
      <c r="T20" s="7" t="s">
        <v>12</v>
      </c>
      <c r="U20" s="8" t="s">
        <v>7</v>
      </c>
      <c r="V20" s="8" t="s">
        <v>9</v>
      </c>
      <c r="W20" s="8" t="s">
        <v>8</v>
      </c>
      <c r="X20" s="9" t="s">
        <v>13</v>
      </c>
      <c r="Y20" s="10" t="s">
        <v>10</v>
      </c>
      <c r="AA20" s="11" t="s">
        <v>14</v>
      </c>
      <c r="AB20" s="9" t="s">
        <v>30</v>
      </c>
      <c r="AC20" s="13" t="s">
        <v>2</v>
      </c>
      <c r="AD20" s="14" t="s">
        <v>1</v>
      </c>
      <c r="AE20" s="3" t="s">
        <v>3</v>
      </c>
      <c r="AF20" s="3" t="s">
        <v>4</v>
      </c>
      <c r="AG20" s="5" t="s">
        <v>5</v>
      </c>
      <c r="AH20" s="5" t="s">
        <v>6</v>
      </c>
      <c r="AI20" s="7" t="s">
        <v>11</v>
      </c>
      <c r="AJ20" s="7" t="s">
        <v>12</v>
      </c>
      <c r="AK20" s="8" t="s">
        <v>7</v>
      </c>
      <c r="AL20" s="8" t="s">
        <v>9</v>
      </c>
      <c r="AM20" s="8" t="s">
        <v>8</v>
      </c>
      <c r="AN20" s="9" t="s">
        <v>13</v>
      </c>
      <c r="AO20" s="10" t="s">
        <v>35</v>
      </c>
      <c r="AP20" s="28" t="s">
        <v>32</v>
      </c>
      <c r="AQ20" s="28" t="s">
        <v>34</v>
      </c>
      <c r="AR20" s="28" t="s">
        <v>33</v>
      </c>
      <c r="AT20" s="1"/>
      <c r="AU20" s="11" t="s">
        <v>36</v>
      </c>
      <c r="AV20" s="9" t="s">
        <v>15</v>
      </c>
      <c r="AW20" s="13" t="s">
        <v>2</v>
      </c>
      <c r="AX20" s="14" t="s">
        <v>1</v>
      </c>
      <c r="AY20" s="3" t="s">
        <v>3</v>
      </c>
      <c r="AZ20" s="3" t="s">
        <v>4</v>
      </c>
      <c r="BA20" s="5" t="s">
        <v>5</v>
      </c>
      <c r="BB20" s="5" t="s">
        <v>6</v>
      </c>
      <c r="BC20" s="7" t="s">
        <v>11</v>
      </c>
      <c r="BD20" s="7" t="s">
        <v>12</v>
      </c>
      <c r="BE20" s="8" t="s">
        <v>7</v>
      </c>
      <c r="BF20" s="8" t="s">
        <v>9</v>
      </c>
      <c r="BG20" s="8" t="s">
        <v>8</v>
      </c>
      <c r="BH20" s="9" t="s">
        <v>13</v>
      </c>
      <c r="BI20" s="10" t="s">
        <v>10</v>
      </c>
      <c r="BK20" s="11" t="s">
        <v>14</v>
      </c>
      <c r="BL20" s="9" t="s">
        <v>30</v>
      </c>
      <c r="BM20" s="13" t="s">
        <v>2</v>
      </c>
      <c r="BN20" s="14" t="s">
        <v>1</v>
      </c>
      <c r="BO20" s="3" t="s">
        <v>3</v>
      </c>
      <c r="BP20" s="3" t="s">
        <v>4</v>
      </c>
      <c r="BQ20" s="5" t="s">
        <v>5</v>
      </c>
      <c r="BR20" s="5" t="s">
        <v>6</v>
      </c>
      <c r="BS20" s="7" t="s">
        <v>11</v>
      </c>
      <c r="BT20" s="7" t="s">
        <v>12</v>
      </c>
      <c r="BU20" s="8" t="s">
        <v>7</v>
      </c>
      <c r="BV20" s="8" t="s">
        <v>9</v>
      </c>
      <c r="BW20" s="8" t="s">
        <v>8</v>
      </c>
      <c r="BX20" s="9" t="s">
        <v>13</v>
      </c>
      <c r="BY20" s="10" t="s">
        <v>10</v>
      </c>
      <c r="BZ20" s="28" t="s">
        <v>32</v>
      </c>
      <c r="CA20" s="28" t="s">
        <v>34</v>
      </c>
      <c r="CB20" s="28" t="s">
        <v>33</v>
      </c>
    </row>
    <row r="21" spans="1:80" ht="12.75">
      <c r="A21" s="20">
        <v>1</v>
      </c>
      <c r="B21" s="20" t="s">
        <v>23</v>
      </c>
      <c r="C21" s="22">
        <v>1000</v>
      </c>
      <c r="D21" s="20" t="s">
        <v>24</v>
      </c>
      <c r="E21" s="21" t="s">
        <v>39</v>
      </c>
      <c r="F21" s="24">
        <f>IF(AND(LEFT(D21,1)="K",E21="wk1 / mth1"),CB21,IF(E21="wk1 / mth1",BH21,IF(LEFT(D21,1)="K",AR21,X21)))</f>
        <v>450</v>
      </c>
      <c r="G21" s="22">
        <f>IF(AND(LEFT(D21,1)="K",E21="wk1 / mth1"),CA21,IF(E21="wk1 / mth1",BI21,IF(LEFT(D21,1)="K",AQ21,Y21)))</f>
        <v>450</v>
      </c>
      <c r="I21" s="25" t="str">
        <f>IF(D21="FT","FT",IF(D21="NT","NT",IF(D21="D0","D0",IF(D21="BR","BR",IF(OR(RIGHT(D21,1)="L",RIGHT(D21,1)="T",RIGHT(D21,1)="P",RIGHT(D21,1)="V",RIGHT(D21,1)="Y"),LEFT(D21,(LEN(D21)-1)),IF(LEFT(D21,1)="K",RIGHT(D21,(LEN(D21)-1)),D21))))))</f>
        <v>D0</v>
      </c>
      <c r="K21" s="12">
        <f>ROUND(C21,2)</f>
        <v>1000</v>
      </c>
      <c r="L21" s="2">
        <f>IF(OR(I21=0,I21="0",I21="BR",I21="D0",I21="NT"),0,(ROUND(((INT((I21-1)/500)*416.67)+ROUNDUP((((MOD(I21-1,500)+1)*10)+9)/12,2)),2))*A21)</f>
        <v>0</v>
      </c>
      <c r="M21" s="2">
        <f>ROUND(K21-L21,2)</f>
        <v>1000</v>
      </c>
      <c r="N21" s="6">
        <f>TRUNC(M21,0)</f>
        <v>1000</v>
      </c>
      <c r="O21" s="4">
        <v>2655.4166</v>
      </c>
      <c r="P21" s="4">
        <v>12500</v>
      </c>
      <c r="Q21" s="6">
        <f>ROUNDUP(O21,0)</f>
        <v>2656</v>
      </c>
      <c r="R21" s="6">
        <f>ROUNDUP(P21,0)</f>
        <v>12500</v>
      </c>
      <c r="S21" s="4">
        <v>531.0833</v>
      </c>
      <c r="T21" s="4">
        <v>4468.9166</v>
      </c>
      <c r="U21" s="4">
        <v>200</v>
      </c>
      <c r="V21" s="4">
        <v>0</v>
      </c>
      <c r="W21" s="4">
        <v>0</v>
      </c>
      <c r="X21" s="2">
        <v>200</v>
      </c>
      <c r="Y21" s="2">
        <f>ROUND(X21,2)</f>
        <v>200</v>
      </c>
      <c r="AA21" s="12">
        <f>ROUND(C21,2)</f>
        <v>1000</v>
      </c>
      <c r="AB21" s="2">
        <f>IF(OR(I21=0,I21="0",I21="BR",I21="D0",I21="NT"),0,(ROUND(((INT((I21-1)/500)*416.67)+ROUNDUP((((MOD(I21-1,500)+1)*10)+9)/12,2)),2))*A21)</f>
        <v>0</v>
      </c>
      <c r="AC21" s="2">
        <f>ROUND(AA21+AB21,2)</f>
        <v>1000</v>
      </c>
      <c r="AD21" s="6">
        <f>TRUNC(AC21,0)</f>
        <v>1000</v>
      </c>
      <c r="AE21" s="4">
        <v>2655.4166</v>
      </c>
      <c r="AF21" s="4">
        <v>12500</v>
      </c>
      <c r="AG21" s="6">
        <f>ROUNDUP(AE21,0)</f>
        <v>2656</v>
      </c>
      <c r="AH21" s="6">
        <f>ROUNDUP(AF21,0)</f>
        <v>12500</v>
      </c>
      <c r="AI21" s="4">
        <v>531.0833</v>
      </c>
      <c r="AJ21" s="4">
        <v>4468.9166</v>
      </c>
      <c r="AK21" s="4">
        <v>200</v>
      </c>
      <c r="AL21" s="4">
        <v>0</v>
      </c>
      <c r="AM21" s="4">
        <v>0</v>
      </c>
      <c r="AN21" s="2">
        <v>200</v>
      </c>
      <c r="AO21" s="2">
        <f>AN21</f>
        <v>200</v>
      </c>
      <c r="AP21">
        <f>TRUNC(ROUND(C21*0.5,10),2)</f>
        <v>500</v>
      </c>
      <c r="AQ21">
        <f>IF(AO21&gt;AP21,AP21,AO21)</f>
        <v>200</v>
      </c>
      <c r="AR21">
        <f>AQ21</f>
        <v>200</v>
      </c>
      <c r="AU21" s="12">
        <f>ROUND(C21,2)</f>
        <v>1000</v>
      </c>
      <c r="AV21" s="2">
        <f>IF(OR(I21=0,I21="0",I21="BR",I21="D0",I21="NT"),0,ROUND(((INT((I21-1)/500)*416.67)+ROUNDUP((((MOD(I21-1,500)+1)*10)+9)/12,2)),2))</f>
        <v>0</v>
      </c>
      <c r="AW21" s="2">
        <f aca="true" t="shared" si="38" ref="AW21:AW32">ROUND(AU21-AV21,2)</f>
        <v>1000</v>
      </c>
      <c r="AX21" s="6">
        <f aca="true" t="shared" si="39" ref="AX21:AX32">TRUNC(AW21,0)</f>
        <v>1000</v>
      </c>
      <c r="AY21" s="4">
        <v>2655.4166</v>
      </c>
      <c r="AZ21" s="4">
        <v>12500</v>
      </c>
      <c r="BA21" s="6">
        <f aca="true" t="shared" si="40" ref="BA21:BA32">ROUNDUP(AY21,0)</f>
        <v>2656</v>
      </c>
      <c r="BB21" s="6">
        <f aca="true" t="shared" si="41" ref="BB21:BB32">ROUNDUP(AZ21,0)</f>
        <v>12500</v>
      </c>
      <c r="BC21" s="4">
        <v>531.0833</v>
      </c>
      <c r="BD21" s="4">
        <v>4468.9166</v>
      </c>
      <c r="BE21" s="4">
        <v>200</v>
      </c>
      <c r="BF21" s="4">
        <v>0</v>
      </c>
      <c r="BG21" s="4">
        <v>0</v>
      </c>
      <c r="BH21" s="2">
        <v>450</v>
      </c>
      <c r="BI21" s="2">
        <f>ROUND(BH21,2)</f>
        <v>450</v>
      </c>
      <c r="BK21" s="12">
        <f>ROUND(C21,2)</f>
        <v>1000</v>
      </c>
      <c r="BL21" s="2">
        <f>IF(OR(I21=0,I21="0",I21="BR",I21="D0",I21="NT"),0,ROUND(((INT((I21-1)/500)*416.67)+ROUNDUP((((MOD(I21-1,500)+1)*10)+9)/12,2)),2))</f>
        <v>0</v>
      </c>
      <c r="BM21" s="2">
        <f>ROUND(BK21+BL21,2)</f>
        <v>1000</v>
      </c>
      <c r="BN21" s="6">
        <f>TRUNC(BM21,0)</f>
        <v>1000</v>
      </c>
      <c r="BO21" s="4">
        <v>2655.4166</v>
      </c>
      <c r="BP21" s="4">
        <v>12500</v>
      </c>
      <c r="BQ21" s="6">
        <f>ROUNDUP(BO21,0)</f>
        <v>2656</v>
      </c>
      <c r="BR21" s="6">
        <f>ROUNDUP(BP21,0)</f>
        <v>12500</v>
      </c>
      <c r="BS21" s="4">
        <v>531.0833</v>
      </c>
      <c r="BT21" s="4">
        <v>4468.9166</v>
      </c>
      <c r="BU21" s="4">
        <v>200</v>
      </c>
      <c r="BV21" s="4">
        <v>0</v>
      </c>
      <c r="BW21" s="4">
        <v>0</v>
      </c>
      <c r="BX21" s="2">
        <v>200</v>
      </c>
      <c r="BY21" s="2">
        <f>ROUND(BX21,2)</f>
        <v>200</v>
      </c>
      <c r="BZ21">
        <f>TRUNC(ROUND(C21*0.5,10),2)</f>
        <v>500</v>
      </c>
      <c r="CA21">
        <f>IF(BY21&gt;BZ21,BZ21,BY21)</f>
        <v>200</v>
      </c>
      <c r="CB21">
        <f>CA21</f>
        <v>200</v>
      </c>
    </row>
    <row r="22" spans="1:80" ht="12.75">
      <c r="A22" s="20">
        <v>2</v>
      </c>
      <c r="B22" s="20" t="s">
        <v>23</v>
      </c>
      <c r="C22" s="22">
        <v>1200</v>
      </c>
      <c r="D22" s="20" t="s">
        <v>24</v>
      </c>
      <c r="E22" s="21" t="str">
        <f>$E$21</f>
        <v>wk1 / mth1</v>
      </c>
      <c r="F22" s="24">
        <f aca="true" t="shared" si="42" ref="F22:F32">IF(AND(LEFT(D22,1)="K",E22="wk1 / mth1"),CB22,IF(E22="wk1 / mth1",BH22,IF(LEFT(D22,1)="K",AR22,X22)))</f>
        <v>540</v>
      </c>
      <c r="G22" s="22">
        <f aca="true" t="shared" si="43" ref="G22:G32">IF(AND(LEFT(D22,1)="K",E22="wk1 / mth1"),CA22,IF(E22="wk1 / mth1",BI22,IF(LEFT(D22,1)="K",AQ22,Y22)))</f>
        <v>540</v>
      </c>
      <c r="I22" s="25" t="str">
        <f aca="true" t="shared" si="44" ref="I22:I32">IF(D22="FT","FT",IF(D22="NT","NT",IF(D22="D0","D0",IF(D22="BR","BR",IF(OR(RIGHT(D22,1)="L",RIGHT(D22,1)="T",RIGHT(D22,1)="P",RIGHT(D22,1)="V",RIGHT(D22,1)="Y"),LEFT(D22,(LEN(D22)-1)),IF(LEFT(D22,1)="K",RIGHT(D22,(LEN(D22)-1)),D22))))))</f>
        <v>D0</v>
      </c>
      <c r="K22" s="12">
        <f>ROUND(C22+K21,2)</f>
        <v>2200</v>
      </c>
      <c r="L22" s="2">
        <f aca="true" t="shared" si="45" ref="L22:L32">IF(OR(I22=0,I22="0",I22="BR",I22="D0",I22="NT"),0,(ROUND(((INT((I22-1)/500)*416.67)+ROUNDUP((((MOD(I22-1,500)+1)*10)+9)/12,2)),2))*A22)</f>
        <v>0</v>
      </c>
      <c r="M22" s="2">
        <f aca="true" t="shared" si="46" ref="M22:M30">ROUND(K22-L22,2)</f>
        <v>2200</v>
      </c>
      <c r="N22" s="6">
        <f aca="true" t="shared" si="47" ref="N22:N32">TRUNC(M22,0)</f>
        <v>2200</v>
      </c>
      <c r="O22" s="4">
        <v>5310.8333</v>
      </c>
      <c r="P22" s="4">
        <v>25000</v>
      </c>
      <c r="Q22" s="6">
        <f aca="true" t="shared" si="48" ref="Q22:Q30">ROUNDUP(O22,0)</f>
        <v>5311</v>
      </c>
      <c r="R22" s="6">
        <f aca="true" t="shared" si="49" ref="R22:R30">ROUNDUP(P22,0)</f>
        <v>25000</v>
      </c>
      <c r="S22" s="4">
        <v>1062.1666</v>
      </c>
      <c r="T22" s="4">
        <v>8937.8333</v>
      </c>
      <c r="U22" s="4">
        <v>440</v>
      </c>
      <c r="V22" s="4">
        <v>0</v>
      </c>
      <c r="W22" s="4">
        <v>0</v>
      </c>
      <c r="X22" s="2">
        <v>440</v>
      </c>
      <c r="Y22" s="2">
        <f>ROUND(X22-X21,2)</f>
        <v>240</v>
      </c>
      <c r="AA22" s="12">
        <f>ROUND(C22+K21,2)</f>
        <v>2200</v>
      </c>
      <c r="AB22" s="2">
        <f aca="true" t="shared" si="50" ref="AB22:AB32">IF(OR(I22=0,I22="0",I22="BR",I22="D0",I22="NT"),0,(ROUND(((INT((I22-1)/500)*416.67)+ROUNDUP((((MOD(I22-1,500)+1)*10)+9)/12,2)),2))*A22)</f>
        <v>0</v>
      </c>
      <c r="AC22" s="2">
        <f aca="true" t="shared" si="51" ref="AC22:AC32">ROUND(AA22+AB22,2)</f>
        <v>2200</v>
      </c>
      <c r="AD22" s="6">
        <f aca="true" t="shared" si="52" ref="AD22:AD32">TRUNC(AC22,0)</f>
        <v>2200</v>
      </c>
      <c r="AE22" s="4">
        <v>5310.8333</v>
      </c>
      <c r="AF22" s="4">
        <v>25000</v>
      </c>
      <c r="AG22" s="6">
        <f aca="true" t="shared" si="53" ref="AG22:AG30">ROUNDUP(AE22,0)</f>
        <v>5311</v>
      </c>
      <c r="AH22" s="6">
        <f aca="true" t="shared" si="54" ref="AH22:AH30">ROUNDUP(AF22,0)</f>
        <v>25000</v>
      </c>
      <c r="AI22" s="4">
        <v>1062.1666</v>
      </c>
      <c r="AJ22" s="4">
        <v>8937.8333</v>
      </c>
      <c r="AK22" s="4">
        <v>440</v>
      </c>
      <c r="AL22" s="4">
        <v>0</v>
      </c>
      <c r="AM22" s="4">
        <v>0</v>
      </c>
      <c r="AN22" s="2">
        <v>440</v>
      </c>
      <c r="AO22" s="2">
        <f>ROUND(AN22-AR21,2)</f>
        <v>240</v>
      </c>
      <c r="AP22">
        <f aca="true" t="shared" si="55" ref="AP22:AP32">TRUNC(ROUND(C22*0.5,10),2)</f>
        <v>600</v>
      </c>
      <c r="AQ22">
        <f aca="true" t="shared" si="56" ref="AQ22:AQ32">IF(AO22&gt;AP22,AP22,AO22)</f>
        <v>240</v>
      </c>
      <c r="AR22">
        <f>AQ22+AR21</f>
        <v>440</v>
      </c>
      <c r="AU22" s="12">
        <f aca="true" t="shared" si="57" ref="AU22:AU32">ROUND(C22,2)</f>
        <v>1200</v>
      </c>
      <c r="AV22" s="2">
        <f aca="true" t="shared" si="58" ref="AV22:AV32">IF(OR(I22=0,I22="0",I22="BR",I22="D0",I22="NT"),0,ROUND(((INT((I22-1)/500)*416.67)+ROUNDUP((((MOD(I22-1,500)+1)*10)+9)/12,2)),2))</f>
        <v>0</v>
      </c>
      <c r="AW22" s="2">
        <f t="shared" si="38"/>
        <v>1200</v>
      </c>
      <c r="AX22" s="6">
        <f t="shared" si="39"/>
        <v>1200</v>
      </c>
      <c r="AY22" s="4">
        <v>2655.4166</v>
      </c>
      <c r="AZ22" s="4">
        <v>12500</v>
      </c>
      <c r="BA22" s="6">
        <f t="shared" si="40"/>
        <v>2656</v>
      </c>
      <c r="BB22" s="6">
        <f t="shared" si="41"/>
        <v>12500</v>
      </c>
      <c r="BC22" s="4">
        <v>531.0833</v>
      </c>
      <c r="BD22" s="4">
        <v>4468.9166</v>
      </c>
      <c r="BE22" s="4">
        <v>240</v>
      </c>
      <c r="BF22" s="4">
        <v>0</v>
      </c>
      <c r="BG22" s="4">
        <v>0</v>
      </c>
      <c r="BH22" s="2">
        <v>540</v>
      </c>
      <c r="BI22" s="2">
        <f aca="true" t="shared" si="59" ref="BI22:BI32">ROUND(BH22,2)</f>
        <v>540</v>
      </c>
      <c r="BK22" s="12">
        <f aca="true" t="shared" si="60" ref="BK22:BK32">ROUND(C22,2)</f>
        <v>1200</v>
      </c>
      <c r="BL22" s="2">
        <f aca="true" t="shared" si="61" ref="BL22:BL32">IF(OR(I22=0,I22="0",I22="BR",I22="D0",I22="NT"),0,ROUND(((INT((I22-1)/500)*416.67)+ROUNDUP((((MOD(I22-1,500)+1)*10)+9)/12,2)),2))</f>
        <v>0</v>
      </c>
      <c r="BM22" s="2">
        <f aca="true" t="shared" si="62" ref="BM22:BM32">ROUND(BK22+BL22,2)</f>
        <v>1200</v>
      </c>
      <c r="BN22" s="6">
        <f aca="true" t="shared" si="63" ref="BN22:BN32">TRUNC(BM22,0)</f>
        <v>1200</v>
      </c>
      <c r="BO22" s="4">
        <v>2655.4166</v>
      </c>
      <c r="BP22" s="4">
        <v>12500</v>
      </c>
      <c r="BQ22" s="6">
        <f aca="true" t="shared" si="64" ref="BQ22:BQ30">ROUNDUP(BO22,0)</f>
        <v>2656</v>
      </c>
      <c r="BR22" s="6">
        <f aca="true" t="shared" si="65" ref="BR22:BR30">ROUNDUP(BP22,0)</f>
        <v>12500</v>
      </c>
      <c r="BS22" s="4">
        <v>531.0833</v>
      </c>
      <c r="BT22" s="4">
        <v>4468.9166</v>
      </c>
      <c r="BU22" s="4">
        <v>240</v>
      </c>
      <c r="BV22" s="4">
        <v>0</v>
      </c>
      <c r="BW22" s="4">
        <v>0</v>
      </c>
      <c r="BX22" s="2">
        <v>240</v>
      </c>
      <c r="BY22" s="2">
        <f aca="true" t="shared" si="66" ref="BY22:BY32">ROUND(BX22,2)</f>
        <v>240</v>
      </c>
      <c r="BZ22">
        <f aca="true" t="shared" si="67" ref="BZ22:BZ32">TRUNC(ROUND(C22*0.5,10),2)</f>
        <v>600</v>
      </c>
      <c r="CA22">
        <f aca="true" t="shared" si="68" ref="CA22:CA32">IF(BY22&gt;BZ22,BZ22,BY22)</f>
        <v>240</v>
      </c>
      <c r="CB22">
        <f aca="true" t="shared" si="69" ref="CB22:CB32">CA22</f>
        <v>240</v>
      </c>
    </row>
    <row r="23" spans="1:80" ht="12.75">
      <c r="A23" s="20">
        <v>3</v>
      </c>
      <c r="B23" s="20" t="s">
        <v>23</v>
      </c>
      <c r="C23" s="22">
        <v>510</v>
      </c>
      <c r="D23" s="20" t="s">
        <v>31</v>
      </c>
      <c r="E23" s="21" t="str">
        <f aca="true" t="shared" si="70" ref="E23:E32">$E$21</f>
        <v>wk1 / mth1</v>
      </c>
      <c r="F23" s="24">
        <f t="shared" si="42"/>
        <v>173.2</v>
      </c>
      <c r="G23" s="22">
        <f t="shared" si="43"/>
        <v>173.2</v>
      </c>
      <c r="I23" s="25" t="str">
        <f t="shared" si="44"/>
        <v>427</v>
      </c>
      <c r="K23" s="12">
        <f aca="true" t="shared" si="71" ref="K23:K30">ROUND(C23+K22,2)</f>
        <v>2710</v>
      </c>
      <c r="L23" s="2">
        <f t="shared" si="45"/>
        <v>1069.77</v>
      </c>
      <c r="M23" s="2">
        <f t="shared" si="46"/>
        <v>1640.23</v>
      </c>
      <c r="N23" s="6">
        <f t="shared" si="47"/>
        <v>1640</v>
      </c>
      <c r="O23" s="4">
        <v>7966.25</v>
      </c>
      <c r="P23" s="4">
        <v>37500</v>
      </c>
      <c r="Q23" s="6">
        <f t="shared" si="48"/>
        <v>7967</v>
      </c>
      <c r="R23" s="6">
        <f t="shared" si="49"/>
        <v>37500</v>
      </c>
      <c r="S23" s="4">
        <v>1593.25</v>
      </c>
      <c r="T23" s="4">
        <v>13406.75</v>
      </c>
      <c r="U23" s="4">
        <v>328</v>
      </c>
      <c r="V23" s="4">
        <v>0</v>
      </c>
      <c r="W23" s="4">
        <v>0</v>
      </c>
      <c r="X23" s="2">
        <v>328</v>
      </c>
      <c r="Y23" s="2">
        <f aca="true" t="shared" si="72" ref="Y23:Y32">ROUND(X23-X22,2)</f>
        <v>-112</v>
      </c>
      <c r="AA23" s="12">
        <f aca="true" t="shared" si="73" ref="AA23:AA32">ROUND(C23+K22,2)</f>
        <v>2710</v>
      </c>
      <c r="AB23" s="2">
        <f t="shared" si="50"/>
        <v>1069.77</v>
      </c>
      <c r="AC23" s="2">
        <f t="shared" si="51"/>
        <v>3779.77</v>
      </c>
      <c r="AD23" s="6">
        <f t="shared" si="52"/>
        <v>3779</v>
      </c>
      <c r="AE23" s="4">
        <v>7966.25</v>
      </c>
      <c r="AF23" s="4">
        <v>37500</v>
      </c>
      <c r="AG23" s="6">
        <f t="shared" si="53"/>
        <v>7967</v>
      </c>
      <c r="AH23" s="6">
        <f t="shared" si="54"/>
        <v>37500</v>
      </c>
      <c r="AI23" s="4">
        <v>1593.25</v>
      </c>
      <c r="AJ23" s="4">
        <v>13406.75</v>
      </c>
      <c r="AK23" s="4">
        <v>755.8</v>
      </c>
      <c r="AL23" s="4">
        <v>0</v>
      </c>
      <c r="AM23" s="4">
        <v>0</v>
      </c>
      <c r="AN23" s="2">
        <v>755.8</v>
      </c>
      <c r="AO23" s="2">
        <f aca="true" t="shared" si="74" ref="AO23:AO32">ROUND(AN23-AR22,2)</f>
        <v>315.8</v>
      </c>
      <c r="AP23">
        <f t="shared" si="55"/>
        <v>255</v>
      </c>
      <c r="AQ23">
        <f t="shared" si="56"/>
        <v>255</v>
      </c>
      <c r="AR23">
        <f aca="true" t="shared" si="75" ref="AR23:AR32">AQ23+AR22</f>
        <v>695</v>
      </c>
      <c r="AU23" s="12">
        <f t="shared" si="57"/>
        <v>510</v>
      </c>
      <c r="AV23" s="2">
        <f t="shared" si="58"/>
        <v>356.59</v>
      </c>
      <c r="AW23" s="2">
        <f t="shared" si="38"/>
        <v>153.41</v>
      </c>
      <c r="AX23" s="6">
        <f t="shared" si="39"/>
        <v>153</v>
      </c>
      <c r="AY23" s="4">
        <v>2655.4166</v>
      </c>
      <c r="AZ23" s="4">
        <v>12500</v>
      </c>
      <c r="BA23" s="6">
        <f t="shared" si="40"/>
        <v>2656</v>
      </c>
      <c r="BB23" s="6">
        <f t="shared" si="41"/>
        <v>12500</v>
      </c>
      <c r="BC23" s="4">
        <v>531.0833</v>
      </c>
      <c r="BD23" s="4">
        <v>4468.9166</v>
      </c>
      <c r="BE23" s="4">
        <v>30.6</v>
      </c>
      <c r="BF23" s="4">
        <v>0</v>
      </c>
      <c r="BG23" s="4">
        <v>0</v>
      </c>
      <c r="BH23" s="2">
        <v>30.6</v>
      </c>
      <c r="BI23" s="2">
        <f t="shared" si="59"/>
        <v>30.6</v>
      </c>
      <c r="BK23" s="12">
        <f t="shared" si="60"/>
        <v>510</v>
      </c>
      <c r="BL23" s="2">
        <f t="shared" si="61"/>
        <v>356.59</v>
      </c>
      <c r="BM23" s="2">
        <f t="shared" si="62"/>
        <v>866.59</v>
      </c>
      <c r="BN23" s="6">
        <f t="shared" si="63"/>
        <v>866</v>
      </c>
      <c r="BO23" s="4">
        <v>2655.4166</v>
      </c>
      <c r="BP23" s="4">
        <v>12500</v>
      </c>
      <c r="BQ23" s="6">
        <f t="shared" si="64"/>
        <v>2656</v>
      </c>
      <c r="BR23" s="6">
        <f t="shared" si="65"/>
        <v>12500</v>
      </c>
      <c r="BS23" s="4">
        <v>531.0833</v>
      </c>
      <c r="BT23" s="4">
        <v>4468.9166</v>
      </c>
      <c r="BU23" s="4">
        <v>173.2</v>
      </c>
      <c r="BV23" s="4">
        <v>0</v>
      </c>
      <c r="BW23" s="4">
        <v>0</v>
      </c>
      <c r="BX23" s="2">
        <v>173.2</v>
      </c>
      <c r="BY23" s="2">
        <f t="shared" si="66"/>
        <v>173.2</v>
      </c>
      <c r="BZ23">
        <f t="shared" si="67"/>
        <v>255</v>
      </c>
      <c r="CA23">
        <f t="shared" si="68"/>
        <v>173.2</v>
      </c>
      <c r="CB23">
        <f t="shared" si="69"/>
        <v>173.2</v>
      </c>
    </row>
    <row r="24" spans="1:80" ht="12.75">
      <c r="A24" s="20">
        <v>4</v>
      </c>
      <c r="B24" s="20" t="s">
        <v>23</v>
      </c>
      <c r="C24" s="22">
        <v>2150</v>
      </c>
      <c r="D24" s="20">
        <v>430</v>
      </c>
      <c r="E24" s="21" t="str">
        <f t="shared" si="70"/>
        <v>wk1 / mth1</v>
      </c>
      <c r="F24" s="24">
        <f t="shared" si="42"/>
        <v>358</v>
      </c>
      <c r="G24" s="22">
        <f t="shared" si="43"/>
        <v>358</v>
      </c>
      <c r="I24" s="25">
        <f t="shared" si="44"/>
        <v>430</v>
      </c>
      <c r="K24" s="12">
        <f t="shared" si="71"/>
        <v>4860</v>
      </c>
      <c r="L24" s="2">
        <f t="shared" si="45"/>
        <v>1436.36</v>
      </c>
      <c r="M24" s="2">
        <f t="shared" si="46"/>
        <v>3423.64</v>
      </c>
      <c r="N24" s="6">
        <f t="shared" si="47"/>
        <v>3423</v>
      </c>
      <c r="O24" s="4">
        <v>10621.6666</v>
      </c>
      <c r="P24" s="4">
        <v>50000</v>
      </c>
      <c r="Q24" s="6">
        <f t="shared" si="48"/>
        <v>10622</v>
      </c>
      <c r="R24" s="6">
        <f t="shared" si="49"/>
        <v>50000</v>
      </c>
      <c r="S24" s="4">
        <v>2124.3333</v>
      </c>
      <c r="T24" s="4">
        <v>17875.6666</v>
      </c>
      <c r="U24" s="4">
        <v>684.6</v>
      </c>
      <c r="V24" s="4">
        <v>0</v>
      </c>
      <c r="W24" s="4">
        <v>0</v>
      </c>
      <c r="X24" s="2">
        <v>684.6</v>
      </c>
      <c r="Y24" s="2">
        <f t="shared" si="72"/>
        <v>356.6</v>
      </c>
      <c r="AA24" s="12">
        <f t="shared" si="73"/>
        <v>4860</v>
      </c>
      <c r="AB24" s="2">
        <f t="shared" si="50"/>
        <v>1436.36</v>
      </c>
      <c r="AC24" s="2">
        <f t="shared" si="51"/>
        <v>6296.36</v>
      </c>
      <c r="AD24" s="6">
        <f t="shared" si="52"/>
        <v>6296</v>
      </c>
      <c r="AE24" s="4">
        <v>10621.6666</v>
      </c>
      <c r="AF24" s="4">
        <v>50000</v>
      </c>
      <c r="AG24" s="6">
        <f t="shared" si="53"/>
        <v>10622</v>
      </c>
      <c r="AH24" s="6">
        <f t="shared" si="54"/>
        <v>50000</v>
      </c>
      <c r="AI24" s="4">
        <v>2124.3333</v>
      </c>
      <c r="AJ24" s="4">
        <v>17875.6666</v>
      </c>
      <c r="AK24" s="4">
        <v>1259.2</v>
      </c>
      <c r="AL24" s="4">
        <v>0</v>
      </c>
      <c r="AM24" s="4">
        <v>0</v>
      </c>
      <c r="AN24" s="2">
        <v>1259.2</v>
      </c>
      <c r="AO24" s="2">
        <f t="shared" si="74"/>
        <v>564.2</v>
      </c>
      <c r="AP24">
        <f t="shared" si="55"/>
        <v>1075</v>
      </c>
      <c r="AQ24">
        <f t="shared" si="56"/>
        <v>564.2</v>
      </c>
      <c r="AR24">
        <f t="shared" si="75"/>
        <v>1259.2</v>
      </c>
      <c r="AU24" s="12">
        <f t="shared" si="57"/>
        <v>2150</v>
      </c>
      <c r="AV24" s="2">
        <f t="shared" si="58"/>
        <v>359.09</v>
      </c>
      <c r="AW24" s="2">
        <f t="shared" si="38"/>
        <v>1790.91</v>
      </c>
      <c r="AX24" s="6">
        <f t="shared" si="39"/>
        <v>1790</v>
      </c>
      <c r="AY24" s="4">
        <v>2655.4166</v>
      </c>
      <c r="AZ24" s="4">
        <v>12500</v>
      </c>
      <c r="BA24" s="6">
        <f t="shared" si="40"/>
        <v>2656</v>
      </c>
      <c r="BB24" s="6">
        <f t="shared" si="41"/>
        <v>12500</v>
      </c>
      <c r="BC24" s="4">
        <v>531.0833</v>
      </c>
      <c r="BD24" s="4">
        <v>4468.9166</v>
      </c>
      <c r="BE24" s="4">
        <v>358</v>
      </c>
      <c r="BF24" s="4">
        <v>0</v>
      </c>
      <c r="BG24" s="4">
        <v>0</v>
      </c>
      <c r="BH24" s="2">
        <v>358</v>
      </c>
      <c r="BI24" s="2">
        <f t="shared" si="59"/>
        <v>358</v>
      </c>
      <c r="BK24" s="12">
        <f t="shared" si="60"/>
        <v>2150</v>
      </c>
      <c r="BL24" s="2">
        <f t="shared" si="61"/>
        <v>359.09</v>
      </c>
      <c r="BM24" s="2">
        <f t="shared" si="62"/>
        <v>2509.09</v>
      </c>
      <c r="BN24" s="6">
        <f t="shared" si="63"/>
        <v>2509</v>
      </c>
      <c r="BO24" s="4">
        <v>2655.4166</v>
      </c>
      <c r="BP24" s="4">
        <v>12500</v>
      </c>
      <c r="BQ24" s="6">
        <f t="shared" si="64"/>
        <v>2656</v>
      </c>
      <c r="BR24" s="6">
        <f t="shared" si="65"/>
        <v>12500</v>
      </c>
      <c r="BS24" s="4">
        <v>531.0833</v>
      </c>
      <c r="BT24" s="4">
        <v>4468.9166</v>
      </c>
      <c r="BU24" s="4">
        <v>501.8</v>
      </c>
      <c r="BV24" s="4">
        <v>0</v>
      </c>
      <c r="BW24" s="4">
        <v>0</v>
      </c>
      <c r="BX24" s="2">
        <v>501.8</v>
      </c>
      <c r="BY24" s="2">
        <f t="shared" si="66"/>
        <v>501.8</v>
      </c>
      <c r="BZ24">
        <f t="shared" si="67"/>
        <v>1075</v>
      </c>
      <c r="CA24">
        <f t="shared" si="68"/>
        <v>501.8</v>
      </c>
      <c r="CB24">
        <f t="shared" si="69"/>
        <v>501.8</v>
      </c>
    </row>
    <row r="25" spans="1:80" ht="12.75">
      <c r="A25" s="20">
        <v>5</v>
      </c>
      <c r="B25" s="20" t="s">
        <v>23</v>
      </c>
      <c r="C25" s="22">
        <v>2150</v>
      </c>
      <c r="D25" s="20">
        <v>430</v>
      </c>
      <c r="E25" s="21" t="str">
        <f t="shared" si="70"/>
        <v>wk1 / mth1</v>
      </c>
      <c r="F25" s="24">
        <f t="shared" si="42"/>
        <v>358</v>
      </c>
      <c r="G25" s="22">
        <f t="shared" si="43"/>
        <v>358</v>
      </c>
      <c r="I25" s="25">
        <f t="shared" si="44"/>
        <v>430</v>
      </c>
      <c r="K25" s="12">
        <f t="shared" si="71"/>
        <v>7010</v>
      </c>
      <c r="L25" s="2">
        <f t="shared" si="45"/>
        <v>1795.4499999999998</v>
      </c>
      <c r="M25" s="2">
        <f t="shared" si="46"/>
        <v>5214.55</v>
      </c>
      <c r="N25" s="6">
        <f t="shared" si="47"/>
        <v>5214</v>
      </c>
      <c r="O25" s="4">
        <v>13277.0833</v>
      </c>
      <c r="P25" s="4">
        <v>62500</v>
      </c>
      <c r="Q25" s="6">
        <f t="shared" si="48"/>
        <v>13278</v>
      </c>
      <c r="R25" s="6">
        <f t="shared" si="49"/>
        <v>62500</v>
      </c>
      <c r="S25" s="4">
        <v>2655.4166</v>
      </c>
      <c r="T25" s="4">
        <v>22344.5833</v>
      </c>
      <c r="U25" s="4">
        <v>1042.8</v>
      </c>
      <c r="V25" s="4">
        <v>0</v>
      </c>
      <c r="W25" s="4">
        <v>0</v>
      </c>
      <c r="X25" s="2">
        <v>1042.8</v>
      </c>
      <c r="Y25" s="2">
        <f t="shared" si="72"/>
        <v>358.2</v>
      </c>
      <c r="AA25" s="12">
        <f t="shared" si="73"/>
        <v>7010</v>
      </c>
      <c r="AB25" s="2">
        <f t="shared" si="50"/>
        <v>1795.4499999999998</v>
      </c>
      <c r="AC25" s="2">
        <f t="shared" si="51"/>
        <v>8805.45</v>
      </c>
      <c r="AD25" s="6">
        <f t="shared" si="52"/>
        <v>8805</v>
      </c>
      <c r="AE25" s="4">
        <v>13277.0833</v>
      </c>
      <c r="AF25" s="4">
        <v>62500</v>
      </c>
      <c r="AG25" s="6">
        <f t="shared" si="53"/>
        <v>13278</v>
      </c>
      <c r="AH25" s="6">
        <f t="shared" si="54"/>
        <v>62500</v>
      </c>
      <c r="AI25" s="4">
        <v>2655.4166</v>
      </c>
      <c r="AJ25" s="4">
        <v>22344.5833</v>
      </c>
      <c r="AK25" s="4">
        <v>1761</v>
      </c>
      <c r="AL25" s="4">
        <v>0</v>
      </c>
      <c r="AM25" s="4">
        <v>0</v>
      </c>
      <c r="AN25" s="2">
        <v>1761</v>
      </c>
      <c r="AO25" s="2">
        <f t="shared" si="74"/>
        <v>501.8</v>
      </c>
      <c r="AP25">
        <f t="shared" si="55"/>
        <v>1075</v>
      </c>
      <c r="AQ25">
        <f t="shared" si="56"/>
        <v>501.8</v>
      </c>
      <c r="AR25">
        <f t="shared" si="75"/>
        <v>1761</v>
      </c>
      <c r="AU25" s="12">
        <f t="shared" si="57"/>
        <v>2150</v>
      </c>
      <c r="AV25" s="2">
        <f t="shared" si="58"/>
        <v>359.09</v>
      </c>
      <c r="AW25" s="2">
        <f t="shared" si="38"/>
        <v>1790.91</v>
      </c>
      <c r="AX25" s="6">
        <f t="shared" si="39"/>
        <v>1790</v>
      </c>
      <c r="AY25" s="4">
        <v>2655.4166</v>
      </c>
      <c r="AZ25" s="4">
        <v>12500</v>
      </c>
      <c r="BA25" s="6">
        <f t="shared" si="40"/>
        <v>2656</v>
      </c>
      <c r="BB25" s="6">
        <f t="shared" si="41"/>
        <v>12500</v>
      </c>
      <c r="BC25" s="4">
        <v>531.0833</v>
      </c>
      <c r="BD25" s="4">
        <v>4468.9166</v>
      </c>
      <c r="BE25" s="4">
        <v>358</v>
      </c>
      <c r="BF25" s="4">
        <v>0</v>
      </c>
      <c r="BG25" s="4">
        <v>0</v>
      </c>
      <c r="BH25" s="2">
        <v>358</v>
      </c>
      <c r="BI25" s="2">
        <f t="shared" si="59"/>
        <v>358</v>
      </c>
      <c r="BK25" s="12">
        <f t="shared" si="60"/>
        <v>2150</v>
      </c>
      <c r="BL25" s="2">
        <f t="shared" si="61"/>
        <v>359.09</v>
      </c>
      <c r="BM25" s="2">
        <f t="shared" si="62"/>
        <v>2509.09</v>
      </c>
      <c r="BN25" s="6">
        <f t="shared" si="63"/>
        <v>2509</v>
      </c>
      <c r="BO25" s="4">
        <v>2655.4166</v>
      </c>
      <c r="BP25" s="4">
        <v>12500</v>
      </c>
      <c r="BQ25" s="6">
        <f t="shared" si="64"/>
        <v>2656</v>
      </c>
      <c r="BR25" s="6">
        <f t="shared" si="65"/>
        <v>12500</v>
      </c>
      <c r="BS25" s="4">
        <v>531.0833</v>
      </c>
      <c r="BT25" s="4">
        <v>4468.9166</v>
      </c>
      <c r="BU25" s="4">
        <v>501.8</v>
      </c>
      <c r="BV25" s="4">
        <v>0</v>
      </c>
      <c r="BW25" s="4">
        <v>0</v>
      </c>
      <c r="BX25" s="2">
        <v>501.8</v>
      </c>
      <c r="BY25" s="2">
        <f t="shared" si="66"/>
        <v>501.8</v>
      </c>
      <c r="BZ25">
        <f t="shared" si="67"/>
        <v>1075</v>
      </c>
      <c r="CA25">
        <f t="shared" si="68"/>
        <v>501.8</v>
      </c>
      <c r="CB25">
        <f t="shared" si="69"/>
        <v>501.8</v>
      </c>
    </row>
    <row r="26" spans="1:80" ht="12.75">
      <c r="A26" s="20">
        <v>6</v>
      </c>
      <c r="B26" s="20" t="s">
        <v>23</v>
      </c>
      <c r="C26" s="22">
        <v>2150</v>
      </c>
      <c r="D26" s="20">
        <v>430</v>
      </c>
      <c r="E26" s="21" t="str">
        <f t="shared" si="70"/>
        <v>wk1 / mth1</v>
      </c>
      <c r="F26" s="24">
        <f t="shared" si="42"/>
        <v>358</v>
      </c>
      <c r="G26" s="22">
        <f t="shared" si="43"/>
        <v>358</v>
      </c>
      <c r="I26" s="25">
        <f t="shared" si="44"/>
        <v>430</v>
      </c>
      <c r="K26" s="12">
        <f t="shared" si="71"/>
        <v>9160</v>
      </c>
      <c r="L26" s="2">
        <f t="shared" si="45"/>
        <v>2154.54</v>
      </c>
      <c r="M26" s="2">
        <f t="shared" si="46"/>
        <v>7005.46</v>
      </c>
      <c r="N26" s="6">
        <f t="shared" si="47"/>
        <v>7005</v>
      </c>
      <c r="O26" s="4">
        <v>15932.5</v>
      </c>
      <c r="P26" s="4">
        <v>75000</v>
      </c>
      <c r="Q26" s="6">
        <f t="shared" si="48"/>
        <v>15933</v>
      </c>
      <c r="R26" s="6">
        <f t="shared" si="49"/>
        <v>75000</v>
      </c>
      <c r="S26" s="4">
        <v>3186.5</v>
      </c>
      <c r="T26" s="4">
        <v>26813.5</v>
      </c>
      <c r="U26" s="4">
        <v>1401</v>
      </c>
      <c r="V26" s="4">
        <v>0</v>
      </c>
      <c r="W26" s="4">
        <v>0</v>
      </c>
      <c r="X26" s="2">
        <v>1401</v>
      </c>
      <c r="Y26" s="2">
        <f t="shared" si="72"/>
        <v>358.2</v>
      </c>
      <c r="AA26" s="12">
        <f t="shared" si="73"/>
        <v>9160</v>
      </c>
      <c r="AB26" s="2">
        <f t="shared" si="50"/>
        <v>2154.54</v>
      </c>
      <c r="AC26" s="2">
        <f t="shared" si="51"/>
        <v>11314.54</v>
      </c>
      <c r="AD26" s="6">
        <f t="shared" si="52"/>
        <v>11314</v>
      </c>
      <c r="AE26" s="4">
        <v>15932.5</v>
      </c>
      <c r="AF26" s="4">
        <v>75000</v>
      </c>
      <c r="AG26" s="6">
        <f t="shared" si="53"/>
        <v>15933</v>
      </c>
      <c r="AH26" s="6">
        <f t="shared" si="54"/>
        <v>75000</v>
      </c>
      <c r="AI26" s="4">
        <v>3186.5</v>
      </c>
      <c r="AJ26" s="4">
        <v>26813.5</v>
      </c>
      <c r="AK26" s="4">
        <v>2262.8</v>
      </c>
      <c r="AL26" s="4">
        <v>0</v>
      </c>
      <c r="AM26" s="4">
        <v>0</v>
      </c>
      <c r="AN26" s="2">
        <v>2262.8</v>
      </c>
      <c r="AO26" s="2">
        <f t="shared" si="74"/>
        <v>501.8</v>
      </c>
      <c r="AP26">
        <f t="shared" si="55"/>
        <v>1075</v>
      </c>
      <c r="AQ26">
        <f t="shared" si="56"/>
        <v>501.8</v>
      </c>
      <c r="AR26">
        <f t="shared" si="75"/>
        <v>2262.8</v>
      </c>
      <c r="AU26" s="12">
        <f t="shared" si="57"/>
        <v>2150</v>
      </c>
      <c r="AV26" s="2">
        <f t="shared" si="58"/>
        <v>359.09</v>
      </c>
      <c r="AW26" s="2">
        <f t="shared" si="38"/>
        <v>1790.91</v>
      </c>
      <c r="AX26" s="6">
        <f t="shared" si="39"/>
        <v>1790</v>
      </c>
      <c r="AY26" s="4">
        <v>2655.4166</v>
      </c>
      <c r="AZ26" s="4">
        <v>12500</v>
      </c>
      <c r="BA26" s="6">
        <f t="shared" si="40"/>
        <v>2656</v>
      </c>
      <c r="BB26" s="6">
        <f t="shared" si="41"/>
        <v>12500</v>
      </c>
      <c r="BC26" s="4">
        <v>531.0833</v>
      </c>
      <c r="BD26" s="4">
        <v>4468.9166</v>
      </c>
      <c r="BE26" s="4">
        <v>358</v>
      </c>
      <c r="BF26" s="4">
        <v>0</v>
      </c>
      <c r="BG26" s="4">
        <v>0</v>
      </c>
      <c r="BH26" s="2">
        <v>358</v>
      </c>
      <c r="BI26" s="2">
        <f t="shared" si="59"/>
        <v>358</v>
      </c>
      <c r="BK26" s="12">
        <f t="shared" si="60"/>
        <v>2150</v>
      </c>
      <c r="BL26" s="2">
        <f t="shared" si="61"/>
        <v>359.09</v>
      </c>
      <c r="BM26" s="2">
        <f t="shared" si="62"/>
        <v>2509.09</v>
      </c>
      <c r="BN26" s="6">
        <f t="shared" si="63"/>
        <v>2509</v>
      </c>
      <c r="BO26" s="4">
        <v>2655.4166</v>
      </c>
      <c r="BP26" s="4">
        <v>12500</v>
      </c>
      <c r="BQ26" s="6">
        <f t="shared" si="64"/>
        <v>2656</v>
      </c>
      <c r="BR26" s="6">
        <f t="shared" si="65"/>
        <v>12500</v>
      </c>
      <c r="BS26" s="4">
        <v>531.0833</v>
      </c>
      <c r="BT26" s="4">
        <v>4468.9166</v>
      </c>
      <c r="BU26" s="4">
        <v>501.8</v>
      </c>
      <c r="BV26" s="4">
        <v>0</v>
      </c>
      <c r="BW26" s="4">
        <v>0</v>
      </c>
      <c r="BX26" s="2">
        <v>501.8</v>
      </c>
      <c r="BY26" s="2">
        <f t="shared" si="66"/>
        <v>501.8</v>
      </c>
      <c r="BZ26">
        <f t="shared" si="67"/>
        <v>1075</v>
      </c>
      <c r="CA26">
        <f t="shared" si="68"/>
        <v>501.8</v>
      </c>
      <c r="CB26">
        <f t="shared" si="69"/>
        <v>501.8</v>
      </c>
    </row>
    <row r="27" spans="1:80" ht="12.75">
      <c r="A27" s="20">
        <v>7</v>
      </c>
      <c r="B27" s="20" t="s">
        <v>23</v>
      </c>
      <c r="C27" s="22">
        <v>2150</v>
      </c>
      <c r="D27" s="20" t="s">
        <v>25</v>
      </c>
      <c r="E27" s="21" t="str">
        <f t="shared" si="70"/>
        <v>wk1 / mth1</v>
      </c>
      <c r="F27" s="24">
        <f t="shared" si="42"/>
        <v>430</v>
      </c>
      <c r="G27" s="22">
        <f t="shared" si="43"/>
        <v>430</v>
      </c>
      <c r="I27" s="25" t="str">
        <f t="shared" si="44"/>
        <v>NT</v>
      </c>
      <c r="K27" s="12">
        <f t="shared" si="71"/>
        <v>11310</v>
      </c>
      <c r="L27" s="2">
        <f t="shared" si="45"/>
        <v>0</v>
      </c>
      <c r="M27" s="2">
        <f t="shared" si="46"/>
        <v>11310</v>
      </c>
      <c r="N27" s="6">
        <f t="shared" si="47"/>
        <v>11310</v>
      </c>
      <c r="O27" s="4">
        <v>18587.9166</v>
      </c>
      <c r="P27" s="4">
        <v>87500</v>
      </c>
      <c r="Q27" s="6">
        <f t="shared" si="48"/>
        <v>18588</v>
      </c>
      <c r="R27" s="6">
        <f t="shared" si="49"/>
        <v>87500</v>
      </c>
      <c r="S27" s="4">
        <v>3717.5833</v>
      </c>
      <c r="T27" s="4">
        <v>31282.4166</v>
      </c>
      <c r="U27" s="4">
        <v>2262</v>
      </c>
      <c r="V27" s="4">
        <v>0</v>
      </c>
      <c r="W27" s="4">
        <v>0</v>
      </c>
      <c r="X27" s="2">
        <v>0</v>
      </c>
      <c r="Y27" s="2">
        <f t="shared" si="72"/>
        <v>-1401</v>
      </c>
      <c r="AA27" s="12">
        <f t="shared" si="73"/>
        <v>11310</v>
      </c>
      <c r="AB27" s="2">
        <f t="shared" si="50"/>
        <v>0</v>
      </c>
      <c r="AC27" s="2">
        <f t="shared" si="51"/>
        <v>11310</v>
      </c>
      <c r="AD27" s="6">
        <f t="shared" si="52"/>
        <v>11310</v>
      </c>
      <c r="AE27" s="4">
        <v>18587.9166</v>
      </c>
      <c r="AF27" s="4">
        <v>87500</v>
      </c>
      <c r="AG27" s="6">
        <f t="shared" si="53"/>
        <v>18588</v>
      </c>
      <c r="AH27" s="6">
        <f t="shared" si="54"/>
        <v>87500</v>
      </c>
      <c r="AI27" s="4">
        <v>3717.5833</v>
      </c>
      <c r="AJ27" s="4">
        <v>31282.4166</v>
      </c>
      <c r="AK27" s="4">
        <v>2262</v>
      </c>
      <c r="AL27" s="4">
        <v>0</v>
      </c>
      <c r="AM27" s="4">
        <v>0</v>
      </c>
      <c r="AN27" s="2">
        <v>0</v>
      </c>
      <c r="AO27" s="2">
        <f t="shared" si="74"/>
        <v>-2262.8</v>
      </c>
      <c r="AP27">
        <f t="shared" si="55"/>
        <v>1075</v>
      </c>
      <c r="AQ27">
        <f t="shared" si="56"/>
        <v>-2262.8</v>
      </c>
      <c r="AR27">
        <f t="shared" si="75"/>
        <v>0</v>
      </c>
      <c r="AU27" s="12">
        <f t="shared" si="57"/>
        <v>2150</v>
      </c>
      <c r="AV27" s="2">
        <f t="shared" si="58"/>
        <v>0</v>
      </c>
      <c r="AW27" s="2">
        <f t="shared" si="38"/>
        <v>2150</v>
      </c>
      <c r="AX27" s="6">
        <f t="shared" si="39"/>
        <v>2150</v>
      </c>
      <c r="AY27" s="4">
        <v>2655.4166</v>
      </c>
      <c r="AZ27" s="4">
        <v>12500</v>
      </c>
      <c r="BA27" s="6">
        <f t="shared" si="40"/>
        <v>2656</v>
      </c>
      <c r="BB27" s="6">
        <f t="shared" si="41"/>
        <v>12500</v>
      </c>
      <c r="BC27" s="4">
        <v>531.0833</v>
      </c>
      <c r="BD27" s="4">
        <v>4468.9166</v>
      </c>
      <c r="BE27" s="4">
        <v>430</v>
      </c>
      <c r="BF27" s="4">
        <v>0</v>
      </c>
      <c r="BG27" s="4">
        <v>0</v>
      </c>
      <c r="BH27" s="2">
        <v>430</v>
      </c>
      <c r="BI27" s="2">
        <f t="shared" si="59"/>
        <v>430</v>
      </c>
      <c r="BK27" s="12">
        <f t="shared" si="60"/>
        <v>2150</v>
      </c>
      <c r="BL27" s="2">
        <f t="shared" si="61"/>
        <v>0</v>
      </c>
      <c r="BM27" s="2">
        <f t="shared" si="62"/>
        <v>2150</v>
      </c>
      <c r="BN27" s="6">
        <f t="shared" si="63"/>
        <v>2150</v>
      </c>
      <c r="BO27" s="4">
        <v>2655.4166</v>
      </c>
      <c r="BP27" s="4">
        <v>12500</v>
      </c>
      <c r="BQ27" s="6">
        <f t="shared" si="64"/>
        <v>2656</v>
      </c>
      <c r="BR27" s="6">
        <f t="shared" si="65"/>
        <v>12500</v>
      </c>
      <c r="BS27" s="4">
        <v>531.0833</v>
      </c>
      <c r="BT27" s="4">
        <v>4468.9166</v>
      </c>
      <c r="BU27" s="4">
        <v>430</v>
      </c>
      <c r="BV27" s="4">
        <v>0</v>
      </c>
      <c r="BW27" s="4">
        <v>0</v>
      </c>
      <c r="BX27" s="2">
        <v>0</v>
      </c>
      <c r="BY27" s="2">
        <f t="shared" si="66"/>
        <v>0</v>
      </c>
      <c r="BZ27">
        <f t="shared" si="67"/>
        <v>1075</v>
      </c>
      <c r="CA27">
        <f t="shared" si="68"/>
        <v>0</v>
      </c>
      <c r="CB27">
        <f t="shared" si="69"/>
        <v>0</v>
      </c>
    </row>
    <row r="28" spans="1:80" ht="12.75">
      <c r="A28" s="20">
        <v>8</v>
      </c>
      <c r="B28" s="20" t="s">
        <v>23</v>
      </c>
      <c r="C28" s="22">
        <v>2150</v>
      </c>
      <c r="D28" s="20">
        <v>430</v>
      </c>
      <c r="E28" s="21" t="str">
        <f t="shared" si="70"/>
        <v>wk1 / mth1</v>
      </c>
      <c r="F28" s="24">
        <f t="shared" si="42"/>
        <v>358</v>
      </c>
      <c r="G28" s="22">
        <f t="shared" si="43"/>
        <v>358</v>
      </c>
      <c r="I28" s="25">
        <f t="shared" si="44"/>
        <v>430</v>
      </c>
      <c r="K28" s="12">
        <f t="shared" si="71"/>
        <v>13460</v>
      </c>
      <c r="L28" s="2">
        <f t="shared" si="45"/>
        <v>2872.72</v>
      </c>
      <c r="M28" s="2">
        <f t="shared" si="46"/>
        <v>10587.28</v>
      </c>
      <c r="N28" s="6">
        <f t="shared" si="47"/>
        <v>10587</v>
      </c>
      <c r="O28" s="4">
        <v>21243.3333</v>
      </c>
      <c r="P28" s="4">
        <v>100000</v>
      </c>
      <c r="Q28" s="6">
        <f t="shared" si="48"/>
        <v>21244</v>
      </c>
      <c r="R28" s="6">
        <f t="shared" si="49"/>
        <v>100000</v>
      </c>
      <c r="S28" s="4">
        <v>4248.6666</v>
      </c>
      <c r="T28" s="4">
        <v>35751.3333</v>
      </c>
      <c r="U28" s="4">
        <v>2117.4</v>
      </c>
      <c r="V28" s="4">
        <v>0</v>
      </c>
      <c r="W28" s="4">
        <v>0</v>
      </c>
      <c r="X28" s="2">
        <v>2117.4</v>
      </c>
      <c r="Y28" s="2">
        <f t="shared" si="72"/>
        <v>2117.4</v>
      </c>
      <c r="AA28" s="12">
        <f t="shared" si="73"/>
        <v>13460</v>
      </c>
      <c r="AB28" s="2">
        <f t="shared" si="50"/>
        <v>2872.72</v>
      </c>
      <c r="AC28" s="2">
        <f t="shared" si="51"/>
        <v>16332.72</v>
      </c>
      <c r="AD28" s="6">
        <f t="shared" si="52"/>
        <v>16332</v>
      </c>
      <c r="AE28" s="4">
        <v>21243.3333</v>
      </c>
      <c r="AF28" s="4">
        <v>100000</v>
      </c>
      <c r="AG28" s="6">
        <f t="shared" si="53"/>
        <v>21244</v>
      </c>
      <c r="AH28" s="6">
        <f t="shared" si="54"/>
        <v>100000</v>
      </c>
      <c r="AI28" s="4">
        <v>4248.6666</v>
      </c>
      <c r="AJ28" s="4">
        <v>35751.3333</v>
      </c>
      <c r="AK28" s="4">
        <v>3266.4</v>
      </c>
      <c r="AL28" s="4">
        <v>0</v>
      </c>
      <c r="AM28" s="4">
        <v>0</v>
      </c>
      <c r="AN28" s="2">
        <v>3266.4</v>
      </c>
      <c r="AO28" s="2">
        <f t="shared" si="74"/>
        <v>3266.4</v>
      </c>
      <c r="AP28">
        <f t="shared" si="55"/>
        <v>1075</v>
      </c>
      <c r="AQ28">
        <f t="shared" si="56"/>
        <v>1075</v>
      </c>
      <c r="AR28">
        <f t="shared" si="75"/>
        <v>1075</v>
      </c>
      <c r="AU28" s="12">
        <f t="shared" si="57"/>
        <v>2150</v>
      </c>
      <c r="AV28" s="2">
        <f t="shared" si="58"/>
        <v>359.09</v>
      </c>
      <c r="AW28" s="2">
        <f t="shared" si="38"/>
        <v>1790.91</v>
      </c>
      <c r="AX28" s="6">
        <f t="shared" si="39"/>
        <v>1790</v>
      </c>
      <c r="AY28" s="4">
        <v>2655.4166</v>
      </c>
      <c r="AZ28" s="4">
        <v>12500</v>
      </c>
      <c r="BA28" s="6">
        <f t="shared" si="40"/>
        <v>2656</v>
      </c>
      <c r="BB28" s="6">
        <f t="shared" si="41"/>
        <v>12500</v>
      </c>
      <c r="BC28" s="4">
        <v>531.0833</v>
      </c>
      <c r="BD28" s="4">
        <v>4468.9166</v>
      </c>
      <c r="BE28" s="4">
        <v>358</v>
      </c>
      <c r="BF28" s="4">
        <v>0</v>
      </c>
      <c r="BG28" s="4">
        <v>0</v>
      </c>
      <c r="BH28" s="2">
        <v>358</v>
      </c>
      <c r="BI28" s="2">
        <f t="shared" si="59"/>
        <v>358</v>
      </c>
      <c r="BK28" s="12">
        <f t="shared" si="60"/>
        <v>2150</v>
      </c>
      <c r="BL28" s="2">
        <f t="shared" si="61"/>
        <v>359.09</v>
      </c>
      <c r="BM28" s="2">
        <f t="shared" si="62"/>
        <v>2509.09</v>
      </c>
      <c r="BN28" s="6">
        <f t="shared" si="63"/>
        <v>2509</v>
      </c>
      <c r="BO28" s="4">
        <v>2655.4166</v>
      </c>
      <c r="BP28" s="4">
        <v>12500</v>
      </c>
      <c r="BQ28" s="6">
        <f t="shared" si="64"/>
        <v>2656</v>
      </c>
      <c r="BR28" s="6">
        <f t="shared" si="65"/>
        <v>12500</v>
      </c>
      <c r="BS28" s="4">
        <v>531.0833</v>
      </c>
      <c r="BT28" s="4">
        <v>4468.9166</v>
      </c>
      <c r="BU28" s="4">
        <v>501.8</v>
      </c>
      <c r="BV28" s="4">
        <v>0</v>
      </c>
      <c r="BW28" s="4">
        <v>0</v>
      </c>
      <c r="BX28" s="2">
        <v>501.8</v>
      </c>
      <c r="BY28" s="2">
        <f t="shared" si="66"/>
        <v>501.8</v>
      </c>
      <c r="BZ28">
        <f t="shared" si="67"/>
        <v>1075</v>
      </c>
      <c r="CA28">
        <f t="shared" si="68"/>
        <v>501.8</v>
      </c>
      <c r="CB28">
        <f t="shared" si="69"/>
        <v>501.8</v>
      </c>
    </row>
    <row r="29" spans="1:80" ht="12.75">
      <c r="A29" s="20">
        <v>9</v>
      </c>
      <c r="B29" s="20" t="s">
        <v>23</v>
      </c>
      <c r="C29" s="22">
        <v>2150</v>
      </c>
      <c r="D29" s="20">
        <v>430</v>
      </c>
      <c r="E29" s="21" t="str">
        <f t="shared" si="70"/>
        <v>wk1 / mth1</v>
      </c>
      <c r="F29" s="24">
        <f t="shared" si="42"/>
        <v>358</v>
      </c>
      <c r="G29" s="22">
        <f t="shared" si="43"/>
        <v>358</v>
      </c>
      <c r="I29" s="25">
        <f t="shared" si="44"/>
        <v>430</v>
      </c>
      <c r="K29" s="12">
        <f t="shared" si="71"/>
        <v>15610</v>
      </c>
      <c r="L29" s="2">
        <f t="shared" si="45"/>
        <v>3231.81</v>
      </c>
      <c r="M29" s="2">
        <f t="shared" si="46"/>
        <v>12378.19</v>
      </c>
      <c r="N29" s="6">
        <f t="shared" si="47"/>
        <v>12378</v>
      </c>
      <c r="O29" s="4">
        <v>23898.75</v>
      </c>
      <c r="P29" s="4">
        <v>112500</v>
      </c>
      <c r="Q29" s="6">
        <f t="shared" si="48"/>
        <v>23899</v>
      </c>
      <c r="R29" s="6">
        <f t="shared" si="49"/>
        <v>112500</v>
      </c>
      <c r="S29" s="4">
        <v>4779.75</v>
      </c>
      <c r="T29" s="4">
        <v>40220.25</v>
      </c>
      <c r="U29" s="4">
        <v>2475.6</v>
      </c>
      <c r="V29" s="4">
        <v>0</v>
      </c>
      <c r="W29" s="4">
        <v>0</v>
      </c>
      <c r="X29" s="2">
        <v>2475.6</v>
      </c>
      <c r="Y29" s="2">
        <f t="shared" si="72"/>
        <v>358.2</v>
      </c>
      <c r="AA29" s="12">
        <f t="shared" si="73"/>
        <v>15610</v>
      </c>
      <c r="AB29" s="2">
        <f t="shared" si="50"/>
        <v>3231.81</v>
      </c>
      <c r="AC29" s="2">
        <f t="shared" si="51"/>
        <v>18841.81</v>
      </c>
      <c r="AD29" s="6">
        <f t="shared" si="52"/>
        <v>18841</v>
      </c>
      <c r="AE29" s="4">
        <v>23898.75</v>
      </c>
      <c r="AF29" s="4">
        <v>112500</v>
      </c>
      <c r="AG29" s="6">
        <f t="shared" si="53"/>
        <v>23899</v>
      </c>
      <c r="AH29" s="6">
        <f t="shared" si="54"/>
        <v>112500</v>
      </c>
      <c r="AI29" s="4">
        <v>4779.75</v>
      </c>
      <c r="AJ29" s="4">
        <v>40220.25</v>
      </c>
      <c r="AK29" s="4">
        <v>3768.2</v>
      </c>
      <c r="AL29" s="4">
        <v>0</v>
      </c>
      <c r="AM29" s="4">
        <v>0</v>
      </c>
      <c r="AN29" s="2">
        <v>3768.2</v>
      </c>
      <c r="AO29" s="2">
        <f t="shared" si="74"/>
        <v>2693.2</v>
      </c>
      <c r="AP29">
        <f t="shared" si="55"/>
        <v>1075</v>
      </c>
      <c r="AQ29">
        <f t="shared" si="56"/>
        <v>1075</v>
      </c>
      <c r="AR29">
        <f t="shared" si="75"/>
        <v>2150</v>
      </c>
      <c r="AU29" s="12">
        <f t="shared" si="57"/>
        <v>2150</v>
      </c>
      <c r="AV29" s="2">
        <f t="shared" si="58"/>
        <v>359.09</v>
      </c>
      <c r="AW29" s="2">
        <f t="shared" si="38"/>
        <v>1790.91</v>
      </c>
      <c r="AX29" s="6">
        <f t="shared" si="39"/>
        <v>1790</v>
      </c>
      <c r="AY29" s="4">
        <v>2655.4166</v>
      </c>
      <c r="AZ29" s="4">
        <v>12500</v>
      </c>
      <c r="BA29" s="6">
        <f t="shared" si="40"/>
        <v>2656</v>
      </c>
      <c r="BB29" s="6">
        <f t="shared" si="41"/>
        <v>12500</v>
      </c>
      <c r="BC29" s="4">
        <v>531.0833</v>
      </c>
      <c r="BD29" s="4">
        <v>4468.9166</v>
      </c>
      <c r="BE29" s="4">
        <v>358</v>
      </c>
      <c r="BF29" s="4">
        <v>0</v>
      </c>
      <c r="BG29" s="4">
        <v>0</v>
      </c>
      <c r="BH29" s="2">
        <v>358</v>
      </c>
      <c r="BI29" s="2">
        <f t="shared" si="59"/>
        <v>358</v>
      </c>
      <c r="BK29" s="12">
        <f t="shared" si="60"/>
        <v>2150</v>
      </c>
      <c r="BL29" s="2">
        <f t="shared" si="61"/>
        <v>359.09</v>
      </c>
      <c r="BM29" s="2">
        <f t="shared" si="62"/>
        <v>2509.09</v>
      </c>
      <c r="BN29" s="6">
        <f t="shared" si="63"/>
        <v>2509</v>
      </c>
      <c r="BO29" s="4">
        <v>2655.4166</v>
      </c>
      <c r="BP29" s="4">
        <v>12500</v>
      </c>
      <c r="BQ29" s="6">
        <f t="shared" si="64"/>
        <v>2656</v>
      </c>
      <c r="BR29" s="6">
        <f t="shared" si="65"/>
        <v>12500</v>
      </c>
      <c r="BS29" s="4">
        <v>531.0833</v>
      </c>
      <c r="BT29" s="4">
        <v>4468.9166</v>
      </c>
      <c r="BU29" s="4">
        <v>501.8</v>
      </c>
      <c r="BV29" s="4">
        <v>0</v>
      </c>
      <c r="BW29" s="4">
        <v>0</v>
      </c>
      <c r="BX29" s="2">
        <v>501.8</v>
      </c>
      <c r="BY29" s="2">
        <f t="shared" si="66"/>
        <v>501.8</v>
      </c>
      <c r="BZ29">
        <f t="shared" si="67"/>
        <v>1075</v>
      </c>
      <c r="CA29">
        <f t="shared" si="68"/>
        <v>501.8</v>
      </c>
      <c r="CB29">
        <f t="shared" si="69"/>
        <v>501.8</v>
      </c>
    </row>
    <row r="30" spans="1:80" ht="12.75">
      <c r="A30" s="20">
        <v>10</v>
      </c>
      <c r="B30" s="20" t="s">
        <v>23</v>
      </c>
      <c r="C30" s="22">
        <v>2150</v>
      </c>
      <c r="D30" s="20">
        <v>430</v>
      </c>
      <c r="E30" s="21" t="str">
        <f t="shared" si="70"/>
        <v>wk1 / mth1</v>
      </c>
      <c r="F30" s="24">
        <f t="shared" si="42"/>
        <v>358</v>
      </c>
      <c r="G30" s="22">
        <f t="shared" si="43"/>
        <v>358</v>
      </c>
      <c r="I30" s="25">
        <f t="shared" si="44"/>
        <v>430</v>
      </c>
      <c r="K30" s="12">
        <f t="shared" si="71"/>
        <v>17760</v>
      </c>
      <c r="L30" s="2">
        <f t="shared" si="45"/>
        <v>3590.8999999999996</v>
      </c>
      <c r="M30" s="2">
        <f t="shared" si="46"/>
        <v>14169.1</v>
      </c>
      <c r="N30" s="6">
        <f t="shared" si="47"/>
        <v>14169</v>
      </c>
      <c r="O30" s="4">
        <v>26554.1666</v>
      </c>
      <c r="P30" s="4">
        <v>125000</v>
      </c>
      <c r="Q30" s="6">
        <f t="shared" si="48"/>
        <v>26555</v>
      </c>
      <c r="R30" s="6">
        <f t="shared" si="49"/>
        <v>125000</v>
      </c>
      <c r="S30" s="4">
        <v>5310.8333</v>
      </c>
      <c r="T30" s="4">
        <v>44689.1666</v>
      </c>
      <c r="U30" s="4">
        <v>2833.8</v>
      </c>
      <c r="V30" s="4">
        <v>0</v>
      </c>
      <c r="W30" s="4">
        <v>0</v>
      </c>
      <c r="X30" s="2">
        <v>2833.8</v>
      </c>
      <c r="Y30" s="2">
        <f t="shared" si="72"/>
        <v>358.2</v>
      </c>
      <c r="AA30" s="12">
        <f t="shared" si="73"/>
        <v>17760</v>
      </c>
      <c r="AB30" s="2">
        <f t="shared" si="50"/>
        <v>3590.8999999999996</v>
      </c>
      <c r="AC30" s="2">
        <f t="shared" si="51"/>
        <v>21350.9</v>
      </c>
      <c r="AD30" s="6">
        <f t="shared" si="52"/>
        <v>21350</v>
      </c>
      <c r="AE30" s="4">
        <v>26554.1666</v>
      </c>
      <c r="AF30" s="4">
        <v>125000</v>
      </c>
      <c r="AG30" s="6">
        <f t="shared" si="53"/>
        <v>26555</v>
      </c>
      <c r="AH30" s="6">
        <f t="shared" si="54"/>
        <v>125000</v>
      </c>
      <c r="AI30" s="4">
        <v>5310.8333</v>
      </c>
      <c r="AJ30" s="4">
        <v>44689.1666</v>
      </c>
      <c r="AK30" s="4">
        <v>4270</v>
      </c>
      <c r="AL30" s="4">
        <v>0</v>
      </c>
      <c r="AM30" s="4">
        <v>0</v>
      </c>
      <c r="AN30" s="2">
        <v>4270</v>
      </c>
      <c r="AO30" s="2">
        <f t="shared" si="74"/>
        <v>2120</v>
      </c>
      <c r="AP30">
        <f t="shared" si="55"/>
        <v>1075</v>
      </c>
      <c r="AQ30">
        <f t="shared" si="56"/>
        <v>1075</v>
      </c>
      <c r="AR30">
        <f t="shared" si="75"/>
        <v>3225</v>
      </c>
      <c r="AU30" s="12">
        <f t="shared" si="57"/>
        <v>2150</v>
      </c>
      <c r="AV30" s="2">
        <f t="shared" si="58"/>
        <v>359.09</v>
      </c>
      <c r="AW30" s="2">
        <f t="shared" si="38"/>
        <v>1790.91</v>
      </c>
      <c r="AX30" s="6">
        <f t="shared" si="39"/>
        <v>1790</v>
      </c>
      <c r="AY30" s="4">
        <v>2655.4166</v>
      </c>
      <c r="AZ30" s="4">
        <v>12500</v>
      </c>
      <c r="BA30" s="6">
        <f t="shared" si="40"/>
        <v>2656</v>
      </c>
      <c r="BB30" s="6">
        <f t="shared" si="41"/>
        <v>12500</v>
      </c>
      <c r="BC30" s="4">
        <v>531.0833</v>
      </c>
      <c r="BD30" s="4">
        <v>4468.9166</v>
      </c>
      <c r="BE30" s="4">
        <v>358</v>
      </c>
      <c r="BF30" s="4">
        <v>0</v>
      </c>
      <c r="BG30" s="4">
        <v>0</v>
      </c>
      <c r="BH30" s="2">
        <v>358</v>
      </c>
      <c r="BI30" s="2">
        <f t="shared" si="59"/>
        <v>358</v>
      </c>
      <c r="BK30" s="12">
        <f t="shared" si="60"/>
        <v>2150</v>
      </c>
      <c r="BL30" s="2">
        <f t="shared" si="61"/>
        <v>359.09</v>
      </c>
      <c r="BM30" s="2">
        <f t="shared" si="62"/>
        <v>2509.09</v>
      </c>
      <c r="BN30" s="6">
        <f t="shared" si="63"/>
        <v>2509</v>
      </c>
      <c r="BO30" s="4">
        <v>2655.4166</v>
      </c>
      <c r="BP30" s="4">
        <v>12500</v>
      </c>
      <c r="BQ30" s="6">
        <f t="shared" si="64"/>
        <v>2656</v>
      </c>
      <c r="BR30" s="6">
        <f t="shared" si="65"/>
        <v>12500</v>
      </c>
      <c r="BS30" s="4">
        <v>531.0833</v>
      </c>
      <c r="BT30" s="4">
        <v>4468.9166</v>
      </c>
      <c r="BU30" s="4">
        <v>501.8</v>
      </c>
      <c r="BV30" s="4">
        <v>0</v>
      </c>
      <c r="BW30" s="4">
        <v>0</v>
      </c>
      <c r="BX30" s="2">
        <v>501.8</v>
      </c>
      <c r="BY30" s="2">
        <f t="shared" si="66"/>
        <v>501.8</v>
      </c>
      <c r="BZ30">
        <f t="shared" si="67"/>
        <v>1075</v>
      </c>
      <c r="CA30">
        <f t="shared" si="68"/>
        <v>501.8</v>
      </c>
      <c r="CB30">
        <f t="shared" si="69"/>
        <v>501.8</v>
      </c>
    </row>
    <row r="31" spans="1:80" ht="12.75">
      <c r="A31" s="20">
        <v>11</v>
      </c>
      <c r="B31" s="20" t="s">
        <v>23</v>
      </c>
      <c r="C31" s="22">
        <v>2150</v>
      </c>
      <c r="D31" s="20">
        <v>430</v>
      </c>
      <c r="E31" s="21" t="str">
        <f t="shared" si="70"/>
        <v>wk1 / mth1</v>
      </c>
      <c r="F31" s="24">
        <f t="shared" si="42"/>
        <v>358</v>
      </c>
      <c r="G31" s="22">
        <f t="shared" si="43"/>
        <v>358</v>
      </c>
      <c r="I31" s="25">
        <f t="shared" si="44"/>
        <v>430</v>
      </c>
      <c r="K31" s="12">
        <f>ROUND(C31+K30,2)</f>
        <v>19910</v>
      </c>
      <c r="L31" s="2">
        <f t="shared" si="45"/>
        <v>3949.99</v>
      </c>
      <c r="M31" s="2">
        <f>ROUND(K31-L31,2)</f>
        <v>15960.01</v>
      </c>
      <c r="N31" s="6">
        <f t="shared" si="47"/>
        <v>15960</v>
      </c>
      <c r="O31" s="4">
        <v>29209.5833</v>
      </c>
      <c r="P31" s="4">
        <v>137500</v>
      </c>
      <c r="Q31" s="6">
        <f>ROUNDUP(O31,0)</f>
        <v>29210</v>
      </c>
      <c r="R31" s="6">
        <f>ROUNDUP(P31,0)</f>
        <v>137500</v>
      </c>
      <c r="S31" s="4">
        <v>5841.9166</v>
      </c>
      <c r="T31" s="4">
        <v>49158.0833</v>
      </c>
      <c r="U31" s="4">
        <v>3192</v>
      </c>
      <c r="V31" s="4">
        <v>0</v>
      </c>
      <c r="W31" s="4">
        <v>0</v>
      </c>
      <c r="X31" s="2">
        <v>3192</v>
      </c>
      <c r="Y31" s="2">
        <f t="shared" si="72"/>
        <v>358.2</v>
      </c>
      <c r="AA31" s="12">
        <f t="shared" si="73"/>
        <v>19910</v>
      </c>
      <c r="AB31" s="2">
        <f t="shared" si="50"/>
        <v>3949.99</v>
      </c>
      <c r="AC31" s="2">
        <f t="shared" si="51"/>
        <v>23859.99</v>
      </c>
      <c r="AD31" s="6">
        <f t="shared" si="52"/>
        <v>23859</v>
      </c>
      <c r="AE31" s="4">
        <v>29209.5833</v>
      </c>
      <c r="AF31" s="4">
        <v>137500</v>
      </c>
      <c r="AG31" s="6">
        <f>ROUNDUP(AE31,0)</f>
        <v>29210</v>
      </c>
      <c r="AH31" s="6">
        <f>ROUNDUP(AF31,0)</f>
        <v>137500</v>
      </c>
      <c r="AI31" s="4">
        <v>5841.9166</v>
      </c>
      <c r="AJ31" s="4">
        <v>49158.0833</v>
      </c>
      <c r="AK31" s="4">
        <v>4771.8</v>
      </c>
      <c r="AL31" s="4">
        <v>0</v>
      </c>
      <c r="AM31" s="4">
        <v>0</v>
      </c>
      <c r="AN31" s="2">
        <v>4771.8</v>
      </c>
      <c r="AO31" s="2">
        <f t="shared" si="74"/>
        <v>1546.8</v>
      </c>
      <c r="AP31">
        <f t="shared" si="55"/>
        <v>1075</v>
      </c>
      <c r="AQ31">
        <f t="shared" si="56"/>
        <v>1075</v>
      </c>
      <c r="AR31">
        <f t="shared" si="75"/>
        <v>4300</v>
      </c>
      <c r="AU31" s="12">
        <f t="shared" si="57"/>
        <v>2150</v>
      </c>
      <c r="AV31" s="2">
        <f t="shared" si="58"/>
        <v>359.09</v>
      </c>
      <c r="AW31" s="2">
        <f t="shared" si="38"/>
        <v>1790.91</v>
      </c>
      <c r="AX31" s="6">
        <f t="shared" si="39"/>
        <v>1790</v>
      </c>
      <c r="AY31" s="4">
        <v>2655.4166</v>
      </c>
      <c r="AZ31" s="4">
        <v>12500</v>
      </c>
      <c r="BA31" s="6">
        <f t="shared" si="40"/>
        <v>2656</v>
      </c>
      <c r="BB31" s="6">
        <f t="shared" si="41"/>
        <v>12500</v>
      </c>
      <c r="BC31" s="4">
        <v>531.0833</v>
      </c>
      <c r="BD31" s="4">
        <v>4468.9166</v>
      </c>
      <c r="BE31" s="4">
        <v>358</v>
      </c>
      <c r="BF31" s="4">
        <v>0</v>
      </c>
      <c r="BG31" s="4">
        <v>0</v>
      </c>
      <c r="BH31" s="2">
        <v>358</v>
      </c>
      <c r="BI31" s="2">
        <f t="shared" si="59"/>
        <v>358</v>
      </c>
      <c r="BK31" s="12">
        <f t="shared" si="60"/>
        <v>2150</v>
      </c>
      <c r="BL31" s="2">
        <f t="shared" si="61"/>
        <v>359.09</v>
      </c>
      <c r="BM31" s="2">
        <f t="shared" si="62"/>
        <v>2509.09</v>
      </c>
      <c r="BN31" s="6">
        <f t="shared" si="63"/>
        <v>2509</v>
      </c>
      <c r="BO31" s="4">
        <v>2655.4166</v>
      </c>
      <c r="BP31" s="4">
        <v>12500</v>
      </c>
      <c r="BQ31" s="6">
        <f>ROUNDUP(BO31,0)</f>
        <v>2656</v>
      </c>
      <c r="BR31" s="6">
        <f>ROUNDUP(BP31,0)</f>
        <v>12500</v>
      </c>
      <c r="BS31" s="4">
        <v>531.0833</v>
      </c>
      <c r="BT31" s="4">
        <v>4468.9166</v>
      </c>
      <c r="BU31" s="4">
        <v>501.8</v>
      </c>
      <c r="BV31" s="4">
        <v>0</v>
      </c>
      <c r="BW31" s="4">
        <v>0</v>
      </c>
      <c r="BX31" s="2">
        <v>501.8</v>
      </c>
      <c r="BY31" s="2">
        <f t="shared" si="66"/>
        <v>501.8</v>
      </c>
      <c r="BZ31">
        <f t="shared" si="67"/>
        <v>1075</v>
      </c>
      <c r="CA31">
        <f t="shared" si="68"/>
        <v>501.8</v>
      </c>
      <c r="CB31">
        <f t="shared" si="69"/>
        <v>501.8</v>
      </c>
    </row>
    <row r="32" spans="1:80" ht="12.75">
      <c r="A32" s="20">
        <v>12</v>
      </c>
      <c r="B32" s="20" t="s">
        <v>23</v>
      </c>
      <c r="C32" s="22">
        <v>2150</v>
      </c>
      <c r="D32" s="20" t="s">
        <v>25</v>
      </c>
      <c r="E32" s="21" t="str">
        <f t="shared" si="70"/>
        <v>wk1 / mth1</v>
      </c>
      <c r="F32" s="24">
        <f t="shared" si="42"/>
        <v>430</v>
      </c>
      <c r="G32" s="22">
        <f t="shared" si="43"/>
        <v>430</v>
      </c>
      <c r="I32" s="25" t="str">
        <f t="shared" si="44"/>
        <v>NT</v>
      </c>
      <c r="K32" s="12">
        <f>ROUND(C32+K31,2)</f>
        <v>22060</v>
      </c>
      <c r="L32" s="2">
        <f t="shared" si="45"/>
        <v>0</v>
      </c>
      <c r="M32" s="2">
        <f>ROUND(K32-L32,2)</f>
        <v>22060</v>
      </c>
      <c r="N32" s="6">
        <f t="shared" si="47"/>
        <v>22060</v>
      </c>
      <c r="O32" s="4">
        <v>31865</v>
      </c>
      <c r="P32" s="4">
        <v>150000</v>
      </c>
      <c r="Q32" s="6">
        <f>ROUNDUP(O32,0)</f>
        <v>31865</v>
      </c>
      <c r="R32" s="6">
        <f>ROUNDUP(P32,0)</f>
        <v>150000</v>
      </c>
      <c r="S32" s="4">
        <v>6373</v>
      </c>
      <c r="T32" s="4">
        <v>53627</v>
      </c>
      <c r="U32" s="4">
        <v>4412</v>
      </c>
      <c r="V32" s="4">
        <v>0</v>
      </c>
      <c r="W32" s="4">
        <v>0</v>
      </c>
      <c r="X32" s="2">
        <v>0</v>
      </c>
      <c r="Y32" s="2">
        <f t="shared" si="72"/>
        <v>-3192</v>
      </c>
      <c r="AA32" s="12">
        <f t="shared" si="73"/>
        <v>22060</v>
      </c>
      <c r="AB32" s="2">
        <f t="shared" si="50"/>
        <v>0</v>
      </c>
      <c r="AC32" s="2">
        <f t="shared" si="51"/>
        <v>22060</v>
      </c>
      <c r="AD32" s="6">
        <f t="shared" si="52"/>
        <v>22060</v>
      </c>
      <c r="AE32" s="4">
        <v>31865</v>
      </c>
      <c r="AF32" s="4">
        <v>150000</v>
      </c>
      <c r="AG32" s="6">
        <f>ROUNDUP(AE32,0)</f>
        <v>31865</v>
      </c>
      <c r="AH32" s="6">
        <f>ROUNDUP(AF32,0)</f>
        <v>150000</v>
      </c>
      <c r="AI32" s="4">
        <v>6373</v>
      </c>
      <c r="AJ32" s="4">
        <v>53627</v>
      </c>
      <c r="AK32" s="4">
        <v>4412</v>
      </c>
      <c r="AL32" s="4">
        <v>0</v>
      </c>
      <c r="AM32" s="4">
        <v>0</v>
      </c>
      <c r="AN32" s="2">
        <v>0</v>
      </c>
      <c r="AO32" s="2">
        <f t="shared" si="74"/>
        <v>-4300</v>
      </c>
      <c r="AP32">
        <f t="shared" si="55"/>
        <v>1075</v>
      </c>
      <c r="AQ32">
        <f t="shared" si="56"/>
        <v>-4300</v>
      </c>
      <c r="AR32">
        <f t="shared" si="75"/>
        <v>0</v>
      </c>
      <c r="AU32" s="12">
        <f t="shared" si="57"/>
        <v>2150</v>
      </c>
      <c r="AV32" s="2">
        <f t="shared" si="58"/>
        <v>0</v>
      </c>
      <c r="AW32" s="2">
        <f t="shared" si="38"/>
        <v>2150</v>
      </c>
      <c r="AX32" s="6">
        <f t="shared" si="39"/>
        <v>2150</v>
      </c>
      <c r="AY32" s="4">
        <v>2655.4166</v>
      </c>
      <c r="AZ32" s="4">
        <v>12500</v>
      </c>
      <c r="BA32" s="6">
        <f t="shared" si="40"/>
        <v>2656</v>
      </c>
      <c r="BB32" s="6">
        <f t="shared" si="41"/>
        <v>12500</v>
      </c>
      <c r="BC32" s="4">
        <v>531.0833</v>
      </c>
      <c r="BD32" s="4">
        <v>4468.9166</v>
      </c>
      <c r="BE32" s="4">
        <v>430</v>
      </c>
      <c r="BF32" s="4">
        <v>0</v>
      </c>
      <c r="BG32" s="4">
        <v>0</v>
      </c>
      <c r="BH32" s="2">
        <v>430</v>
      </c>
      <c r="BI32" s="2">
        <f t="shared" si="59"/>
        <v>430</v>
      </c>
      <c r="BK32" s="12">
        <f t="shared" si="60"/>
        <v>2150</v>
      </c>
      <c r="BL32" s="2">
        <f t="shared" si="61"/>
        <v>0</v>
      </c>
      <c r="BM32" s="2">
        <f t="shared" si="62"/>
        <v>2150</v>
      </c>
      <c r="BN32" s="6">
        <f t="shared" si="63"/>
        <v>2150</v>
      </c>
      <c r="BO32" s="4">
        <v>2655.4166</v>
      </c>
      <c r="BP32" s="4">
        <v>12500</v>
      </c>
      <c r="BQ32" s="6">
        <f>ROUNDUP(BO32,0)</f>
        <v>2656</v>
      </c>
      <c r="BR32" s="6">
        <f>ROUNDUP(BP32,0)</f>
        <v>12500</v>
      </c>
      <c r="BS32" s="4">
        <v>531.0833</v>
      </c>
      <c r="BT32" s="4">
        <v>4468.9166</v>
      </c>
      <c r="BU32" s="4">
        <v>430</v>
      </c>
      <c r="BV32" s="4">
        <v>0</v>
      </c>
      <c r="BW32" s="4">
        <v>0</v>
      </c>
      <c r="BX32" s="2">
        <v>0</v>
      </c>
      <c r="BY32" s="2">
        <f t="shared" si="66"/>
        <v>0</v>
      </c>
      <c r="BZ32">
        <f t="shared" si="67"/>
        <v>1075</v>
      </c>
      <c r="CA32">
        <f t="shared" si="68"/>
        <v>0</v>
      </c>
      <c r="CB32">
        <f t="shared" si="69"/>
        <v>0</v>
      </c>
    </row>
    <row r="40" spans="1:3" ht="12.75">
      <c r="A40" s="30" t="s">
        <v>38</v>
      </c>
      <c r="C40" s="30"/>
    </row>
    <row r="41" spans="1:3" ht="12.75">
      <c r="A41" s="30" t="s">
        <v>39</v>
      </c>
      <c r="C41" s="30"/>
    </row>
    <row r="50" spans="1:9" ht="12.75">
      <c r="A50" s="154" t="s">
        <v>17</v>
      </c>
      <c r="B50" s="155"/>
      <c r="C50" s="155"/>
      <c r="D50" s="156"/>
      <c r="E50" s="16"/>
      <c r="F50" s="157" t="s">
        <v>18</v>
      </c>
      <c r="G50" s="158"/>
      <c r="H50" s="26"/>
      <c r="I50" s="26"/>
    </row>
    <row r="51" spans="1:44" ht="39.75">
      <c r="A51" s="17" t="s">
        <v>19</v>
      </c>
      <c r="B51" s="18" t="s">
        <v>16</v>
      </c>
      <c r="C51" s="16" t="s">
        <v>0</v>
      </c>
      <c r="D51" s="19" t="s">
        <v>20</v>
      </c>
      <c r="E51" s="29" t="s">
        <v>37</v>
      </c>
      <c r="F51" s="159" t="s">
        <v>21</v>
      </c>
      <c r="G51" s="160"/>
      <c r="I51" s="27" t="s">
        <v>28</v>
      </c>
      <c r="J51" s="1"/>
      <c r="K51" s="11" t="s">
        <v>36</v>
      </c>
      <c r="L51" s="9" t="s">
        <v>15</v>
      </c>
      <c r="M51" s="13" t="s">
        <v>2</v>
      </c>
      <c r="N51" s="14" t="s">
        <v>1</v>
      </c>
      <c r="O51" s="3" t="s">
        <v>3</v>
      </c>
      <c r="P51" s="3" t="s">
        <v>4</v>
      </c>
      <c r="Q51" s="5" t="s">
        <v>5</v>
      </c>
      <c r="R51" s="5" t="s">
        <v>6</v>
      </c>
      <c r="S51" s="7" t="s">
        <v>11</v>
      </c>
      <c r="T51" s="7" t="s">
        <v>12</v>
      </c>
      <c r="U51" s="8" t="s">
        <v>7</v>
      </c>
      <c r="V51" s="8" t="s">
        <v>9</v>
      </c>
      <c r="W51" s="8" t="s">
        <v>8</v>
      </c>
      <c r="X51" s="9" t="s">
        <v>13</v>
      </c>
      <c r="Y51" s="10" t="s">
        <v>10</v>
      </c>
      <c r="AA51" s="11" t="s">
        <v>14</v>
      </c>
      <c r="AB51" s="9" t="s">
        <v>30</v>
      </c>
      <c r="AC51" s="13" t="s">
        <v>2</v>
      </c>
      <c r="AD51" s="14" t="s">
        <v>1</v>
      </c>
      <c r="AE51" s="3" t="s">
        <v>3</v>
      </c>
      <c r="AF51" s="3" t="s">
        <v>4</v>
      </c>
      <c r="AG51" s="5" t="s">
        <v>5</v>
      </c>
      <c r="AH51" s="5" t="s">
        <v>6</v>
      </c>
      <c r="AI51" s="7" t="s">
        <v>11</v>
      </c>
      <c r="AJ51" s="7" t="s">
        <v>12</v>
      </c>
      <c r="AK51" s="8" t="s">
        <v>7</v>
      </c>
      <c r="AL51" s="8" t="s">
        <v>9</v>
      </c>
      <c r="AM51" s="8" t="s">
        <v>8</v>
      </c>
      <c r="AN51" s="9" t="s">
        <v>13</v>
      </c>
      <c r="AO51" s="10" t="s">
        <v>10</v>
      </c>
      <c r="AP51" s="28" t="s">
        <v>32</v>
      </c>
      <c r="AQ51" s="28" t="s">
        <v>34</v>
      </c>
      <c r="AR51" s="28" t="s">
        <v>33</v>
      </c>
    </row>
    <row r="52" spans="1:44" ht="12.75">
      <c r="A52" s="20">
        <v>1</v>
      </c>
      <c r="B52" s="20" t="s">
        <v>22</v>
      </c>
      <c r="C52" s="22">
        <v>475</v>
      </c>
      <c r="D52" s="20" t="s">
        <v>24</v>
      </c>
      <c r="E52" s="21" t="s">
        <v>38</v>
      </c>
      <c r="F52" s="24">
        <f>IF(LEFT(D52,1)="K",AR52,X52)</f>
        <v>213.75</v>
      </c>
      <c r="G52" s="24">
        <f>IF(LEFT(D52,1)="K",AQ52,Y52)</f>
        <v>213.75</v>
      </c>
      <c r="H52" s="26"/>
      <c r="I52" s="25" t="str">
        <f>IF(D52="FT","FT",IF(D52="NT","NT",IF(D52="D0","D0",IF(D52="BR","BR",IF(OR(RIGHT(D52,1)="L",RIGHT(D52,1)="T",RIGHT(D52,1)="P",RIGHT(D52,1)="V",RIGHT(D52,1)="Y"),LEFT(D52,(LEN(D52)-1)),IF(LEFT(D52,1)="K",RIGHT(D52,(LEN(D52)-1)),D52))))))</f>
        <v>D0</v>
      </c>
      <c r="K52" s="12">
        <f>ROUND(C52,2)</f>
        <v>475</v>
      </c>
      <c r="L52" s="2">
        <f>IF(OR(I52=0,I52="0",I52="BR",I52="D0",I52="NT"),0,ROUND(((INT((I52-1)/500)*96.16)+ROUNDUP((((MOD(I52-1,500)+1)*10)+9)/52,2)),2))</f>
        <v>0</v>
      </c>
      <c r="M52" s="2">
        <f>ROUND(K52-L52,2)</f>
        <v>475</v>
      </c>
      <c r="N52" s="6">
        <f>TRUNC(M52,0)</f>
        <v>475</v>
      </c>
      <c r="O52" s="4">
        <v>612.7884</v>
      </c>
      <c r="P52" s="4">
        <v>2884.6153</v>
      </c>
      <c r="Q52" s="6">
        <f>ROUNDUP(O52,0)</f>
        <v>613</v>
      </c>
      <c r="R52" s="6">
        <f>ROUNDUP(P52,0)</f>
        <v>2885</v>
      </c>
      <c r="S52" s="4">
        <v>122.5576</v>
      </c>
      <c r="T52" s="4">
        <v>1031.2884</v>
      </c>
      <c r="U52" s="4">
        <v>95</v>
      </c>
      <c r="V52" s="4">
        <v>0</v>
      </c>
      <c r="W52" s="4">
        <v>0</v>
      </c>
      <c r="X52" s="2">
        <v>213.75</v>
      </c>
      <c r="Y52" s="2">
        <f>ROUND(X52,2)</f>
        <v>213.75</v>
      </c>
      <c r="AA52" s="12">
        <f>ROUND(C52,2)</f>
        <v>475</v>
      </c>
      <c r="AB52" s="2">
        <f>IF(OR(I52=0,I52="0",I52="BR",I52="D0",I52="NT"),0,ROUND(((INT((I52-1)/500)*96.16)+ROUNDUP((((MOD(I52-1,500)+1)*10)+9)/52,2)),2))</f>
        <v>0</v>
      </c>
      <c r="AC52" s="2">
        <f>ROUND(AA52+AB52,2)</f>
        <v>475</v>
      </c>
      <c r="AD52" s="6">
        <f>TRUNC(AC52,0)</f>
        <v>475</v>
      </c>
      <c r="AE52" s="4">
        <v>612.7884</v>
      </c>
      <c r="AF52" s="4">
        <v>2884.6153</v>
      </c>
      <c r="AG52" s="6">
        <f>ROUNDUP(AE52,0)</f>
        <v>613</v>
      </c>
      <c r="AH52" s="6">
        <f>ROUNDUP(AF52,0)</f>
        <v>2885</v>
      </c>
      <c r="AI52" s="4">
        <v>122.5576</v>
      </c>
      <c r="AJ52" s="4">
        <v>1031.2884</v>
      </c>
      <c r="AK52" s="4">
        <v>95</v>
      </c>
      <c r="AL52" s="4">
        <v>0</v>
      </c>
      <c r="AM52" s="4">
        <v>0</v>
      </c>
      <c r="AN52" s="2">
        <v>95</v>
      </c>
      <c r="AO52" s="2">
        <f>ROUND(AN52,2)</f>
        <v>95</v>
      </c>
      <c r="AP52">
        <f>TRUNC(ROUND(C52*0.5,10),2)</f>
        <v>237.5</v>
      </c>
      <c r="AQ52">
        <f>IF(AO52&gt;AP52,AP52,AO52)</f>
        <v>95</v>
      </c>
      <c r="AR52">
        <f>AQ52</f>
        <v>95</v>
      </c>
    </row>
    <row r="53" spans="1:44" ht="12.75">
      <c r="A53" s="20">
        <v>2</v>
      </c>
      <c r="B53" s="21" t="s">
        <v>22</v>
      </c>
      <c r="C53" s="22">
        <v>475</v>
      </c>
      <c r="D53" s="20" t="s">
        <v>26</v>
      </c>
      <c r="E53" s="21" t="s">
        <v>39</v>
      </c>
      <c r="F53" s="24">
        <f aca="true" t="shared" si="76" ref="F53:F64">IF(LEFT(D53,1)="K",AR53,X53)</f>
        <v>95</v>
      </c>
      <c r="G53" s="24">
        <f aca="true" t="shared" si="77" ref="G53:G64">IF(LEFT(D53,1)="K",AQ53,Y53)</f>
        <v>95</v>
      </c>
      <c r="H53" s="26"/>
      <c r="I53" s="25" t="str">
        <f aca="true" t="shared" si="78" ref="I53:I64">IF(D53="FT","FT",IF(D53="NT","NT",IF(D53="D0","D0",IF(D53="BR","BR",IF(OR(RIGHT(D53,1)="L",RIGHT(D53,1)="T",RIGHT(D53,1)="P",RIGHT(D53,1)="V",RIGHT(D53,1)="Y"),LEFT(D53,(LEN(D53)-1)),IF(LEFT(D53,1)="K",RIGHT(D53,(LEN(D53)-1)),D53))))))</f>
        <v>0</v>
      </c>
      <c r="K53" s="12">
        <f aca="true" t="shared" si="79" ref="K53:K64">ROUND(C53,2)</f>
        <v>475</v>
      </c>
      <c r="L53" s="2">
        <f aca="true" t="shared" si="80" ref="L53:L64">IF(OR(I53=0,I53="0",I53="BR",I53="D0",I53="NT"),0,ROUND(((INT((I53-1)/500)*96.16)+ROUNDUP((((MOD(I53-1,500)+1)*10)+9)/52,2)),2))</f>
        <v>0</v>
      </c>
      <c r="M53" s="2">
        <f aca="true" t="shared" si="81" ref="M53:M59">ROUND(K53-L53,2)</f>
        <v>475</v>
      </c>
      <c r="N53" s="6">
        <f aca="true" t="shared" si="82" ref="N53:N64">TRUNC(M53,0)</f>
        <v>475</v>
      </c>
      <c r="O53" s="4">
        <v>612.7884</v>
      </c>
      <c r="P53" s="4">
        <v>2884.6153</v>
      </c>
      <c r="Q53" s="6">
        <f aca="true" t="shared" si="83" ref="Q53:R64">ROUNDUP(O53,0)</f>
        <v>613</v>
      </c>
      <c r="R53" s="6">
        <f t="shared" si="83"/>
        <v>2885</v>
      </c>
      <c r="S53" s="4">
        <v>122.5576</v>
      </c>
      <c r="T53" s="4">
        <v>1031.2884</v>
      </c>
      <c r="U53" s="4">
        <v>95</v>
      </c>
      <c r="V53" s="4">
        <v>0</v>
      </c>
      <c r="W53" s="4">
        <v>0</v>
      </c>
      <c r="X53" s="2">
        <v>95</v>
      </c>
      <c r="Y53" s="2">
        <f aca="true" t="shared" si="84" ref="Y53:Y64">ROUND(X53,2)</f>
        <v>95</v>
      </c>
      <c r="AA53" s="12">
        <f aca="true" t="shared" si="85" ref="AA53:AA64">ROUND(C53,2)</f>
        <v>475</v>
      </c>
      <c r="AB53" s="2">
        <f aca="true" t="shared" si="86" ref="AB53:AB64">IF(OR(I53=0,I53="0",I53="BR",I53="D0",I53="NT"),0,ROUND(((INT((I53-1)/500)*96.16)+ROUNDUP((((MOD(I53-1,500)+1)*10)+9)/52,2)),2))</f>
        <v>0</v>
      </c>
      <c r="AC53" s="2">
        <f aca="true" t="shared" si="87" ref="AC53:AC64">ROUND(AA53+AB53,2)</f>
        <v>475</v>
      </c>
      <c r="AD53" s="6">
        <f aca="true" t="shared" si="88" ref="AD53:AD64">TRUNC(AC53,0)</f>
        <v>475</v>
      </c>
      <c r="AE53" s="4">
        <v>1225.5769</v>
      </c>
      <c r="AF53" s="4">
        <v>5769.2307</v>
      </c>
      <c r="AG53" s="6">
        <f aca="true" t="shared" si="89" ref="AG53:AG64">ROUNDUP(AE53,0)</f>
        <v>1226</v>
      </c>
      <c r="AH53" s="6">
        <f aca="true" t="shared" si="90" ref="AH53:AH64">ROUNDUP(AF53,0)</f>
        <v>5770</v>
      </c>
      <c r="AI53" s="4">
        <v>245.1153</v>
      </c>
      <c r="AJ53" s="4">
        <v>2062.5769</v>
      </c>
      <c r="AK53" s="4">
        <v>95</v>
      </c>
      <c r="AL53" s="4">
        <v>0</v>
      </c>
      <c r="AM53" s="4">
        <v>0</v>
      </c>
      <c r="AN53" s="2">
        <v>95</v>
      </c>
      <c r="AO53" s="2">
        <f aca="true" t="shared" si="91" ref="AO53:AO64">ROUND(AN53,2)</f>
        <v>95</v>
      </c>
      <c r="AP53">
        <f aca="true" t="shared" si="92" ref="AP53:AP64">TRUNC(ROUND(C53*0.5,10),2)</f>
        <v>237.5</v>
      </c>
      <c r="AQ53">
        <f aca="true" t="shared" si="93" ref="AQ53:AQ64">IF(AO53&gt;AP53,AP53,AO53)</f>
        <v>95</v>
      </c>
      <c r="AR53">
        <f aca="true" t="shared" si="94" ref="AR53:AR64">AQ53</f>
        <v>95</v>
      </c>
    </row>
    <row r="54" spans="1:44" ht="12.75">
      <c r="A54" s="20">
        <v>3</v>
      </c>
      <c r="B54" s="15" t="s">
        <v>22</v>
      </c>
      <c r="C54" s="22">
        <v>120</v>
      </c>
      <c r="D54" s="20">
        <v>45</v>
      </c>
      <c r="E54" s="21"/>
      <c r="F54" s="24">
        <f t="shared" si="76"/>
        <v>22.2</v>
      </c>
      <c r="G54" s="24">
        <f t="shared" si="77"/>
        <v>22.2</v>
      </c>
      <c r="H54" s="26"/>
      <c r="I54" s="25">
        <f t="shared" si="78"/>
        <v>45</v>
      </c>
      <c r="K54" s="12">
        <f t="shared" si="79"/>
        <v>120</v>
      </c>
      <c r="L54" s="2">
        <f t="shared" si="80"/>
        <v>8.83</v>
      </c>
      <c r="M54" s="2">
        <f t="shared" si="81"/>
        <v>111.17</v>
      </c>
      <c r="N54" s="6">
        <f t="shared" si="82"/>
        <v>111</v>
      </c>
      <c r="O54" s="4">
        <v>612.7884</v>
      </c>
      <c r="P54" s="4">
        <v>2884.6153</v>
      </c>
      <c r="Q54" s="6">
        <f t="shared" si="83"/>
        <v>613</v>
      </c>
      <c r="R54" s="6">
        <f t="shared" si="83"/>
        <v>2885</v>
      </c>
      <c r="S54" s="4">
        <v>122.5576</v>
      </c>
      <c r="T54" s="4">
        <v>1031.2884</v>
      </c>
      <c r="U54" s="4">
        <v>22.2</v>
      </c>
      <c r="V54" s="4">
        <v>0</v>
      </c>
      <c r="W54" s="4">
        <v>0</v>
      </c>
      <c r="X54" s="2">
        <v>22.2</v>
      </c>
      <c r="Y54" s="2">
        <f t="shared" si="84"/>
        <v>22.2</v>
      </c>
      <c r="AA54" s="12">
        <f t="shared" si="85"/>
        <v>120</v>
      </c>
      <c r="AB54" s="2">
        <f t="shared" si="86"/>
        <v>8.83</v>
      </c>
      <c r="AC54" s="2">
        <f t="shared" si="87"/>
        <v>128.83</v>
      </c>
      <c r="AD54" s="6">
        <f t="shared" si="88"/>
        <v>128</v>
      </c>
      <c r="AE54" s="4">
        <v>1838.3653</v>
      </c>
      <c r="AF54" s="4">
        <v>8653.8461</v>
      </c>
      <c r="AG54" s="6">
        <f t="shared" si="89"/>
        <v>1839</v>
      </c>
      <c r="AH54" s="6">
        <f t="shared" si="90"/>
        <v>8654</v>
      </c>
      <c r="AI54" s="4">
        <v>367.673</v>
      </c>
      <c r="AJ54" s="4">
        <v>3093.8653</v>
      </c>
      <c r="AK54" s="4">
        <v>25.6</v>
      </c>
      <c r="AL54" s="4">
        <v>0</v>
      </c>
      <c r="AM54" s="4">
        <v>0</v>
      </c>
      <c r="AN54" s="2">
        <v>25.6</v>
      </c>
      <c r="AO54" s="2">
        <f t="shared" si="91"/>
        <v>25.6</v>
      </c>
      <c r="AP54">
        <f t="shared" si="92"/>
        <v>60</v>
      </c>
      <c r="AQ54">
        <f t="shared" si="93"/>
        <v>25.6</v>
      </c>
      <c r="AR54">
        <f t="shared" si="94"/>
        <v>25.6</v>
      </c>
    </row>
    <row r="55" spans="1:44" ht="12.75">
      <c r="A55" s="21">
        <v>4</v>
      </c>
      <c r="B55" s="21" t="s">
        <v>22</v>
      </c>
      <c r="C55" s="22">
        <v>120</v>
      </c>
      <c r="D55" s="20" t="s">
        <v>24</v>
      </c>
      <c r="E55" s="21"/>
      <c r="F55" s="24">
        <f t="shared" si="76"/>
        <v>54</v>
      </c>
      <c r="G55" s="24">
        <f t="shared" si="77"/>
        <v>54</v>
      </c>
      <c r="H55" s="26"/>
      <c r="I55" s="25" t="str">
        <f t="shared" si="78"/>
        <v>D0</v>
      </c>
      <c r="K55" s="12">
        <f t="shared" si="79"/>
        <v>120</v>
      </c>
      <c r="L55" s="2">
        <f t="shared" si="80"/>
        <v>0</v>
      </c>
      <c r="M55" s="2">
        <f t="shared" si="81"/>
        <v>120</v>
      </c>
      <c r="N55" s="6">
        <f t="shared" si="82"/>
        <v>120</v>
      </c>
      <c r="O55" s="4">
        <v>612.7884</v>
      </c>
      <c r="P55" s="4">
        <v>2884.6153</v>
      </c>
      <c r="Q55" s="6">
        <f t="shared" si="83"/>
        <v>613</v>
      </c>
      <c r="R55" s="6">
        <f t="shared" si="83"/>
        <v>2885</v>
      </c>
      <c r="S55" s="4">
        <v>122.5576</v>
      </c>
      <c r="T55" s="4">
        <v>1031.2884</v>
      </c>
      <c r="U55" s="4">
        <v>24</v>
      </c>
      <c r="V55" s="4">
        <v>0</v>
      </c>
      <c r="W55" s="4">
        <v>0</v>
      </c>
      <c r="X55" s="2">
        <v>54</v>
      </c>
      <c r="Y55" s="2">
        <f t="shared" si="84"/>
        <v>54</v>
      </c>
      <c r="AA55" s="12">
        <f t="shared" si="85"/>
        <v>120</v>
      </c>
      <c r="AB55" s="2">
        <f t="shared" si="86"/>
        <v>0</v>
      </c>
      <c r="AC55" s="2">
        <f t="shared" si="87"/>
        <v>120</v>
      </c>
      <c r="AD55" s="6">
        <f t="shared" si="88"/>
        <v>120</v>
      </c>
      <c r="AE55" s="4">
        <v>2451.1538</v>
      </c>
      <c r="AF55" s="4">
        <v>11538.4615</v>
      </c>
      <c r="AG55" s="6">
        <f t="shared" si="89"/>
        <v>2452</v>
      </c>
      <c r="AH55" s="6">
        <f t="shared" si="90"/>
        <v>11539</v>
      </c>
      <c r="AI55" s="4">
        <v>490.2307</v>
      </c>
      <c r="AJ55" s="4">
        <v>4125.1538</v>
      </c>
      <c r="AK55" s="4">
        <v>24</v>
      </c>
      <c r="AL55" s="4">
        <v>0</v>
      </c>
      <c r="AM55" s="4">
        <v>0</v>
      </c>
      <c r="AN55" s="2">
        <v>24</v>
      </c>
      <c r="AO55" s="2">
        <f t="shared" si="91"/>
        <v>24</v>
      </c>
      <c r="AP55">
        <f t="shared" si="92"/>
        <v>60</v>
      </c>
      <c r="AQ55">
        <f t="shared" si="93"/>
        <v>24</v>
      </c>
      <c r="AR55">
        <f t="shared" si="94"/>
        <v>24</v>
      </c>
    </row>
    <row r="56" spans="1:44" ht="12.75">
      <c r="A56" s="21">
        <v>5</v>
      </c>
      <c r="B56" s="21" t="s">
        <v>22</v>
      </c>
      <c r="C56" s="22">
        <v>120</v>
      </c>
      <c r="D56" s="20">
        <v>550</v>
      </c>
      <c r="E56" s="21"/>
      <c r="F56" s="24">
        <f t="shared" si="76"/>
        <v>2.8</v>
      </c>
      <c r="G56" s="24">
        <f t="shared" si="77"/>
        <v>2.8</v>
      </c>
      <c r="H56" s="26"/>
      <c r="I56" s="25">
        <f t="shared" si="78"/>
        <v>550</v>
      </c>
      <c r="K56" s="12">
        <f t="shared" si="79"/>
        <v>120</v>
      </c>
      <c r="L56" s="2">
        <f t="shared" si="80"/>
        <v>105.95</v>
      </c>
      <c r="M56" s="2">
        <f t="shared" si="81"/>
        <v>14.05</v>
      </c>
      <c r="N56" s="6">
        <f t="shared" si="82"/>
        <v>14</v>
      </c>
      <c r="O56" s="4">
        <v>612.7884</v>
      </c>
      <c r="P56" s="4">
        <v>2884.6153</v>
      </c>
      <c r="Q56" s="6">
        <f t="shared" si="83"/>
        <v>613</v>
      </c>
      <c r="R56" s="6">
        <f t="shared" si="83"/>
        <v>2885</v>
      </c>
      <c r="S56" s="4">
        <v>122.5576</v>
      </c>
      <c r="T56" s="4">
        <v>1031.2884</v>
      </c>
      <c r="U56" s="4">
        <v>2.8</v>
      </c>
      <c r="V56" s="4">
        <v>0</v>
      </c>
      <c r="W56" s="4">
        <v>0</v>
      </c>
      <c r="X56" s="2">
        <v>2.8</v>
      </c>
      <c r="Y56" s="2">
        <f t="shared" si="84"/>
        <v>2.8</v>
      </c>
      <c r="AA56" s="12">
        <f t="shared" si="85"/>
        <v>120</v>
      </c>
      <c r="AB56" s="2">
        <f t="shared" si="86"/>
        <v>105.95</v>
      </c>
      <c r="AC56" s="2">
        <f t="shared" si="87"/>
        <v>225.95</v>
      </c>
      <c r="AD56" s="6">
        <f t="shared" si="88"/>
        <v>225</v>
      </c>
      <c r="AE56" s="4">
        <v>3063.9423</v>
      </c>
      <c r="AF56" s="4">
        <v>14423.0769</v>
      </c>
      <c r="AG56" s="6">
        <f t="shared" si="89"/>
        <v>3064</v>
      </c>
      <c r="AH56" s="6">
        <f t="shared" si="90"/>
        <v>14424</v>
      </c>
      <c r="AI56" s="4">
        <v>612.7884</v>
      </c>
      <c r="AJ56" s="4">
        <v>5156.4423</v>
      </c>
      <c r="AK56" s="4">
        <v>45</v>
      </c>
      <c r="AL56" s="4">
        <v>0</v>
      </c>
      <c r="AM56" s="4">
        <v>0</v>
      </c>
      <c r="AN56" s="2">
        <v>45</v>
      </c>
      <c r="AO56" s="2">
        <f t="shared" si="91"/>
        <v>45</v>
      </c>
      <c r="AP56">
        <f t="shared" si="92"/>
        <v>60</v>
      </c>
      <c r="AQ56">
        <f t="shared" si="93"/>
        <v>45</v>
      </c>
      <c r="AR56">
        <f t="shared" si="94"/>
        <v>45</v>
      </c>
    </row>
    <row r="57" spans="1:44" ht="12.75">
      <c r="A57" s="21">
        <v>6</v>
      </c>
      <c r="B57" s="21" t="s">
        <v>22</v>
      </c>
      <c r="C57" s="22">
        <v>120</v>
      </c>
      <c r="D57" s="20" t="s">
        <v>26</v>
      </c>
      <c r="E57" s="21"/>
      <c r="F57" s="24">
        <f t="shared" si="76"/>
        <v>24</v>
      </c>
      <c r="G57" s="24">
        <f t="shared" si="77"/>
        <v>24</v>
      </c>
      <c r="H57" s="26"/>
      <c r="I57" s="25" t="str">
        <f t="shared" si="78"/>
        <v>0</v>
      </c>
      <c r="K57" s="12">
        <f t="shared" si="79"/>
        <v>120</v>
      </c>
      <c r="L57" s="2">
        <f t="shared" si="80"/>
        <v>0</v>
      </c>
      <c r="M57" s="2">
        <f t="shared" si="81"/>
        <v>120</v>
      </c>
      <c r="N57" s="6">
        <f t="shared" si="82"/>
        <v>120</v>
      </c>
      <c r="O57" s="4">
        <v>612.7884</v>
      </c>
      <c r="P57" s="4">
        <v>2884.6153</v>
      </c>
      <c r="Q57" s="6">
        <f t="shared" si="83"/>
        <v>613</v>
      </c>
      <c r="R57" s="6">
        <f t="shared" si="83"/>
        <v>2885</v>
      </c>
      <c r="S57" s="4">
        <v>122.5576</v>
      </c>
      <c r="T57" s="4">
        <v>1031.2884</v>
      </c>
      <c r="U57" s="4">
        <v>24</v>
      </c>
      <c r="V57" s="4">
        <v>0</v>
      </c>
      <c r="W57" s="4">
        <v>0</v>
      </c>
      <c r="X57" s="2">
        <v>24</v>
      </c>
      <c r="Y57" s="2">
        <f t="shared" si="84"/>
        <v>24</v>
      </c>
      <c r="AA57" s="12">
        <f t="shared" si="85"/>
        <v>120</v>
      </c>
      <c r="AB57" s="2">
        <f t="shared" si="86"/>
        <v>0</v>
      </c>
      <c r="AC57" s="2">
        <f t="shared" si="87"/>
        <v>120</v>
      </c>
      <c r="AD57" s="6">
        <f t="shared" si="88"/>
        <v>120</v>
      </c>
      <c r="AE57" s="4">
        <v>3676.7307</v>
      </c>
      <c r="AF57" s="4">
        <v>17307.6923</v>
      </c>
      <c r="AG57" s="6">
        <f t="shared" si="89"/>
        <v>3677</v>
      </c>
      <c r="AH57" s="6">
        <f t="shared" si="90"/>
        <v>17308</v>
      </c>
      <c r="AI57" s="4">
        <v>735.3461</v>
      </c>
      <c r="AJ57" s="4">
        <v>6187.7307</v>
      </c>
      <c r="AK57" s="4">
        <v>24</v>
      </c>
      <c r="AL57" s="4">
        <v>0</v>
      </c>
      <c r="AM57" s="4">
        <v>0</v>
      </c>
      <c r="AN57" s="2">
        <v>24</v>
      </c>
      <c r="AO57" s="2">
        <f t="shared" si="91"/>
        <v>24</v>
      </c>
      <c r="AP57">
        <f t="shared" si="92"/>
        <v>60</v>
      </c>
      <c r="AQ57">
        <f t="shared" si="93"/>
        <v>24</v>
      </c>
      <c r="AR57">
        <f t="shared" si="94"/>
        <v>24</v>
      </c>
    </row>
    <row r="58" spans="1:44" ht="12.75">
      <c r="A58" s="21">
        <v>7</v>
      </c>
      <c r="B58" s="21" t="s">
        <v>22</v>
      </c>
      <c r="C58" s="22">
        <v>120</v>
      </c>
      <c r="D58" s="20">
        <v>470</v>
      </c>
      <c r="E58" s="21"/>
      <c r="F58" s="24">
        <f t="shared" si="76"/>
        <v>5.8</v>
      </c>
      <c r="G58" s="24">
        <f t="shared" si="77"/>
        <v>5.8</v>
      </c>
      <c r="H58" s="26"/>
      <c r="I58" s="25">
        <f t="shared" si="78"/>
        <v>470</v>
      </c>
      <c r="K58" s="12">
        <f t="shared" si="79"/>
        <v>120</v>
      </c>
      <c r="L58" s="2">
        <f t="shared" si="80"/>
        <v>90.56</v>
      </c>
      <c r="M58" s="2">
        <f t="shared" si="81"/>
        <v>29.44</v>
      </c>
      <c r="N58" s="6">
        <f t="shared" si="82"/>
        <v>29</v>
      </c>
      <c r="O58" s="4">
        <v>612.7884</v>
      </c>
      <c r="P58" s="4">
        <v>2884.6153</v>
      </c>
      <c r="Q58" s="6">
        <f t="shared" si="83"/>
        <v>613</v>
      </c>
      <c r="R58" s="6">
        <f t="shared" si="83"/>
        <v>2885</v>
      </c>
      <c r="S58" s="4">
        <v>122.5576</v>
      </c>
      <c r="T58" s="4">
        <v>1031.2884</v>
      </c>
      <c r="U58" s="4">
        <v>5.8</v>
      </c>
      <c r="V58" s="4">
        <v>0</v>
      </c>
      <c r="W58" s="4">
        <v>0</v>
      </c>
      <c r="X58" s="2">
        <v>5.8</v>
      </c>
      <c r="Y58" s="2">
        <f t="shared" si="84"/>
        <v>5.8</v>
      </c>
      <c r="AA58" s="12">
        <f t="shared" si="85"/>
        <v>120</v>
      </c>
      <c r="AB58" s="2">
        <f t="shared" si="86"/>
        <v>90.56</v>
      </c>
      <c r="AC58" s="2">
        <f t="shared" si="87"/>
        <v>210.56</v>
      </c>
      <c r="AD58" s="6">
        <f t="shared" si="88"/>
        <v>210</v>
      </c>
      <c r="AE58" s="4">
        <v>4289.5192</v>
      </c>
      <c r="AF58" s="4">
        <v>20192.3076</v>
      </c>
      <c r="AG58" s="6">
        <f t="shared" si="89"/>
        <v>4290</v>
      </c>
      <c r="AH58" s="6">
        <f t="shared" si="90"/>
        <v>20193</v>
      </c>
      <c r="AI58" s="4">
        <v>857.9038</v>
      </c>
      <c r="AJ58" s="4">
        <v>7219.0192</v>
      </c>
      <c r="AK58" s="4">
        <v>42</v>
      </c>
      <c r="AL58" s="4">
        <v>0</v>
      </c>
      <c r="AM58" s="4">
        <v>0</v>
      </c>
      <c r="AN58" s="2">
        <v>42</v>
      </c>
      <c r="AO58" s="2">
        <f t="shared" si="91"/>
        <v>42</v>
      </c>
      <c r="AP58">
        <f t="shared" si="92"/>
        <v>60</v>
      </c>
      <c r="AQ58">
        <f t="shared" si="93"/>
        <v>42</v>
      </c>
      <c r="AR58">
        <f t="shared" si="94"/>
        <v>42</v>
      </c>
    </row>
    <row r="59" spans="1:44" ht="12.75">
      <c r="A59" s="21">
        <v>8</v>
      </c>
      <c r="B59" s="21" t="s">
        <v>22</v>
      </c>
      <c r="C59" s="22">
        <v>120</v>
      </c>
      <c r="D59" s="20">
        <v>0</v>
      </c>
      <c r="E59" s="21"/>
      <c r="F59" s="24">
        <f t="shared" si="76"/>
        <v>24</v>
      </c>
      <c r="G59" s="24">
        <f t="shared" si="77"/>
        <v>24</v>
      </c>
      <c r="H59" s="26"/>
      <c r="I59" s="25">
        <f t="shared" si="78"/>
        <v>0</v>
      </c>
      <c r="K59" s="12">
        <f t="shared" si="79"/>
        <v>120</v>
      </c>
      <c r="L59" s="2">
        <f t="shared" si="80"/>
        <v>0</v>
      </c>
      <c r="M59" s="2">
        <f t="shared" si="81"/>
        <v>120</v>
      </c>
      <c r="N59" s="6">
        <f t="shared" si="82"/>
        <v>120</v>
      </c>
      <c r="O59" s="4">
        <v>612.7884</v>
      </c>
      <c r="P59" s="4">
        <v>2884.6153</v>
      </c>
      <c r="Q59" s="6">
        <f t="shared" si="83"/>
        <v>613</v>
      </c>
      <c r="R59" s="6">
        <f t="shared" si="83"/>
        <v>2885</v>
      </c>
      <c r="S59" s="4">
        <v>122.5576</v>
      </c>
      <c r="T59" s="4">
        <v>1031.2884</v>
      </c>
      <c r="U59" s="4">
        <v>24</v>
      </c>
      <c r="V59" s="4">
        <v>0</v>
      </c>
      <c r="W59" s="4">
        <v>0</v>
      </c>
      <c r="X59" s="2">
        <v>24</v>
      </c>
      <c r="Y59" s="2">
        <f t="shared" si="84"/>
        <v>24</v>
      </c>
      <c r="AA59" s="12">
        <f t="shared" si="85"/>
        <v>120</v>
      </c>
      <c r="AB59" s="2">
        <f t="shared" si="86"/>
        <v>0</v>
      </c>
      <c r="AC59" s="2">
        <f t="shared" si="87"/>
        <v>120</v>
      </c>
      <c r="AD59" s="6">
        <f t="shared" si="88"/>
        <v>120</v>
      </c>
      <c r="AE59" s="4">
        <v>4902.3076</v>
      </c>
      <c r="AF59" s="4">
        <v>23076.923</v>
      </c>
      <c r="AG59" s="6">
        <f t="shared" si="89"/>
        <v>4903</v>
      </c>
      <c r="AH59" s="6">
        <f t="shared" si="90"/>
        <v>23077</v>
      </c>
      <c r="AI59" s="4">
        <v>980.4615</v>
      </c>
      <c r="AJ59" s="4">
        <v>8250.3076</v>
      </c>
      <c r="AK59" s="4">
        <v>24</v>
      </c>
      <c r="AL59" s="4">
        <v>0</v>
      </c>
      <c r="AM59" s="4">
        <v>0</v>
      </c>
      <c r="AN59" s="2">
        <v>24</v>
      </c>
      <c r="AO59" s="2">
        <f t="shared" si="91"/>
        <v>24</v>
      </c>
      <c r="AP59">
        <f t="shared" si="92"/>
        <v>60</v>
      </c>
      <c r="AQ59">
        <f t="shared" si="93"/>
        <v>24</v>
      </c>
      <c r="AR59">
        <f t="shared" si="94"/>
        <v>24</v>
      </c>
    </row>
    <row r="60" spans="1:44" ht="12.75">
      <c r="A60" s="21">
        <v>9</v>
      </c>
      <c r="B60" s="21" t="s">
        <v>22</v>
      </c>
      <c r="C60" s="22">
        <v>800</v>
      </c>
      <c r="D60" s="20">
        <v>470</v>
      </c>
      <c r="E60" s="21"/>
      <c r="F60" s="24">
        <f t="shared" si="76"/>
        <v>161.04</v>
      </c>
      <c r="G60" s="24">
        <f t="shared" si="77"/>
        <v>161.04</v>
      </c>
      <c r="H60" s="26"/>
      <c r="I60" s="25">
        <f t="shared" si="78"/>
        <v>470</v>
      </c>
      <c r="K60" s="12">
        <f t="shared" si="79"/>
        <v>800</v>
      </c>
      <c r="L60" s="2">
        <f t="shared" si="80"/>
        <v>90.56</v>
      </c>
      <c r="M60" s="2">
        <f>ROUND(K60-L60,2)</f>
        <v>709.44</v>
      </c>
      <c r="N60" s="6">
        <f t="shared" si="82"/>
        <v>709</v>
      </c>
      <c r="O60" s="4">
        <v>612.7884</v>
      </c>
      <c r="P60" s="4">
        <v>2884.6153</v>
      </c>
      <c r="Q60" s="6">
        <f t="shared" si="83"/>
        <v>613</v>
      </c>
      <c r="R60" s="6">
        <f t="shared" si="83"/>
        <v>2885</v>
      </c>
      <c r="S60" s="4">
        <v>122.5576</v>
      </c>
      <c r="T60" s="4">
        <v>1031.2884</v>
      </c>
      <c r="U60" s="4">
        <v>122.5576</v>
      </c>
      <c r="V60" s="4">
        <v>38.4846</v>
      </c>
      <c r="W60" s="4">
        <v>0</v>
      </c>
      <c r="X60" s="2">
        <v>161.04</v>
      </c>
      <c r="Y60" s="2">
        <f t="shared" si="84"/>
        <v>161.04</v>
      </c>
      <c r="AA60" s="12">
        <f t="shared" si="85"/>
        <v>800</v>
      </c>
      <c r="AB60" s="2">
        <f t="shared" si="86"/>
        <v>90.56</v>
      </c>
      <c r="AC60" s="2">
        <f t="shared" si="87"/>
        <v>890.56</v>
      </c>
      <c r="AD60" s="6">
        <f t="shared" si="88"/>
        <v>890</v>
      </c>
      <c r="AE60" s="4">
        <v>5515.0961</v>
      </c>
      <c r="AF60" s="4">
        <v>25961.5384</v>
      </c>
      <c r="AG60" s="6">
        <f t="shared" si="89"/>
        <v>5516</v>
      </c>
      <c r="AH60" s="6">
        <f t="shared" si="90"/>
        <v>25962</v>
      </c>
      <c r="AI60" s="4">
        <v>1103.0192</v>
      </c>
      <c r="AJ60" s="4">
        <v>9281.5961</v>
      </c>
      <c r="AK60" s="4">
        <v>178</v>
      </c>
      <c r="AL60" s="4">
        <v>0</v>
      </c>
      <c r="AM60" s="4">
        <v>0</v>
      </c>
      <c r="AN60" s="2">
        <v>178</v>
      </c>
      <c r="AO60" s="2">
        <f t="shared" si="91"/>
        <v>178</v>
      </c>
      <c r="AP60">
        <f t="shared" si="92"/>
        <v>400</v>
      </c>
      <c r="AQ60">
        <f t="shared" si="93"/>
        <v>178</v>
      </c>
      <c r="AR60">
        <f t="shared" si="94"/>
        <v>178</v>
      </c>
    </row>
    <row r="61" spans="1:44" ht="12.75">
      <c r="A61" s="21">
        <v>10</v>
      </c>
      <c r="B61" s="21" t="s">
        <v>22</v>
      </c>
      <c r="C61" s="22">
        <v>570</v>
      </c>
      <c r="D61" s="20" t="s">
        <v>29</v>
      </c>
      <c r="E61" s="21"/>
      <c r="F61" s="24">
        <f t="shared" si="76"/>
        <v>95.8</v>
      </c>
      <c r="G61" s="24">
        <f t="shared" si="77"/>
        <v>95.8</v>
      </c>
      <c r="H61" s="26"/>
      <c r="I61" s="25" t="str">
        <f t="shared" si="78"/>
        <v>470</v>
      </c>
      <c r="K61" s="12">
        <f t="shared" si="79"/>
        <v>570</v>
      </c>
      <c r="L61" s="2">
        <f t="shared" si="80"/>
        <v>90.56</v>
      </c>
      <c r="M61" s="2">
        <f>ROUND(K61-L61,2)</f>
        <v>479.44</v>
      </c>
      <c r="N61" s="6">
        <f t="shared" si="82"/>
        <v>479</v>
      </c>
      <c r="O61" s="4">
        <v>612.7884</v>
      </c>
      <c r="P61" s="4">
        <v>2884.6153</v>
      </c>
      <c r="Q61" s="6">
        <f t="shared" si="83"/>
        <v>613</v>
      </c>
      <c r="R61" s="6">
        <f t="shared" si="83"/>
        <v>2885</v>
      </c>
      <c r="S61" s="4">
        <v>122.5576</v>
      </c>
      <c r="T61" s="4">
        <v>1031.2884</v>
      </c>
      <c r="U61" s="4">
        <v>95.8</v>
      </c>
      <c r="V61" s="4">
        <v>0</v>
      </c>
      <c r="W61" s="4">
        <v>0</v>
      </c>
      <c r="X61" s="2">
        <v>95.8</v>
      </c>
      <c r="Y61" s="2">
        <f t="shared" si="84"/>
        <v>95.8</v>
      </c>
      <c r="AA61" s="12">
        <f t="shared" si="85"/>
        <v>570</v>
      </c>
      <c r="AB61" s="2">
        <f t="shared" si="86"/>
        <v>90.56</v>
      </c>
      <c r="AC61" s="2">
        <f t="shared" si="87"/>
        <v>660.56</v>
      </c>
      <c r="AD61" s="6">
        <f t="shared" si="88"/>
        <v>660</v>
      </c>
      <c r="AE61" s="4">
        <v>6127.8846</v>
      </c>
      <c r="AF61" s="4">
        <v>28846.1538</v>
      </c>
      <c r="AG61" s="6">
        <f t="shared" si="89"/>
        <v>6128</v>
      </c>
      <c r="AH61" s="6">
        <f t="shared" si="90"/>
        <v>28847</v>
      </c>
      <c r="AI61" s="4">
        <v>1225.5769</v>
      </c>
      <c r="AJ61" s="4">
        <v>10312.8846</v>
      </c>
      <c r="AK61" s="4">
        <v>132</v>
      </c>
      <c r="AL61" s="4">
        <v>0</v>
      </c>
      <c r="AM61" s="4">
        <v>0</v>
      </c>
      <c r="AN61" s="2">
        <v>132</v>
      </c>
      <c r="AO61" s="2">
        <f t="shared" si="91"/>
        <v>132</v>
      </c>
      <c r="AP61">
        <f t="shared" si="92"/>
        <v>285</v>
      </c>
      <c r="AQ61">
        <f t="shared" si="93"/>
        <v>132</v>
      </c>
      <c r="AR61">
        <f t="shared" si="94"/>
        <v>132</v>
      </c>
    </row>
    <row r="62" spans="1:44" ht="12.75">
      <c r="A62" s="21">
        <v>11</v>
      </c>
      <c r="B62" s="21" t="s">
        <v>22</v>
      </c>
      <c r="C62" s="22">
        <v>200</v>
      </c>
      <c r="D62" s="20" t="s">
        <v>26</v>
      </c>
      <c r="E62" s="21"/>
      <c r="F62" s="24">
        <f t="shared" si="76"/>
        <v>40</v>
      </c>
      <c r="G62" s="24">
        <f t="shared" si="77"/>
        <v>40</v>
      </c>
      <c r="H62" s="26"/>
      <c r="I62" s="25" t="str">
        <f t="shared" si="78"/>
        <v>0</v>
      </c>
      <c r="K62" s="12">
        <f t="shared" si="79"/>
        <v>200</v>
      </c>
      <c r="L62" s="2">
        <f t="shared" si="80"/>
        <v>0</v>
      </c>
      <c r="M62" s="2">
        <f>ROUND(K62-L62,2)</f>
        <v>200</v>
      </c>
      <c r="N62" s="6">
        <f t="shared" si="82"/>
        <v>200</v>
      </c>
      <c r="O62" s="4">
        <v>612.7884</v>
      </c>
      <c r="P62" s="4">
        <v>2884.6153</v>
      </c>
      <c r="Q62" s="6">
        <f t="shared" si="83"/>
        <v>613</v>
      </c>
      <c r="R62" s="6">
        <f t="shared" si="83"/>
        <v>2885</v>
      </c>
      <c r="S62" s="4">
        <v>122.5576</v>
      </c>
      <c r="T62" s="4">
        <v>1031.2884</v>
      </c>
      <c r="U62" s="4">
        <v>40</v>
      </c>
      <c r="V62" s="4">
        <v>0</v>
      </c>
      <c r="W62" s="4">
        <v>0</v>
      </c>
      <c r="X62" s="2">
        <v>40</v>
      </c>
      <c r="Y62" s="2">
        <f t="shared" si="84"/>
        <v>40</v>
      </c>
      <c r="AA62" s="12">
        <f t="shared" si="85"/>
        <v>200</v>
      </c>
      <c r="AB62" s="2">
        <f t="shared" si="86"/>
        <v>0</v>
      </c>
      <c r="AC62" s="2">
        <f t="shared" si="87"/>
        <v>200</v>
      </c>
      <c r="AD62" s="6">
        <f t="shared" si="88"/>
        <v>200</v>
      </c>
      <c r="AE62" s="4">
        <v>6740.673</v>
      </c>
      <c r="AF62" s="4">
        <v>31730.7692</v>
      </c>
      <c r="AG62" s="6">
        <f t="shared" si="89"/>
        <v>6741</v>
      </c>
      <c r="AH62" s="6">
        <f t="shared" si="90"/>
        <v>31731</v>
      </c>
      <c r="AI62" s="4">
        <v>1348.1346</v>
      </c>
      <c r="AJ62" s="4">
        <v>11344.173</v>
      </c>
      <c r="AK62" s="4">
        <v>40</v>
      </c>
      <c r="AL62" s="4">
        <v>0</v>
      </c>
      <c r="AM62" s="4">
        <v>0</v>
      </c>
      <c r="AN62" s="2">
        <v>40</v>
      </c>
      <c r="AO62" s="2">
        <f t="shared" si="91"/>
        <v>40</v>
      </c>
      <c r="AP62">
        <f t="shared" si="92"/>
        <v>100</v>
      </c>
      <c r="AQ62">
        <f t="shared" si="93"/>
        <v>40</v>
      </c>
      <c r="AR62">
        <f t="shared" si="94"/>
        <v>40</v>
      </c>
    </row>
    <row r="63" spans="1:44" ht="12.75">
      <c r="A63" s="21">
        <v>12</v>
      </c>
      <c r="B63" s="21" t="s">
        <v>22</v>
      </c>
      <c r="C63" s="22">
        <v>153.69</v>
      </c>
      <c r="D63" s="20">
        <v>500</v>
      </c>
      <c r="E63" s="21"/>
      <c r="F63" s="24">
        <f t="shared" si="76"/>
        <v>11.4</v>
      </c>
      <c r="G63" s="24">
        <f t="shared" si="77"/>
        <v>11.4</v>
      </c>
      <c r="H63" s="26"/>
      <c r="I63" s="25">
        <f t="shared" si="78"/>
        <v>500</v>
      </c>
      <c r="K63" s="12">
        <f t="shared" si="79"/>
        <v>153.69</v>
      </c>
      <c r="L63" s="2">
        <f t="shared" si="80"/>
        <v>96.33</v>
      </c>
      <c r="M63" s="2">
        <f>ROUND(K63-L63,2)</f>
        <v>57.36</v>
      </c>
      <c r="N63" s="6">
        <f t="shared" si="82"/>
        <v>57</v>
      </c>
      <c r="O63" s="4">
        <v>612.7884</v>
      </c>
      <c r="P63" s="4">
        <v>2884.6153</v>
      </c>
      <c r="Q63" s="6">
        <f t="shared" si="83"/>
        <v>613</v>
      </c>
      <c r="R63" s="6">
        <f t="shared" si="83"/>
        <v>2885</v>
      </c>
      <c r="S63" s="4">
        <v>122.5576</v>
      </c>
      <c r="T63" s="4">
        <v>1031.2884</v>
      </c>
      <c r="U63" s="4">
        <v>11.4</v>
      </c>
      <c r="V63" s="4">
        <v>0</v>
      </c>
      <c r="W63" s="4">
        <v>0</v>
      </c>
      <c r="X63" s="2">
        <v>11.4</v>
      </c>
      <c r="Y63" s="2">
        <f t="shared" si="84"/>
        <v>11.4</v>
      </c>
      <c r="AA63" s="12">
        <f t="shared" si="85"/>
        <v>153.69</v>
      </c>
      <c r="AB63" s="2">
        <f t="shared" si="86"/>
        <v>96.33</v>
      </c>
      <c r="AC63" s="2">
        <f t="shared" si="87"/>
        <v>250.02</v>
      </c>
      <c r="AD63" s="6">
        <f t="shared" si="88"/>
        <v>250</v>
      </c>
      <c r="AE63" s="4">
        <v>7353.4615</v>
      </c>
      <c r="AF63" s="4">
        <v>34615.3846</v>
      </c>
      <c r="AG63" s="6">
        <f t="shared" si="89"/>
        <v>7354</v>
      </c>
      <c r="AH63" s="6">
        <f t="shared" si="90"/>
        <v>34616</v>
      </c>
      <c r="AI63" s="4">
        <v>1470.6923</v>
      </c>
      <c r="AJ63" s="4">
        <v>12375.4615</v>
      </c>
      <c r="AK63" s="4">
        <v>50</v>
      </c>
      <c r="AL63" s="4">
        <v>0</v>
      </c>
      <c r="AM63" s="4">
        <v>0</v>
      </c>
      <c r="AN63" s="2">
        <v>50</v>
      </c>
      <c r="AO63" s="2">
        <f t="shared" si="91"/>
        <v>50</v>
      </c>
      <c r="AP63">
        <f t="shared" si="92"/>
        <v>76.84</v>
      </c>
      <c r="AQ63">
        <f t="shared" si="93"/>
        <v>50</v>
      </c>
      <c r="AR63">
        <f t="shared" si="94"/>
        <v>50</v>
      </c>
    </row>
    <row r="64" spans="1:44" ht="12.75">
      <c r="A64" s="21">
        <v>13</v>
      </c>
      <c r="B64" s="21" t="s">
        <v>22</v>
      </c>
      <c r="C64" s="22">
        <v>5894.23</v>
      </c>
      <c r="D64" s="20">
        <v>500</v>
      </c>
      <c r="E64" s="21"/>
      <c r="F64" s="24">
        <f t="shared" si="76"/>
        <v>2341.86</v>
      </c>
      <c r="G64" s="24">
        <f t="shared" si="77"/>
        <v>2341.86</v>
      </c>
      <c r="H64" s="26"/>
      <c r="I64" s="25">
        <f t="shared" si="78"/>
        <v>500</v>
      </c>
      <c r="K64" s="12">
        <f t="shared" si="79"/>
        <v>5894.23</v>
      </c>
      <c r="L64" s="2">
        <f t="shared" si="80"/>
        <v>96.33</v>
      </c>
      <c r="M64" s="2">
        <f>ROUND(K64-L64,2)</f>
        <v>5797.9</v>
      </c>
      <c r="N64" s="6">
        <f t="shared" si="82"/>
        <v>5797</v>
      </c>
      <c r="O64" s="4">
        <v>612.7884</v>
      </c>
      <c r="P64" s="4">
        <v>2884.6153</v>
      </c>
      <c r="Q64" s="6">
        <f t="shared" si="83"/>
        <v>613</v>
      </c>
      <c r="R64" s="6">
        <f t="shared" si="83"/>
        <v>2885</v>
      </c>
      <c r="S64" s="4">
        <v>122.5576</v>
      </c>
      <c r="T64" s="4">
        <v>1031.2884</v>
      </c>
      <c r="U64" s="4">
        <v>122.5576</v>
      </c>
      <c r="V64" s="4">
        <v>1031.2884</v>
      </c>
      <c r="W64" s="4">
        <v>1310.5731</v>
      </c>
      <c r="X64" s="2">
        <v>2341.86</v>
      </c>
      <c r="Y64" s="2">
        <f t="shared" si="84"/>
        <v>2341.86</v>
      </c>
      <c r="AA64" s="12">
        <f t="shared" si="85"/>
        <v>5894.23</v>
      </c>
      <c r="AB64" s="2">
        <f t="shared" si="86"/>
        <v>96.33</v>
      </c>
      <c r="AC64" s="2">
        <f t="shared" si="87"/>
        <v>5990.56</v>
      </c>
      <c r="AD64" s="6">
        <f t="shared" si="88"/>
        <v>5990</v>
      </c>
      <c r="AE64" s="4">
        <v>7966.25</v>
      </c>
      <c r="AF64" s="4">
        <v>37500</v>
      </c>
      <c r="AG64" s="6">
        <f t="shared" si="89"/>
        <v>7967</v>
      </c>
      <c r="AH64" s="6">
        <f t="shared" si="90"/>
        <v>37500</v>
      </c>
      <c r="AI64" s="4">
        <v>1593.25</v>
      </c>
      <c r="AJ64" s="4">
        <v>13406.75</v>
      </c>
      <c r="AK64" s="4">
        <v>1198</v>
      </c>
      <c r="AL64" s="4">
        <v>0</v>
      </c>
      <c r="AM64" s="4">
        <v>0</v>
      </c>
      <c r="AN64" s="2">
        <v>1198</v>
      </c>
      <c r="AO64" s="2">
        <f t="shared" si="91"/>
        <v>1198</v>
      </c>
      <c r="AP64">
        <f t="shared" si="92"/>
        <v>2947.11</v>
      </c>
      <c r="AQ64">
        <f t="shared" si="93"/>
        <v>1198</v>
      </c>
      <c r="AR64">
        <f t="shared" si="94"/>
        <v>1198</v>
      </c>
    </row>
    <row r="68" spans="1:9" ht="12.75">
      <c r="A68" s="154" t="s">
        <v>17</v>
      </c>
      <c r="B68" s="155"/>
      <c r="C68" s="155"/>
      <c r="D68" s="156"/>
      <c r="E68" s="16"/>
      <c r="F68" s="157" t="s">
        <v>18</v>
      </c>
      <c r="G68" s="158"/>
      <c r="H68" s="26"/>
      <c r="I68" s="26"/>
    </row>
    <row r="69" spans="1:44" ht="39.75">
      <c r="A69" s="17" t="s">
        <v>19</v>
      </c>
      <c r="B69" s="23" t="s">
        <v>16</v>
      </c>
      <c r="C69" s="16" t="s">
        <v>0</v>
      </c>
      <c r="D69" s="19" t="s">
        <v>20</v>
      </c>
      <c r="E69" s="29"/>
      <c r="F69" s="159" t="s">
        <v>21</v>
      </c>
      <c r="G69" s="160"/>
      <c r="H69" s="26"/>
      <c r="I69" s="26"/>
      <c r="J69" s="1"/>
      <c r="K69" s="11" t="s">
        <v>36</v>
      </c>
      <c r="L69" s="9" t="s">
        <v>15</v>
      </c>
      <c r="M69" s="13" t="s">
        <v>2</v>
      </c>
      <c r="N69" s="14" t="s">
        <v>1</v>
      </c>
      <c r="O69" s="3" t="s">
        <v>3</v>
      </c>
      <c r="P69" s="3" t="s">
        <v>4</v>
      </c>
      <c r="Q69" s="5" t="s">
        <v>5</v>
      </c>
      <c r="R69" s="5" t="s">
        <v>6</v>
      </c>
      <c r="S69" s="7" t="s">
        <v>11</v>
      </c>
      <c r="T69" s="7" t="s">
        <v>12</v>
      </c>
      <c r="U69" s="8" t="s">
        <v>7</v>
      </c>
      <c r="V69" s="8" t="s">
        <v>9</v>
      </c>
      <c r="W69" s="8" t="s">
        <v>8</v>
      </c>
      <c r="X69" s="9" t="s">
        <v>13</v>
      </c>
      <c r="Y69" s="10" t="s">
        <v>10</v>
      </c>
      <c r="AA69" s="11" t="s">
        <v>14</v>
      </c>
      <c r="AB69" s="9" t="s">
        <v>30</v>
      </c>
      <c r="AC69" s="13" t="s">
        <v>2</v>
      </c>
      <c r="AD69" s="14" t="s">
        <v>1</v>
      </c>
      <c r="AE69" s="3" t="s">
        <v>3</v>
      </c>
      <c r="AF69" s="3" t="s">
        <v>4</v>
      </c>
      <c r="AG69" s="5" t="s">
        <v>5</v>
      </c>
      <c r="AH69" s="5" t="s">
        <v>6</v>
      </c>
      <c r="AI69" s="7" t="s">
        <v>11</v>
      </c>
      <c r="AJ69" s="7" t="s">
        <v>12</v>
      </c>
      <c r="AK69" s="8" t="s">
        <v>7</v>
      </c>
      <c r="AL69" s="8" t="s">
        <v>9</v>
      </c>
      <c r="AM69" s="8" t="s">
        <v>8</v>
      </c>
      <c r="AN69" s="9" t="s">
        <v>13</v>
      </c>
      <c r="AO69" s="10" t="s">
        <v>10</v>
      </c>
      <c r="AP69" s="28" t="s">
        <v>32</v>
      </c>
      <c r="AQ69" s="28" t="s">
        <v>34</v>
      </c>
      <c r="AR69" s="28" t="s">
        <v>33</v>
      </c>
    </row>
    <row r="70" spans="1:44" ht="12.75">
      <c r="A70" s="20">
        <v>1</v>
      </c>
      <c r="B70" s="20" t="s">
        <v>23</v>
      </c>
      <c r="C70" s="22">
        <v>1000</v>
      </c>
      <c r="D70" s="20" t="s">
        <v>24</v>
      </c>
      <c r="E70" s="21"/>
      <c r="F70" s="24">
        <f aca="true" t="shared" si="95" ref="F70:F81">IF(LEFT(D70,1)="K",AR70,X70)</f>
        <v>450</v>
      </c>
      <c r="G70" s="24">
        <f aca="true" t="shared" si="96" ref="G70:G81">IF(LEFT(D70,1)="K",AQ70,Y70)</f>
        <v>450</v>
      </c>
      <c r="H70" s="26"/>
      <c r="I70" s="25" t="str">
        <f>IF(D70="FT","FT",IF(D70="NT","NT",IF(D70="D0","D0",IF(D70="BR","BR",IF(OR(RIGHT(D70,1)="L",RIGHT(D70,1)="T",RIGHT(D70,1)="P",RIGHT(D70,1)="V",RIGHT(D70,1)="Y"),LEFT(D70,(LEN(D70)-1)),IF(LEFT(D70,1)="K",RIGHT(D70,(LEN(D70)-1)),D70))))))</f>
        <v>D0</v>
      </c>
      <c r="K70" s="12">
        <f>ROUND(C70,2)</f>
        <v>1000</v>
      </c>
      <c r="L70" s="2">
        <f>IF(OR(I70=0,I70="0",I70="BR",I70="D0",I70="NT"),0,ROUND(((INT((I70-1)/500)*416.67)+ROUNDUP((((MOD(I70-1,500)+1)*10)+9)/12,2)),2))</f>
        <v>0</v>
      </c>
      <c r="M70" s="2">
        <f aca="true" t="shared" si="97" ref="M70:M81">ROUND(K70-L70,2)</f>
        <v>1000</v>
      </c>
      <c r="N70" s="6">
        <f aca="true" t="shared" si="98" ref="N70:N81">TRUNC(M70,0)</f>
        <v>1000</v>
      </c>
      <c r="O70" s="4">
        <v>2655.4166</v>
      </c>
      <c r="P70" s="4">
        <v>12500</v>
      </c>
      <c r="Q70" s="6">
        <f aca="true" t="shared" si="99" ref="Q70:R81">ROUNDUP(O70,0)</f>
        <v>2656</v>
      </c>
      <c r="R70" s="6">
        <f t="shared" si="99"/>
        <v>12500</v>
      </c>
      <c r="S70" s="4">
        <v>531.0833</v>
      </c>
      <c r="T70" s="4">
        <v>4468.9166</v>
      </c>
      <c r="U70" s="4">
        <v>200</v>
      </c>
      <c r="V70" s="4">
        <v>0</v>
      </c>
      <c r="W70" s="4">
        <v>0</v>
      </c>
      <c r="X70" s="2">
        <v>450</v>
      </c>
      <c r="Y70" s="2">
        <f>ROUND(X70,2)</f>
        <v>450</v>
      </c>
      <c r="AA70" s="12">
        <f>ROUND(C70,2)</f>
        <v>1000</v>
      </c>
      <c r="AB70" s="2">
        <f>IF(OR(I70=0,I70="0",I70="BR",I70="D0",I70="NT"),0,ROUND(((INT((I70-1)/500)*416.67)+ROUNDUP((((MOD(I70-1,500)+1)*10)+9)/12,2)),2))</f>
        <v>0</v>
      </c>
      <c r="AC70" s="2">
        <f>ROUND(AA70+AB70,2)</f>
        <v>1000</v>
      </c>
      <c r="AD70" s="6">
        <f>TRUNC(AC70,0)</f>
        <v>1000</v>
      </c>
      <c r="AE70" s="4">
        <v>2655.4166</v>
      </c>
      <c r="AF70" s="4">
        <v>12500</v>
      </c>
      <c r="AG70" s="6">
        <f>ROUNDUP(AE70,0)</f>
        <v>2656</v>
      </c>
      <c r="AH70" s="6">
        <f>ROUNDUP(AF70,0)</f>
        <v>12500</v>
      </c>
      <c r="AI70" s="4">
        <v>531.0833</v>
      </c>
      <c r="AJ70" s="4">
        <v>4468.9166</v>
      </c>
      <c r="AK70" s="4">
        <v>200</v>
      </c>
      <c r="AL70" s="4">
        <v>0</v>
      </c>
      <c r="AM70" s="4">
        <v>0</v>
      </c>
      <c r="AN70" s="2">
        <v>200</v>
      </c>
      <c r="AO70" s="2">
        <f>ROUND(AN70,2)</f>
        <v>200</v>
      </c>
      <c r="AP70">
        <f>TRUNC(ROUND(C70*0.5,10),2)</f>
        <v>500</v>
      </c>
      <c r="AQ70">
        <f>IF(AO70&gt;AP70,AP70,AO70)</f>
        <v>200</v>
      </c>
      <c r="AR70">
        <f>AQ70</f>
        <v>200</v>
      </c>
    </row>
    <row r="71" spans="1:44" ht="12.75">
      <c r="A71" s="20">
        <v>2</v>
      </c>
      <c r="B71" s="20" t="s">
        <v>23</v>
      </c>
      <c r="C71" s="22">
        <v>1050</v>
      </c>
      <c r="D71" s="20" t="s">
        <v>26</v>
      </c>
      <c r="E71" s="21"/>
      <c r="F71" s="24">
        <f>IF(LEFT(D71,1)="K",AR71,X71)</f>
        <v>210</v>
      </c>
      <c r="G71" s="24">
        <f>IF(LEFT(D71,1)="K",AQ71,Y71)</f>
        <v>210</v>
      </c>
      <c r="H71" s="26"/>
      <c r="I71" s="25" t="str">
        <f aca="true" t="shared" si="100" ref="I71:I81">IF(D71="FT","FT",IF(D71="NT","NT",IF(D71="D0","D0",IF(D71="BR","BR",IF(OR(RIGHT(D71,1)="L",RIGHT(D71,1)="T",RIGHT(D71,1)="P",RIGHT(D71,1)="V",RIGHT(D71,1)="Y"),LEFT(D71,(LEN(D71)-1)),IF(LEFT(D71,1)="K",RIGHT(D71,(LEN(D71)-1)),D71))))))</f>
        <v>0</v>
      </c>
      <c r="K71" s="12">
        <f aca="true" t="shared" si="101" ref="K71:K81">ROUND(C71,2)</f>
        <v>1050</v>
      </c>
      <c r="L71" s="2">
        <f aca="true" t="shared" si="102" ref="L71:L81">IF(OR(I71=0,I71="0",I71="BR",I71="D0",I71="NT"),0,ROUND(((INT((I71-1)/500)*416.67)+ROUNDUP((((MOD(I71-1,500)+1)*10)+9)/12,2)),2))</f>
        <v>0</v>
      </c>
      <c r="M71" s="2">
        <f t="shared" si="97"/>
        <v>1050</v>
      </c>
      <c r="N71" s="6">
        <f t="shared" si="98"/>
        <v>1050</v>
      </c>
      <c r="O71" s="4">
        <v>2655.4166</v>
      </c>
      <c r="P71" s="4">
        <v>12500</v>
      </c>
      <c r="Q71" s="6">
        <f t="shared" si="99"/>
        <v>2656</v>
      </c>
      <c r="R71" s="6">
        <f t="shared" si="99"/>
        <v>12500</v>
      </c>
      <c r="S71" s="4">
        <v>531.0833</v>
      </c>
      <c r="T71" s="4">
        <v>4468.9166</v>
      </c>
      <c r="U71" s="4">
        <v>210</v>
      </c>
      <c r="V71" s="4">
        <v>0</v>
      </c>
      <c r="W71" s="4">
        <v>0</v>
      </c>
      <c r="X71" s="2">
        <v>210</v>
      </c>
      <c r="Y71" s="2">
        <f aca="true" t="shared" si="103" ref="Y71:Y81">ROUND(X71,2)</f>
        <v>210</v>
      </c>
      <c r="AA71" s="12">
        <f aca="true" t="shared" si="104" ref="AA71:AA81">ROUND(C71,2)</f>
        <v>1050</v>
      </c>
      <c r="AB71" s="2">
        <f aca="true" t="shared" si="105" ref="AB71:AB81">IF(OR(I71=0,I71="0",I71="BR",I71="D0",I71="NT"),0,ROUND(((INT((I71-1)/500)*416.67)+ROUNDUP((((MOD(I71-1,500)+1)*10)+9)/12,2)),2))</f>
        <v>0</v>
      </c>
      <c r="AC71" s="2">
        <f aca="true" t="shared" si="106" ref="AC71:AC81">ROUND(AA71+AB71,2)</f>
        <v>1050</v>
      </c>
      <c r="AD71" s="6">
        <f aca="true" t="shared" si="107" ref="AD71:AD81">TRUNC(AC71,0)</f>
        <v>1050</v>
      </c>
      <c r="AE71" s="4">
        <v>2655.4166</v>
      </c>
      <c r="AF71" s="4">
        <v>12500</v>
      </c>
      <c r="AG71" s="6">
        <f aca="true" t="shared" si="108" ref="AG71:AG79">ROUNDUP(AE71,0)</f>
        <v>2656</v>
      </c>
      <c r="AH71" s="6">
        <f aca="true" t="shared" si="109" ref="AH71:AH79">ROUNDUP(AF71,0)</f>
        <v>12500</v>
      </c>
      <c r="AI71" s="4">
        <v>531.0833</v>
      </c>
      <c r="AJ71" s="4">
        <v>4468.9166</v>
      </c>
      <c r="AK71" s="4">
        <v>210</v>
      </c>
      <c r="AL71" s="4">
        <v>0</v>
      </c>
      <c r="AM71" s="4">
        <v>0</v>
      </c>
      <c r="AN71" s="2">
        <v>210</v>
      </c>
      <c r="AO71" s="2">
        <f aca="true" t="shared" si="110" ref="AO71:AO81">ROUND(AN71,2)</f>
        <v>210</v>
      </c>
      <c r="AP71">
        <f aca="true" t="shared" si="111" ref="AP71:AP81">TRUNC(ROUND(C71*0.5,10),2)</f>
        <v>525</v>
      </c>
      <c r="AQ71">
        <f aca="true" t="shared" si="112" ref="AQ71:AQ81">IF(AO71&gt;AP71,AP71,AO71)</f>
        <v>210</v>
      </c>
      <c r="AR71">
        <f aca="true" t="shared" si="113" ref="AR71:AR81">AQ71</f>
        <v>210</v>
      </c>
    </row>
    <row r="72" spans="1:44" ht="12.75">
      <c r="A72" s="20">
        <v>3</v>
      </c>
      <c r="B72" s="20" t="s">
        <v>23</v>
      </c>
      <c r="C72" s="22">
        <v>610</v>
      </c>
      <c r="D72" s="20" t="s">
        <v>31</v>
      </c>
      <c r="E72" s="21"/>
      <c r="F72" s="24">
        <f t="shared" si="95"/>
        <v>193.2</v>
      </c>
      <c r="G72" s="24">
        <f t="shared" si="96"/>
        <v>193.2</v>
      </c>
      <c r="H72" s="26"/>
      <c r="I72" s="25" t="str">
        <f t="shared" si="100"/>
        <v>427</v>
      </c>
      <c r="K72" s="12">
        <f t="shared" si="101"/>
        <v>610</v>
      </c>
      <c r="L72" s="2">
        <f t="shared" si="102"/>
        <v>356.59</v>
      </c>
      <c r="M72" s="2">
        <f t="shared" si="97"/>
        <v>253.41</v>
      </c>
      <c r="N72" s="6">
        <f t="shared" si="98"/>
        <v>253</v>
      </c>
      <c r="O72" s="4">
        <v>2655.4166</v>
      </c>
      <c r="P72" s="4">
        <v>12500</v>
      </c>
      <c r="Q72" s="6">
        <f t="shared" si="99"/>
        <v>2656</v>
      </c>
      <c r="R72" s="6">
        <f t="shared" si="99"/>
        <v>12500</v>
      </c>
      <c r="S72" s="4">
        <v>531.0833</v>
      </c>
      <c r="T72" s="4">
        <v>4468.9166</v>
      </c>
      <c r="U72" s="4">
        <v>50.6</v>
      </c>
      <c r="V72" s="4">
        <v>0</v>
      </c>
      <c r="W72" s="4">
        <v>0</v>
      </c>
      <c r="X72" s="2">
        <v>50.6</v>
      </c>
      <c r="Y72" s="2">
        <f t="shared" si="103"/>
        <v>50.6</v>
      </c>
      <c r="AA72" s="12">
        <f t="shared" si="104"/>
        <v>610</v>
      </c>
      <c r="AB72" s="2">
        <f t="shared" si="105"/>
        <v>356.59</v>
      </c>
      <c r="AC72" s="2">
        <f t="shared" si="106"/>
        <v>966.59</v>
      </c>
      <c r="AD72" s="6">
        <f t="shared" si="107"/>
        <v>966</v>
      </c>
      <c r="AE72" s="4">
        <v>2655.4166</v>
      </c>
      <c r="AF72" s="4">
        <v>12500</v>
      </c>
      <c r="AG72" s="6">
        <f t="shared" si="108"/>
        <v>2656</v>
      </c>
      <c r="AH72" s="6">
        <f t="shared" si="109"/>
        <v>12500</v>
      </c>
      <c r="AI72" s="4">
        <v>531.0833</v>
      </c>
      <c r="AJ72" s="4">
        <v>4468.9166</v>
      </c>
      <c r="AK72" s="4">
        <v>193.2</v>
      </c>
      <c r="AL72" s="4">
        <v>0</v>
      </c>
      <c r="AM72" s="4">
        <v>0</v>
      </c>
      <c r="AN72" s="2">
        <v>193.2</v>
      </c>
      <c r="AO72" s="2">
        <f t="shared" si="110"/>
        <v>193.2</v>
      </c>
      <c r="AP72">
        <f t="shared" si="111"/>
        <v>305</v>
      </c>
      <c r="AQ72">
        <f t="shared" si="112"/>
        <v>193.2</v>
      </c>
      <c r="AR72">
        <f t="shared" si="113"/>
        <v>193.2</v>
      </c>
    </row>
    <row r="73" spans="1:44" ht="12.75">
      <c r="A73" s="20">
        <v>4</v>
      </c>
      <c r="B73" s="20" t="s">
        <v>23</v>
      </c>
      <c r="C73" s="22">
        <v>610</v>
      </c>
      <c r="D73" s="20" t="s">
        <v>31</v>
      </c>
      <c r="E73" s="21"/>
      <c r="F73" s="24">
        <f t="shared" si="95"/>
        <v>193.2</v>
      </c>
      <c r="G73" s="24">
        <f t="shared" si="96"/>
        <v>193.2</v>
      </c>
      <c r="H73" s="26"/>
      <c r="I73" s="25" t="str">
        <f t="shared" si="100"/>
        <v>427</v>
      </c>
      <c r="K73" s="12">
        <f t="shared" si="101"/>
        <v>610</v>
      </c>
      <c r="L73" s="2">
        <f t="shared" si="102"/>
        <v>356.59</v>
      </c>
      <c r="M73" s="2">
        <f t="shared" si="97"/>
        <v>253.41</v>
      </c>
      <c r="N73" s="6">
        <f t="shared" si="98"/>
        <v>253</v>
      </c>
      <c r="O73" s="4">
        <v>2655.4166</v>
      </c>
      <c r="P73" s="4">
        <v>12500</v>
      </c>
      <c r="Q73" s="6">
        <f t="shared" si="99"/>
        <v>2656</v>
      </c>
      <c r="R73" s="6">
        <f t="shared" si="99"/>
        <v>12500</v>
      </c>
      <c r="S73" s="4">
        <v>531.0833</v>
      </c>
      <c r="T73" s="4">
        <v>4468.9166</v>
      </c>
      <c r="U73" s="4">
        <v>50.6</v>
      </c>
      <c r="V73" s="4">
        <v>0</v>
      </c>
      <c r="W73" s="4">
        <v>0</v>
      </c>
      <c r="X73" s="2">
        <v>50.6</v>
      </c>
      <c r="Y73" s="2">
        <f t="shared" si="103"/>
        <v>50.6</v>
      </c>
      <c r="AA73" s="12">
        <f t="shared" si="104"/>
        <v>610</v>
      </c>
      <c r="AB73" s="2">
        <f t="shared" si="105"/>
        <v>356.59</v>
      </c>
      <c r="AC73" s="2">
        <f t="shared" si="106"/>
        <v>966.59</v>
      </c>
      <c r="AD73" s="6">
        <f t="shared" si="107"/>
        <v>966</v>
      </c>
      <c r="AE73" s="4">
        <v>2655.4166</v>
      </c>
      <c r="AF73" s="4">
        <v>12500</v>
      </c>
      <c r="AG73" s="6">
        <f t="shared" si="108"/>
        <v>2656</v>
      </c>
      <c r="AH73" s="6">
        <f t="shared" si="109"/>
        <v>12500</v>
      </c>
      <c r="AI73" s="4">
        <v>531.0833</v>
      </c>
      <c r="AJ73" s="4">
        <v>4468.9166</v>
      </c>
      <c r="AK73" s="4">
        <v>193.2</v>
      </c>
      <c r="AL73" s="4">
        <v>0</v>
      </c>
      <c r="AM73" s="4">
        <v>0</v>
      </c>
      <c r="AN73" s="2">
        <v>193.2</v>
      </c>
      <c r="AO73" s="2">
        <f t="shared" si="110"/>
        <v>193.2</v>
      </c>
      <c r="AP73">
        <f t="shared" si="111"/>
        <v>305</v>
      </c>
      <c r="AQ73">
        <f t="shared" si="112"/>
        <v>193.2</v>
      </c>
      <c r="AR73">
        <f t="shared" si="113"/>
        <v>193.2</v>
      </c>
    </row>
    <row r="74" spans="1:44" ht="12.75">
      <c r="A74" s="20">
        <v>5</v>
      </c>
      <c r="B74" s="20" t="s">
        <v>23</v>
      </c>
      <c r="C74" s="22">
        <v>2655.25</v>
      </c>
      <c r="D74" s="20" t="s">
        <v>24</v>
      </c>
      <c r="E74" s="21"/>
      <c r="F74" s="24">
        <f t="shared" si="95"/>
        <v>1194.86</v>
      </c>
      <c r="G74" s="24">
        <f t="shared" si="96"/>
        <v>1194.86</v>
      </c>
      <c r="H74" s="26"/>
      <c r="I74" s="25" t="str">
        <f t="shared" si="100"/>
        <v>D0</v>
      </c>
      <c r="K74" s="12">
        <f t="shared" si="101"/>
        <v>2655.25</v>
      </c>
      <c r="L74" s="2">
        <f t="shared" si="102"/>
        <v>0</v>
      </c>
      <c r="M74" s="2">
        <f t="shared" si="97"/>
        <v>2655.25</v>
      </c>
      <c r="N74" s="6">
        <f t="shared" si="98"/>
        <v>2655</v>
      </c>
      <c r="O74" s="4">
        <v>2655.4166</v>
      </c>
      <c r="P74" s="4">
        <v>12500</v>
      </c>
      <c r="Q74" s="6">
        <f t="shared" si="99"/>
        <v>2656</v>
      </c>
      <c r="R74" s="6">
        <f t="shared" si="99"/>
        <v>12500</v>
      </c>
      <c r="S74" s="4">
        <v>531.0833</v>
      </c>
      <c r="T74" s="4">
        <v>4468.9166</v>
      </c>
      <c r="U74" s="4">
        <v>531</v>
      </c>
      <c r="V74" s="4">
        <v>0</v>
      </c>
      <c r="W74" s="4">
        <v>0</v>
      </c>
      <c r="X74" s="2">
        <v>1194.86</v>
      </c>
      <c r="Y74" s="2">
        <f t="shared" si="103"/>
        <v>1194.86</v>
      </c>
      <c r="AA74" s="12">
        <f t="shared" si="104"/>
        <v>2655.25</v>
      </c>
      <c r="AB74" s="2">
        <f t="shared" si="105"/>
        <v>0</v>
      </c>
      <c r="AC74" s="2">
        <f t="shared" si="106"/>
        <v>2655.25</v>
      </c>
      <c r="AD74" s="6">
        <f t="shared" si="107"/>
        <v>2655</v>
      </c>
      <c r="AE74" s="4">
        <v>2655.4166</v>
      </c>
      <c r="AF74" s="4">
        <v>12500</v>
      </c>
      <c r="AG74" s="6">
        <f t="shared" si="108"/>
        <v>2656</v>
      </c>
      <c r="AH74" s="6">
        <f t="shared" si="109"/>
        <v>12500</v>
      </c>
      <c r="AI74" s="4">
        <v>531.0833</v>
      </c>
      <c r="AJ74" s="4">
        <v>4468.9166</v>
      </c>
      <c r="AK74" s="4">
        <v>531</v>
      </c>
      <c r="AL74" s="4">
        <v>0</v>
      </c>
      <c r="AM74" s="4">
        <v>0</v>
      </c>
      <c r="AN74" s="2">
        <v>531</v>
      </c>
      <c r="AO74" s="2">
        <f t="shared" si="110"/>
        <v>531</v>
      </c>
      <c r="AP74">
        <f t="shared" si="111"/>
        <v>1327.62</v>
      </c>
      <c r="AQ74">
        <f t="shared" si="112"/>
        <v>531</v>
      </c>
      <c r="AR74">
        <f t="shared" si="113"/>
        <v>531</v>
      </c>
    </row>
    <row r="75" spans="1:44" ht="12.75">
      <c r="A75" s="20">
        <v>6</v>
      </c>
      <c r="B75" s="20" t="s">
        <v>23</v>
      </c>
      <c r="C75" s="22">
        <v>2655.26</v>
      </c>
      <c r="D75" s="20">
        <v>0</v>
      </c>
      <c r="E75" s="21"/>
      <c r="F75" s="24">
        <f t="shared" si="95"/>
        <v>531</v>
      </c>
      <c r="G75" s="24">
        <f t="shared" si="96"/>
        <v>531</v>
      </c>
      <c r="H75" s="26"/>
      <c r="I75" s="25">
        <f t="shared" si="100"/>
        <v>0</v>
      </c>
      <c r="K75" s="12">
        <f t="shared" si="101"/>
        <v>2655.26</v>
      </c>
      <c r="L75" s="2">
        <f t="shared" si="102"/>
        <v>0</v>
      </c>
      <c r="M75" s="2">
        <f t="shared" si="97"/>
        <v>2655.26</v>
      </c>
      <c r="N75" s="6">
        <f t="shared" si="98"/>
        <v>2655</v>
      </c>
      <c r="O75" s="4">
        <v>2655.4166</v>
      </c>
      <c r="P75" s="4">
        <v>12500</v>
      </c>
      <c r="Q75" s="6">
        <f t="shared" si="99"/>
        <v>2656</v>
      </c>
      <c r="R75" s="6">
        <f t="shared" si="99"/>
        <v>12500</v>
      </c>
      <c r="S75" s="4">
        <v>531.0833</v>
      </c>
      <c r="T75" s="4">
        <v>4468.9166</v>
      </c>
      <c r="U75" s="4">
        <v>531</v>
      </c>
      <c r="V75" s="4">
        <v>0</v>
      </c>
      <c r="W75" s="4">
        <v>0</v>
      </c>
      <c r="X75" s="2">
        <v>531</v>
      </c>
      <c r="Y75" s="2">
        <f t="shared" si="103"/>
        <v>531</v>
      </c>
      <c r="AA75" s="12">
        <f t="shared" si="104"/>
        <v>2655.26</v>
      </c>
      <c r="AB75" s="2">
        <f t="shared" si="105"/>
        <v>0</v>
      </c>
      <c r="AC75" s="2">
        <f t="shared" si="106"/>
        <v>2655.26</v>
      </c>
      <c r="AD75" s="6">
        <f t="shared" si="107"/>
        <v>2655</v>
      </c>
      <c r="AE75" s="4">
        <v>2655.4166</v>
      </c>
      <c r="AF75" s="4">
        <v>12500</v>
      </c>
      <c r="AG75" s="6">
        <f t="shared" si="108"/>
        <v>2656</v>
      </c>
      <c r="AH75" s="6">
        <f t="shared" si="109"/>
        <v>12500</v>
      </c>
      <c r="AI75" s="4">
        <v>531.0833</v>
      </c>
      <c r="AJ75" s="4">
        <v>4468.9166</v>
      </c>
      <c r="AK75" s="4">
        <v>531</v>
      </c>
      <c r="AL75" s="4">
        <v>0</v>
      </c>
      <c r="AM75" s="4">
        <v>0</v>
      </c>
      <c r="AN75" s="2">
        <v>531</v>
      </c>
      <c r="AO75" s="2">
        <f t="shared" si="110"/>
        <v>531</v>
      </c>
      <c r="AP75">
        <f t="shared" si="111"/>
        <v>1327.63</v>
      </c>
      <c r="AQ75">
        <f t="shared" si="112"/>
        <v>531</v>
      </c>
      <c r="AR75">
        <f t="shared" si="113"/>
        <v>531</v>
      </c>
    </row>
    <row r="76" spans="1:44" ht="12.75">
      <c r="A76" s="20">
        <v>7</v>
      </c>
      <c r="B76" s="20" t="s">
        <v>23</v>
      </c>
      <c r="C76" s="22">
        <v>2150</v>
      </c>
      <c r="D76" s="20" t="s">
        <v>24</v>
      </c>
      <c r="E76" s="21"/>
      <c r="F76" s="24">
        <f t="shared" si="95"/>
        <v>967.5</v>
      </c>
      <c r="G76" s="24">
        <f t="shared" si="96"/>
        <v>967.5</v>
      </c>
      <c r="H76" s="26"/>
      <c r="I76" s="25" t="str">
        <f t="shared" si="100"/>
        <v>D0</v>
      </c>
      <c r="K76" s="12">
        <f t="shared" si="101"/>
        <v>2150</v>
      </c>
      <c r="L76" s="2">
        <f t="shared" si="102"/>
        <v>0</v>
      </c>
      <c r="M76" s="2">
        <f t="shared" si="97"/>
        <v>2150</v>
      </c>
      <c r="N76" s="6">
        <f t="shared" si="98"/>
        <v>2150</v>
      </c>
      <c r="O76" s="4">
        <v>2655.4166</v>
      </c>
      <c r="P76" s="4">
        <v>12500</v>
      </c>
      <c r="Q76" s="6">
        <f t="shared" si="99"/>
        <v>2656</v>
      </c>
      <c r="R76" s="6">
        <f t="shared" si="99"/>
        <v>12500</v>
      </c>
      <c r="S76" s="4">
        <v>531.0833</v>
      </c>
      <c r="T76" s="4">
        <v>4468.9166</v>
      </c>
      <c r="U76" s="4">
        <v>430</v>
      </c>
      <c r="V76" s="4">
        <v>0</v>
      </c>
      <c r="W76" s="4">
        <v>0</v>
      </c>
      <c r="X76" s="2">
        <v>967.5</v>
      </c>
      <c r="Y76" s="2">
        <f t="shared" si="103"/>
        <v>967.5</v>
      </c>
      <c r="AA76" s="12">
        <f t="shared" si="104"/>
        <v>2150</v>
      </c>
      <c r="AB76" s="2">
        <f t="shared" si="105"/>
        <v>0</v>
      </c>
      <c r="AC76" s="2">
        <f t="shared" si="106"/>
        <v>2150</v>
      </c>
      <c r="AD76" s="6">
        <f t="shared" si="107"/>
        <v>2150</v>
      </c>
      <c r="AE76" s="4">
        <v>2655.4166</v>
      </c>
      <c r="AF76" s="4">
        <v>12500</v>
      </c>
      <c r="AG76" s="6">
        <f t="shared" si="108"/>
        <v>2656</v>
      </c>
      <c r="AH76" s="6">
        <f t="shared" si="109"/>
        <v>12500</v>
      </c>
      <c r="AI76" s="4">
        <v>531.0833</v>
      </c>
      <c r="AJ76" s="4">
        <v>4468.9166</v>
      </c>
      <c r="AK76" s="4">
        <v>430</v>
      </c>
      <c r="AL76" s="4">
        <v>0</v>
      </c>
      <c r="AM76" s="4">
        <v>0</v>
      </c>
      <c r="AN76" s="2">
        <v>430</v>
      </c>
      <c r="AO76" s="2">
        <f t="shared" si="110"/>
        <v>430</v>
      </c>
      <c r="AP76">
        <f t="shared" si="111"/>
        <v>1075</v>
      </c>
      <c r="AQ76">
        <f t="shared" si="112"/>
        <v>430</v>
      </c>
      <c r="AR76">
        <f t="shared" si="113"/>
        <v>430</v>
      </c>
    </row>
    <row r="77" spans="1:44" ht="12.75">
      <c r="A77" s="20">
        <v>8</v>
      </c>
      <c r="B77" s="20" t="s">
        <v>23</v>
      </c>
      <c r="C77" s="22">
        <v>2150</v>
      </c>
      <c r="D77" s="20" t="s">
        <v>24</v>
      </c>
      <c r="E77" s="21"/>
      <c r="F77" s="24">
        <f t="shared" si="95"/>
        <v>967.5</v>
      </c>
      <c r="G77" s="24">
        <f t="shared" si="96"/>
        <v>967.5</v>
      </c>
      <c r="H77" s="26"/>
      <c r="I77" s="25" t="str">
        <f t="shared" si="100"/>
        <v>D0</v>
      </c>
      <c r="K77" s="12">
        <f t="shared" si="101"/>
        <v>2150</v>
      </c>
      <c r="L77" s="2">
        <f t="shared" si="102"/>
        <v>0</v>
      </c>
      <c r="M77" s="2">
        <f t="shared" si="97"/>
        <v>2150</v>
      </c>
      <c r="N77" s="6">
        <f t="shared" si="98"/>
        <v>2150</v>
      </c>
      <c r="O77" s="4">
        <v>2655.4166</v>
      </c>
      <c r="P77" s="4">
        <v>12500</v>
      </c>
      <c r="Q77" s="6">
        <f t="shared" si="99"/>
        <v>2656</v>
      </c>
      <c r="R77" s="6">
        <f t="shared" si="99"/>
        <v>12500</v>
      </c>
      <c r="S77" s="4">
        <v>531.0833</v>
      </c>
      <c r="T77" s="4">
        <v>4468.9166</v>
      </c>
      <c r="U77" s="4">
        <v>430</v>
      </c>
      <c r="V77" s="4">
        <v>0</v>
      </c>
      <c r="W77" s="4">
        <v>0</v>
      </c>
      <c r="X77" s="2">
        <v>967.5</v>
      </c>
      <c r="Y77" s="2">
        <f t="shared" si="103"/>
        <v>967.5</v>
      </c>
      <c r="AA77" s="12">
        <f t="shared" si="104"/>
        <v>2150</v>
      </c>
      <c r="AB77" s="2">
        <f t="shared" si="105"/>
        <v>0</v>
      </c>
      <c r="AC77" s="2">
        <f t="shared" si="106"/>
        <v>2150</v>
      </c>
      <c r="AD77" s="6">
        <f t="shared" si="107"/>
        <v>2150</v>
      </c>
      <c r="AE77" s="4">
        <v>2655.4166</v>
      </c>
      <c r="AF77" s="4">
        <v>12500</v>
      </c>
      <c r="AG77" s="6">
        <f t="shared" si="108"/>
        <v>2656</v>
      </c>
      <c r="AH77" s="6">
        <f t="shared" si="109"/>
        <v>12500</v>
      </c>
      <c r="AI77" s="4">
        <v>531.0833</v>
      </c>
      <c r="AJ77" s="4">
        <v>4468.9166</v>
      </c>
      <c r="AK77" s="4">
        <v>430</v>
      </c>
      <c r="AL77" s="4">
        <v>0</v>
      </c>
      <c r="AM77" s="4">
        <v>0</v>
      </c>
      <c r="AN77" s="2">
        <v>430</v>
      </c>
      <c r="AO77" s="2">
        <f t="shared" si="110"/>
        <v>430</v>
      </c>
      <c r="AP77">
        <f t="shared" si="111"/>
        <v>1075</v>
      </c>
      <c r="AQ77">
        <f t="shared" si="112"/>
        <v>430</v>
      </c>
      <c r="AR77">
        <f t="shared" si="113"/>
        <v>430</v>
      </c>
    </row>
    <row r="78" spans="1:44" ht="12.75">
      <c r="A78" s="20">
        <v>9</v>
      </c>
      <c r="B78" s="20" t="s">
        <v>23</v>
      </c>
      <c r="C78" s="22">
        <v>2150</v>
      </c>
      <c r="D78" s="20" t="s">
        <v>26</v>
      </c>
      <c r="E78" s="21"/>
      <c r="F78" s="24">
        <f t="shared" si="95"/>
        <v>430</v>
      </c>
      <c r="G78" s="24">
        <f t="shared" si="96"/>
        <v>430</v>
      </c>
      <c r="H78" s="26"/>
      <c r="I78" s="25" t="str">
        <f t="shared" si="100"/>
        <v>0</v>
      </c>
      <c r="K78" s="12">
        <f t="shared" si="101"/>
        <v>2150</v>
      </c>
      <c r="L78" s="2">
        <f t="shared" si="102"/>
        <v>0</v>
      </c>
      <c r="M78" s="2">
        <f t="shared" si="97"/>
        <v>2150</v>
      </c>
      <c r="N78" s="6">
        <f t="shared" si="98"/>
        <v>2150</v>
      </c>
      <c r="O78" s="4">
        <v>2655.4166</v>
      </c>
      <c r="P78" s="4">
        <v>12500</v>
      </c>
      <c r="Q78" s="6">
        <f t="shared" si="99"/>
        <v>2656</v>
      </c>
      <c r="R78" s="6">
        <f t="shared" si="99"/>
        <v>12500</v>
      </c>
      <c r="S78" s="4">
        <v>531.0833</v>
      </c>
      <c r="T78" s="4">
        <v>4468.9166</v>
      </c>
      <c r="U78" s="4">
        <v>430</v>
      </c>
      <c r="V78" s="4">
        <v>0</v>
      </c>
      <c r="W78" s="4">
        <v>0</v>
      </c>
      <c r="X78" s="2">
        <v>430</v>
      </c>
      <c r="Y78" s="2">
        <f t="shared" si="103"/>
        <v>430</v>
      </c>
      <c r="AA78" s="12">
        <f t="shared" si="104"/>
        <v>2150</v>
      </c>
      <c r="AB78" s="2">
        <f t="shared" si="105"/>
        <v>0</v>
      </c>
      <c r="AC78" s="2">
        <f t="shared" si="106"/>
        <v>2150</v>
      </c>
      <c r="AD78" s="6">
        <f t="shared" si="107"/>
        <v>2150</v>
      </c>
      <c r="AE78" s="4">
        <v>2655.4166</v>
      </c>
      <c r="AF78" s="4">
        <v>12500</v>
      </c>
      <c r="AG78" s="6">
        <f t="shared" si="108"/>
        <v>2656</v>
      </c>
      <c r="AH78" s="6">
        <f t="shared" si="109"/>
        <v>12500</v>
      </c>
      <c r="AI78" s="4">
        <v>531.0833</v>
      </c>
      <c r="AJ78" s="4">
        <v>4468.9166</v>
      </c>
      <c r="AK78" s="4">
        <v>430</v>
      </c>
      <c r="AL78" s="4">
        <v>0</v>
      </c>
      <c r="AM78" s="4">
        <v>0</v>
      </c>
      <c r="AN78" s="2">
        <v>430</v>
      </c>
      <c r="AO78" s="2">
        <f t="shared" si="110"/>
        <v>430</v>
      </c>
      <c r="AP78">
        <f t="shared" si="111"/>
        <v>1075</v>
      </c>
      <c r="AQ78">
        <f t="shared" si="112"/>
        <v>430</v>
      </c>
      <c r="AR78">
        <f t="shared" si="113"/>
        <v>430</v>
      </c>
    </row>
    <row r="79" spans="1:44" ht="12.75">
      <c r="A79" s="20">
        <v>10</v>
      </c>
      <c r="B79" s="20" t="s">
        <v>23</v>
      </c>
      <c r="C79" s="22">
        <v>2150</v>
      </c>
      <c r="D79" s="20">
        <v>45</v>
      </c>
      <c r="E79" s="21"/>
      <c r="F79" s="24">
        <f t="shared" si="95"/>
        <v>422.2</v>
      </c>
      <c r="G79" s="24">
        <f t="shared" si="96"/>
        <v>422.2</v>
      </c>
      <c r="H79" s="26"/>
      <c r="I79" s="25">
        <f t="shared" si="100"/>
        <v>45</v>
      </c>
      <c r="K79" s="12">
        <f t="shared" si="101"/>
        <v>2150</v>
      </c>
      <c r="L79" s="2">
        <f t="shared" si="102"/>
        <v>38.25</v>
      </c>
      <c r="M79" s="2">
        <f t="shared" si="97"/>
        <v>2111.75</v>
      </c>
      <c r="N79" s="6">
        <f t="shared" si="98"/>
        <v>2111</v>
      </c>
      <c r="O79" s="4">
        <v>2655.4166</v>
      </c>
      <c r="P79" s="4">
        <v>12500</v>
      </c>
      <c r="Q79" s="6">
        <f t="shared" si="99"/>
        <v>2656</v>
      </c>
      <c r="R79" s="6">
        <f t="shared" si="99"/>
        <v>12500</v>
      </c>
      <c r="S79" s="4">
        <v>531.0833</v>
      </c>
      <c r="T79" s="4">
        <v>4468.9166</v>
      </c>
      <c r="U79" s="4">
        <v>422.2</v>
      </c>
      <c r="V79" s="4">
        <v>0</v>
      </c>
      <c r="W79" s="4">
        <v>0</v>
      </c>
      <c r="X79" s="2">
        <v>422.2</v>
      </c>
      <c r="Y79" s="2">
        <f t="shared" si="103"/>
        <v>422.2</v>
      </c>
      <c r="AA79" s="12">
        <f t="shared" si="104"/>
        <v>2150</v>
      </c>
      <c r="AB79" s="2">
        <f t="shared" si="105"/>
        <v>38.25</v>
      </c>
      <c r="AC79" s="2">
        <f t="shared" si="106"/>
        <v>2188.25</v>
      </c>
      <c r="AD79" s="6">
        <f t="shared" si="107"/>
        <v>2188</v>
      </c>
      <c r="AE79" s="4">
        <v>2655.4166</v>
      </c>
      <c r="AF79" s="4">
        <v>12500</v>
      </c>
      <c r="AG79" s="6">
        <f t="shared" si="108"/>
        <v>2656</v>
      </c>
      <c r="AH79" s="6">
        <f t="shared" si="109"/>
        <v>12500</v>
      </c>
      <c r="AI79" s="4">
        <v>531.0833</v>
      </c>
      <c r="AJ79" s="4">
        <v>4468.9166</v>
      </c>
      <c r="AK79" s="4">
        <v>437.6</v>
      </c>
      <c r="AL79" s="4">
        <v>0</v>
      </c>
      <c r="AM79" s="4">
        <v>0</v>
      </c>
      <c r="AN79" s="2">
        <v>437.6</v>
      </c>
      <c r="AO79" s="2">
        <f t="shared" si="110"/>
        <v>437.6</v>
      </c>
      <c r="AP79">
        <f t="shared" si="111"/>
        <v>1075</v>
      </c>
      <c r="AQ79">
        <f t="shared" si="112"/>
        <v>437.6</v>
      </c>
      <c r="AR79">
        <f t="shared" si="113"/>
        <v>437.6</v>
      </c>
    </row>
    <row r="80" spans="1:44" ht="12.75">
      <c r="A80" s="20">
        <v>11</v>
      </c>
      <c r="B80" s="20" t="s">
        <v>23</v>
      </c>
      <c r="C80" s="22">
        <v>2150</v>
      </c>
      <c r="D80" s="20" t="s">
        <v>24</v>
      </c>
      <c r="E80" s="21"/>
      <c r="F80" s="24">
        <f t="shared" si="95"/>
        <v>967.5</v>
      </c>
      <c r="G80" s="24">
        <f t="shared" si="96"/>
        <v>967.5</v>
      </c>
      <c r="H80" s="26"/>
      <c r="I80" s="25" t="str">
        <f t="shared" si="100"/>
        <v>D0</v>
      </c>
      <c r="K80" s="12">
        <f t="shared" si="101"/>
        <v>2150</v>
      </c>
      <c r="L80" s="2">
        <f t="shared" si="102"/>
        <v>0</v>
      </c>
      <c r="M80" s="2">
        <f t="shared" si="97"/>
        <v>2150</v>
      </c>
      <c r="N80" s="6">
        <f t="shared" si="98"/>
        <v>2150</v>
      </c>
      <c r="O80" s="4">
        <v>2655.4166</v>
      </c>
      <c r="P80" s="4">
        <v>12500</v>
      </c>
      <c r="Q80" s="6">
        <f t="shared" si="99"/>
        <v>2656</v>
      </c>
      <c r="R80" s="6">
        <f t="shared" si="99"/>
        <v>12500</v>
      </c>
      <c r="S80" s="4">
        <v>531.0833</v>
      </c>
      <c r="T80" s="4">
        <v>4468.9166</v>
      </c>
      <c r="U80" s="4">
        <v>430</v>
      </c>
      <c r="V80" s="4">
        <v>0</v>
      </c>
      <c r="W80" s="4">
        <v>0</v>
      </c>
      <c r="X80" s="2">
        <v>967.5</v>
      </c>
      <c r="Y80" s="2">
        <f t="shared" si="103"/>
        <v>967.5</v>
      </c>
      <c r="AA80" s="12">
        <f t="shared" si="104"/>
        <v>2150</v>
      </c>
      <c r="AB80" s="2">
        <f t="shared" si="105"/>
        <v>0</v>
      </c>
      <c r="AC80" s="2">
        <f t="shared" si="106"/>
        <v>2150</v>
      </c>
      <c r="AD80" s="6">
        <f t="shared" si="107"/>
        <v>2150</v>
      </c>
      <c r="AE80" s="4">
        <v>2655.4166</v>
      </c>
      <c r="AF80" s="4">
        <v>12500</v>
      </c>
      <c r="AG80" s="6">
        <f>ROUNDUP(AE80,0)</f>
        <v>2656</v>
      </c>
      <c r="AH80" s="6">
        <f>ROUNDUP(AF80,0)</f>
        <v>12500</v>
      </c>
      <c r="AI80" s="4">
        <v>531.0833</v>
      </c>
      <c r="AJ80" s="4">
        <v>4468.9166</v>
      </c>
      <c r="AK80" s="4">
        <v>430</v>
      </c>
      <c r="AL80" s="4">
        <v>0</v>
      </c>
      <c r="AM80" s="4">
        <v>0</v>
      </c>
      <c r="AN80" s="2">
        <v>430</v>
      </c>
      <c r="AO80" s="2">
        <f t="shared" si="110"/>
        <v>430</v>
      </c>
      <c r="AP80">
        <f t="shared" si="111"/>
        <v>1075</v>
      </c>
      <c r="AQ80">
        <f t="shared" si="112"/>
        <v>430</v>
      </c>
      <c r="AR80">
        <f t="shared" si="113"/>
        <v>430</v>
      </c>
    </row>
    <row r="81" spans="1:44" ht="12.75">
      <c r="A81" s="20">
        <v>12</v>
      </c>
      <c r="B81" s="20" t="s">
        <v>23</v>
      </c>
      <c r="C81" s="22">
        <v>2150</v>
      </c>
      <c r="D81" s="20">
        <v>45</v>
      </c>
      <c r="E81" s="21"/>
      <c r="F81" s="24">
        <f t="shared" si="95"/>
        <v>422.2</v>
      </c>
      <c r="G81" s="24">
        <f t="shared" si="96"/>
        <v>422.2</v>
      </c>
      <c r="H81" s="26"/>
      <c r="I81" s="25">
        <f t="shared" si="100"/>
        <v>45</v>
      </c>
      <c r="K81" s="12">
        <f t="shared" si="101"/>
        <v>2150</v>
      </c>
      <c r="L81" s="2">
        <f t="shared" si="102"/>
        <v>38.25</v>
      </c>
      <c r="M81" s="2">
        <f t="shared" si="97"/>
        <v>2111.75</v>
      </c>
      <c r="N81" s="6">
        <f t="shared" si="98"/>
        <v>2111</v>
      </c>
      <c r="O81" s="4">
        <v>2655.4166</v>
      </c>
      <c r="P81" s="4">
        <v>12500</v>
      </c>
      <c r="Q81" s="6">
        <f t="shared" si="99"/>
        <v>2656</v>
      </c>
      <c r="R81" s="6">
        <f t="shared" si="99"/>
        <v>12500</v>
      </c>
      <c r="S81" s="4">
        <v>531.0833</v>
      </c>
      <c r="T81" s="4">
        <v>4468.9166</v>
      </c>
      <c r="U81" s="4">
        <v>422.2</v>
      </c>
      <c r="V81" s="4">
        <v>0</v>
      </c>
      <c r="W81" s="4">
        <v>0</v>
      </c>
      <c r="X81" s="2">
        <v>422.2</v>
      </c>
      <c r="Y81" s="2">
        <f t="shared" si="103"/>
        <v>422.2</v>
      </c>
      <c r="AA81" s="12">
        <f t="shared" si="104"/>
        <v>2150</v>
      </c>
      <c r="AB81" s="2">
        <f t="shared" si="105"/>
        <v>38.25</v>
      </c>
      <c r="AC81" s="2">
        <f t="shared" si="106"/>
        <v>2188.25</v>
      </c>
      <c r="AD81" s="6">
        <f t="shared" si="107"/>
        <v>2188</v>
      </c>
      <c r="AE81" s="4">
        <v>2655.4166</v>
      </c>
      <c r="AF81" s="4">
        <v>12500</v>
      </c>
      <c r="AG81" s="6">
        <f>ROUNDUP(AE81,0)</f>
        <v>2656</v>
      </c>
      <c r="AH81" s="6">
        <f>ROUNDUP(AF81,0)</f>
        <v>12500</v>
      </c>
      <c r="AI81" s="4">
        <v>531.0833</v>
      </c>
      <c r="AJ81" s="4">
        <v>4468.9166</v>
      </c>
      <c r="AK81" s="4">
        <v>437.6</v>
      </c>
      <c r="AL81" s="4">
        <v>0</v>
      </c>
      <c r="AM81" s="4">
        <v>0</v>
      </c>
      <c r="AN81" s="2">
        <v>437.6</v>
      </c>
      <c r="AO81" s="2">
        <f t="shared" si="110"/>
        <v>437.6</v>
      </c>
      <c r="AP81">
        <f t="shared" si="111"/>
        <v>1075</v>
      </c>
      <c r="AQ81">
        <f t="shared" si="112"/>
        <v>437.6</v>
      </c>
      <c r="AR81">
        <f t="shared" si="113"/>
        <v>437.6</v>
      </c>
    </row>
  </sheetData>
  <mergeCells count="12">
    <mergeCell ref="F50:G50"/>
    <mergeCell ref="F51:G51"/>
    <mergeCell ref="A68:D68"/>
    <mergeCell ref="F68:G68"/>
    <mergeCell ref="F69:G69"/>
    <mergeCell ref="A1:D1"/>
    <mergeCell ref="F1:G1"/>
    <mergeCell ref="F2:G2"/>
    <mergeCell ref="A19:D19"/>
    <mergeCell ref="F19:G19"/>
    <mergeCell ref="F20:G20"/>
    <mergeCell ref="A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3.7109375" style="33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38" t="s">
        <v>42</v>
      </c>
      <c r="G2" s="163" t="s">
        <v>70</v>
      </c>
      <c r="H2" s="164"/>
      <c r="I2" s="41"/>
    </row>
    <row r="3" spans="1:8" ht="12.75">
      <c r="A3" s="168">
        <v>1</v>
      </c>
      <c r="B3" s="67" t="s">
        <v>23</v>
      </c>
      <c r="C3" s="67" t="s">
        <v>44</v>
      </c>
      <c r="D3" s="68">
        <v>510</v>
      </c>
      <c r="E3" s="67" t="s">
        <v>31</v>
      </c>
      <c r="F3" s="69" t="s">
        <v>38</v>
      </c>
      <c r="G3" s="58">
        <v>173.2</v>
      </c>
      <c r="H3" s="59">
        <v>173.2</v>
      </c>
    </row>
    <row r="4" spans="1:8" ht="12.75">
      <c r="A4" s="171"/>
      <c r="B4" s="70"/>
      <c r="C4" s="70" t="s">
        <v>45</v>
      </c>
      <c r="D4" s="71">
        <v>633.22</v>
      </c>
      <c r="E4" s="70" t="s">
        <v>31</v>
      </c>
      <c r="F4" s="72" t="s">
        <v>38</v>
      </c>
      <c r="G4" s="64">
        <v>371.2</v>
      </c>
      <c r="H4" s="65">
        <v>198</v>
      </c>
    </row>
    <row r="5" spans="1:8" ht="12.75">
      <c r="A5" s="168">
        <v>2</v>
      </c>
      <c r="B5" s="67" t="s">
        <v>23</v>
      </c>
      <c r="C5" s="67" t="s">
        <v>44</v>
      </c>
      <c r="D5" s="68">
        <v>610</v>
      </c>
      <c r="E5" s="67" t="s">
        <v>31</v>
      </c>
      <c r="F5" s="69" t="s">
        <v>39</v>
      </c>
      <c r="G5" s="58">
        <v>193.2</v>
      </c>
      <c r="H5" s="59">
        <v>193.2</v>
      </c>
    </row>
    <row r="6" spans="1:8" ht="12.75">
      <c r="A6" s="171"/>
      <c r="B6" s="70"/>
      <c r="C6" s="70" t="s">
        <v>45</v>
      </c>
      <c r="D6" s="71">
        <v>683.22</v>
      </c>
      <c r="E6" s="70" t="s">
        <v>31</v>
      </c>
      <c r="F6" s="72" t="s">
        <v>39</v>
      </c>
      <c r="G6" s="64">
        <v>207.8</v>
      </c>
      <c r="H6" s="65">
        <v>207.8</v>
      </c>
    </row>
    <row r="7" spans="1:8" ht="12.75">
      <c r="A7" s="168">
        <v>3</v>
      </c>
      <c r="B7" s="67" t="s">
        <v>23</v>
      </c>
      <c r="C7" s="67" t="s">
        <v>44</v>
      </c>
      <c r="D7" s="68">
        <v>510</v>
      </c>
      <c r="E7" s="67" t="s">
        <v>31</v>
      </c>
      <c r="F7" s="69" t="s">
        <v>38</v>
      </c>
      <c r="G7" s="58">
        <v>173.2</v>
      </c>
      <c r="H7" s="59">
        <v>173.2</v>
      </c>
    </row>
    <row r="8" spans="1:8" ht="12.75">
      <c r="A8" s="170"/>
      <c r="B8" s="82"/>
      <c r="C8" s="82" t="s">
        <v>45</v>
      </c>
      <c r="D8" s="83">
        <v>65</v>
      </c>
      <c r="E8" s="82" t="s">
        <v>31</v>
      </c>
      <c r="F8" s="84" t="s">
        <v>38</v>
      </c>
      <c r="G8" s="61">
        <v>205.7</v>
      </c>
      <c r="H8" s="62">
        <v>32.5</v>
      </c>
    </row>
    <row r="9" spans="1:8" ht="12.75">
      <c r="A9" s="171"/>
      <c r="B9" s="70"/>
      <c r="C9" s="70" t="s">
        <v>46</v>
      </c>
      <c r="D9" s="71">
        <v>510</v>
      </c>
      <c r="E9" s="70" t="s">
        <v>31</v>
      </c>
      <c r="F9" s="72" t="s">
        <v>38</v>
      </c>
      <c r="G9" s="64">
        <v>430.8</v>
      </c>
      <c r="H9" s="65">
        <v>225.1</v>
      </c>
    </row>
    <row r="10" spans="1:8" ht="12.75">
      <c r="A10" s="168">
        <v>4</v>
      </c>
      <c r="B10" s="67" t="s">
        <v>23</v>
      </c>
      <c r="C10" s="67" t="s">
        <v>44</v>
      </c>
      <c r="D10" s="68">
        <v>600</v>
      </c>
      <c r="E10" s="67" t="s">
        <v>53</v>
      </c>
      <c r="F10" s="69" t="s">
        <v>38</v>
      </c>
      <c r="G10" s="58">
        <v>189.6</v>
      </c>
      <c r="H10" s="59">
        <v>189.6</v>
      </c>
    </row>
    <row r="11" spans="1:8" ht="12.75">
      <c r="A11" s="171"/>
      <c r="B11" s="70"/>
      <c r="C11" s="70" t="s">
        <v>45</v>
      </c>
      <c r="D11" s="71">
        <v>500</v>
      </c>
      <c r="E11" s="70" t="s">
        <v>26</v>
      </c>
      <c r="F11" s="72" t="s">
        <v>38</v>
      </c>
      <c r="G11" s="64">
        <v>220</v>
      </c>
      <c r="H11" s="65">
        <v>30.4</v>
      </c>
    </row>
    <row r="12" spans="1:8" ht="12.75">
      <c r="A12" s="168">
        <v>5</v>
      </c>
      <c r="B12" s="67" t="s">
        <v>23</v>
      </c>
      <c r="C12" s="67" t="s">
        <v>44</v>
      </c>
      <c r="D12" s="68">
        <v>750</v>
      </c>
      <c r="E12" s="67" t="s">
        <v>26</v>
      </c>
      <c r="F12" s="69" t="s">
        <v>38</v>
      </c>
      <c r="G12" s="58">
        <v>150</v>
      </c>
      <c r="H12" s="59">
        <v>150</v>
      </c>
    </row>
    <row r="13" spans="1:8" ht="12.75">
      <c r="A13" s="171"/>
      <c r="B13" s="70"/>
      <c r="C13" s="70" t="s">
        <v>45</v>
      </c>
      <c r="D13" s="71">
        <v>500</v>
      </c>
      <c r="E13" s="70" t="s">
        <v>54</v>
      </c>
      <c r="F13" s="72" t="s">
        <v>39</v>
      </c>
      <c r="G13" s="64">
        <v>170.2</v>
      </c>
      <c r="H13" s="65">
        <v>170.2</v>
      </c>
    </row>
    <row r="14" spans="1:8" ht="12.75">
      <c r="A14" s="168">
        <v>6</v>
      </c>
      <c r="B14" s="67" t="s">
        <v>22</v>
      </c>
      <c r="C14" s="67" t="s">
        <v>48</v>
      </c>
      <c r="D14" s="68">
        <v>15</v>
      </c>
      <c r="E14" s="67" t="s">
        <v>55</v>
      </c>
      <c r="F14" s="69" t="s">
        <v>38</v>
      </c>
      <c r="G14" s="58">
        <v>5</v>
      </c>
      <c r="H14" s="59">
        <v>5</v>
      </c>
    </row>
    <row r="15" spans="1:8" ht="12.75">
      <c r="A15" s="170"/>
      <c r="B15" s="84"/>
      <c r="C15" s="84" t="s">
        <v>49</v>
      </c>
      <c r="D15" s="83">
        <v>80</v>
      </c>
      <c r="E15" s="82" t="s">
        <v>55</v>
      </c>
      <c r="F15" s="84" t="s">
        <v>38</v>
      </c>
      <c r="G15" s="61">
        <v>23.2</v>
      </c>
      <c r="H15" s="62">
        <v>18.2</v>
      </c>
    </row>
    <row r="16" spans="1:8" ht="13.5" thickBot="1">
      <c r="A16" s="169"/>
      <c r="B16" s="73"/>
      <c r="C16" s="73" t="s">
        <v>52</v>
      </c>
      <c r="D16" s="75">
        <v>1500</v>
      </c>
      <c r="E16" s="73" t="s">
        <v>55</v>
      </c>
      <c r="F16" s="74" t="s">
        <v>38</v>
      </c>
      <c r="G16" s="76">
        <v>325.4</v>
      </c>
      <c r="H16" s="77">
        <v>302.2</v>
      </c>
    </row>
    <row r="18" ht="12.75">
      <c r="A18" s="33" t="s">
        <v>71</v>
      </c>
    </row>
    <row r="19" ht="12.75">
      <c r="A19" s="33" t="s">
        <v>72</v>
      </c>
    </row>
  </sheetData>
  <sheetProtection/>
  <mergeCells count="9">
    <mergeCell ref="G1:H1"/>
    <mergeCell ref="G2:H2"/>
    <mergeCell ref="A1:F1"/>
    <mergeCell ref="A14:A16"/>
    <mergeCell ref="A3:A4"/>
    <mergeCell ref="A5:A6"/>
    <mergeCell ref="A10:A11"/>
    <mergeCell ref="A12:A13"/>
    <mergeCell ref="A7: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4"/>
    </row>
    <row r="2" spans="1:8" ht="25.5">
      <c r="A2" s="36" t="s">
        <v>19</v>
      </c>
      <c r="B2" s="78" t="s">
        <v>16</v>
      </c>
      <c r="C2" s="39" t="s">
        <v>0</v>
      </c>
      <c r="D2" s="38" t="s">
        <v>20</v>
      </c>
      <c r="E2" s="55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22</v>
      </c>
      <c r="C3" s="31">
        <v>120</v>
      </c>
      <c r="D3" s="43" t="s">
        <v>57</v>
      </c>
      <c r="E3" s="44" t="s">
        <v>38</v>
      </c>
      <c r="F3" s="45">
        <v>5.8</v>
      </c>
      <c r="G3" s="46">
        <v>5.8</v>
      </c>
    </row>
    <row r="4" spans="1:7" ht="12.75">
      <c r="A4" s="42">
        <v>2</v>
      </c>
      <c r="B4" s="44" t="s">
        <v>22</v>
      </c>
      <c r="C4" s="31">
        <v>120</v>
      </c>
      <c r="D4" s="43" t="s">
        <v>57</v>
      </c>
      <c r="E4" s="44" t="s">
        <v>38</v>
      </c>
      <c r="F4" s="45">
        <v>11.6</v>
      </c>
      <c r="G4" s="46">
        <v>5.8</v>
      </c>
    </row>
    <row r="5" spans="1:7" ht="12.75">
      <c r="A5" s="42">
        <v>3</v>
      </c>
      <c r="B5" s="79" t="s">
        <v>22</v>
      </c>
      <c r="C5" s="31">
        <v>120</v>
      </c>
      <c r="D5" s="43" t="s">
        <v>57</v>
      </c>
      <c r="E5" s="44" t="s">
        <v>38</v>
      </c>
      <c r="F5" s="45">
        <v>17.6</v>
      </c>
      <c r="G5" s="46">
        <v>6</v>
      </c>
    </row>
    <row r="6" spans="1:7" ht="12.75">
      <c r="A6" s="80">
        <v>4</v>
      </c>
      <c r="B6" s="44" t="s">
        <v>22</v>
      </c>
      <c r="C6" s="31">
        <v>120</v>
      </c>
      <c r="D6" s="43" t="s">
        <v>57</v>
      </c>
      <c r="E6" s="44" t="s">
        <v>38</v>
      </c>
      <c r="F6" s="45">
        <v>23.4</v>
      </c>
      <c r="G6" s="46">
        <v>5.8</v>
      </c>
    </row>
    <row r="7" spans="1:7" ht="12.75">
      <c r="A7" s="80">
        <v>5</v>
      </c>
      <c r="B7" s="44" t="s">
        <v>22</v>
      </c>
      <c r="C7" s="31">
        <v>120</v>
      </c>
      <c r="D7" s="43" t="s">
        <v>57</v>
      </c>
      <c r="E7" s="44" t="s">
        <v>38</v>
      </c>
      <c r="F7" s="45">
        <v>29.4</v>
      </c>
      <c r="G7" s="46">
        <v>6</v>
      </c>
    </row>
    <row r="8" spans="1:7" ht="12.75">
      <c r="A8" s="80">
        <v>6</v>
      </c>
      <c r="B8" s="44" t="s">
        <v>22</v>
      </c>
      <c r="C8" s="31">
        <v>120</v>
      </c>
      <c r="D8" s="43" t="s">
        <v>57</v>
      </c>
      <c r="E8" s="44" t="s">
        <v>38</v>
      </c>
      <c r="F8" s="45">
        <v>35.2</v>
      </c>
      <c r="G8" s="46">
        <v>5.8</v>
      </c>
    </row>
    <row r="9" spans="1:7" ht="12.75">
      <c r="A9" s="80">
        <v>7</v>
      </c>
      <c r="B9" s="44" t="s">
        <v>22</v>
      </c>
      <c r="C9" s="31">
        <v>120</v>
      </c>
      <c r="D9" s="43" t="s">
        <v>57</v>
      </c>
      <c r="E9" s="44" t="s">
        <v>38</v>
      </c>
      <c r="F9" s="45">
        <v>41.2</v>
      </c>
      <c r="G9" s="46">
        <v>6</v>
      </c>
    </row>
    <row r="10" spans="1:7" ht="13.5" thickBot="1">
      <c r="A10" s="81">
        <v>8</v>
      </c>
      <c r="B10" s="50" t="s">
        <v>22</v>
      </c>
      <c r="C10" s="32">
        <v>120</v>
      </c>
      <c r="D10" s="52" t="s">
        <v>57</v>
      </c>
      <c r="E10" s="50" t="s">
        <v>38</v>
      </c>
      <c r="F10" s="53">
        <v>47</v>
      </c>
      <c r="G10" s="54">
        <v>5.8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78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22</v>
      </c>
      <c r="C3" s="31">
        <v>1500.63</v>
      </c>
      <c r="D3" s="43" t="s">
        <v>40</v>
      </c>
      <c r="E3" s="44" t="s">
        <v>38</v>
      </c>
      <c r="F3" s="45">
        <v>466.24</v>
      </c>
      <c r="G3" s="46">
        <v>466.24</v>
      </c>
    </row>
    <row r="4" spans="1:7" ht="12.75">
      <c r="A4" s="42">
        <v>2</v>
      </c>
      <c r="B4" s="44" t="s">
        <v>22</v>
      </c>
      <c r="C4" s="31">
        <v>1500.63</v>
      </c>
      <c r="D4" s="43" t="s">
        <v>40</v>
      </c>
      <c r="E4" s="44" t="s">
        <v>38</v>
      </c>
      <c r="F4" s="45">
        <v>932.88</v>
      </c>
      <c r="G4" s="46">
        <v>466.64</v>
      </c>
    </row>
    <row r="5" spans="1:7" ht="12.75">
      <c r="A5" s="42">
        <v>3</v>
      </c>
      <c r="B5" s="79" t="s">
        <v>22</v>
      </c>
      <c r="C5" s="31">
        <v>1500.63</v>
      </c>
      <c r="D5" s="43" t="s">
        <v>40</v>
      </c>
      <c r="E5" s="44" t="s">
        <v>38</v>
      </c>
      <c r="F5" s="45">
        <v>1399.12</v>
      </c>
      <c r="G5" s="46">
        <v>466.24</v>
      </c>
    </row>
    <row r="6" spans="1:7" ht="12.75">
      <c r="A6" s="80">
        <v>4</v>
      </c>
      <c r="B6" s="44" t="s">
        <v>22</v>
      </c>
      <c r="C6" s="31">
        <v>1500.63</v>
      </c>
      <c r="D6" s="43" t="s">
        <v>40</v>
      </c>
      <c r="E6" s="44" t="s">
        <v>38</v>
      </c>
      <c r="F6" s="45">
        <v>1865.76</v>
      </c>
      <c r="G6" s="46">
        <v>466.64</v>
      </c>
    </row>
    <row r="7" spans="1:7" ht="12.75">
      <c r="A7" s="80">
        <v>5</v>
      </c>
      <c r="B7" s="44" t="s">
        <v>22</v>
      </c>
      <c r="C7" s="31">
        <v>1500.63</v>
      </c>
      <c r="D7" s="43" t="s">
        <v>40</v>
      </c>
      <c r="E7" s="44" t="s">
        <v>38</v>
      </c>
      <c r="F7" s="45">
        <v>2332.01</v>
      </c>
      <c r="G7" s="46">
        <v>466.25</v>
      </c>
    </row>
    <row r="8" spans="1:7" ht="12.75">
      <c r="A8" s="80">
        <v>6</v>
      </c>
      <c r="B8" s="44" t="s">
        <v>22</v>
      </c>
      <c r="C8" s="31">
        <v>1500.63</v>
      </c>
      <c r="D8" s="43" t="s">
        <v>40</v>
      </c>
      <c r="E8" s="44" t="s">
        <v>38</v>
      </c>
      <c r="F8" s="45">
        <v>2798.65</v>
      </c>
      <c r="G8" s="46">
        <v>466.64</v>
      </c>
    </row>
    <row r="9" spans="1:7" ht="12.75">
      <c r="A9" s="80">
        <v>7</v>
      </c>
      <c r="B9" s="44" t="s">
        <v>22</v>
      </c>
      <c r="C9" s="31">
        <v>1500.63</v>
      </c>
      <c r="D9" s="43" t="s">
        <v>40</v>
      </c>
      <c r="E9" s="44" t="s">
        <v>38</v>
      </c>
      <c r="F9" s="45">
        <v>3264.89</v>
      </c>
      <c r="G9" s="46">
        <v>466.24</v>
      </c>
    </row>
    <row r="10" spans="1:7" ht="13.5" thickBot="1">
      <c r="A10" s="81">
        <v>8</v>
      </c>
      <c r="B10" s="50" t="s">
        <v>22</v>
      </c>
      <c r="C10" s="32">
        <v>1500.63</v>
      </c>
      <c r="D10" s="52" t="s">
        <v>40</v>
      </c>
      <c r="E10" s="50" t="s">
        <v>38</v>
      </c>
      <c r="F10" s="53">
        <v>3731.53</v>
      </c>
      <c r="G10" s="54">
        <v>466.64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78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22</v>
      </c>
      <c r="C3" s="31">
        <v>3010.77</v>
      </c>
      <c r="D3" s="43" t="s">
        <v>58</v>
      </c>
      <c r="E3" s="44" t="s">
        <v>38</v>
      </c>
      <c r="F3" s="45">
        <v>1052.16</v>
      </c>
      <c r="G3" s="46">
        <v>1052.16</v>
      </c>
    </row>
    <row r="4" spans="1:7" ht="12.75">
      <c r="A4" s="42">
        <v>2</v>
      </c>
      <c r="B4" s="44" t="s">
        <v>22</v>
      </c>
      <c r="C4" s="31">
        <v>3010.77</v>
      </c>
      <c r="D4" s="43" t="s">
        <v>58</v>
      </c>
      <c r="E4" s="44" t="s">
        <v>38</v>
      </c>
      <c r="F4" s="45">
        <v>2104.32</v>
      </c>
      <c r="G4" s="46">
        <v>1052.16</v>
      </c>
    </row>
    <row r="5" spans="1:7" ht="12.75">
      <c r="A5" s="42">
        <v>3</v>
      </c>
      <c r="B5" s="79" t="s">
        <v>22</v>
      </c>
      <c r="C5" s="31">
        <v>3010.77</v>
      </c>
      <c r="D5" s="43" t="s">
        <v>58</v>
      </c>
      <c r="E5" s="44" t="s">
        <v>38</v>
      </c>
      <c r="F5" s="45">
        <v>3156.93</v>
      </c>
      <c r="G5" s="46">
        <v>1052.61</v>
      </c>
    </row>
    <row r="6" spans="1:7" ht="12.75">
      <c r="A6" s="80">
        <v>4</v>
      </c>
      <c r="B6" s="44" t="s">
        <v>22</v>
      </c>
      <c r="C6" s="31">
        <v>3010.77</v>
      </c>
      <c r="D6" s="43" t="s">
        <v>58</v>
      </c>
      <c r="E6" s="44" t="s">
        <v>38</v>
      </c>
      <c r="F6" s="45">
        <v>4209.09</v>
      </c>
      <c r="G6" s="46">
        <v>1052.16</v>
      </c>
    </row>
    <row r="7" spans="1:7" ht="12.75">
      <c r="A7" s="80">
        <v>5</v>
      </c>
      <c r="B7" s="44" t="s">
        <v>22</v>
      </c>
      <c r="C7" s="31">
        <v>3010.77</v>
      </c>
      <c r="D7" s="43" t="s">
        <v>58</v>
      </c>
      <c r="E7" s="44" t="s">
        <v>38</v>
      </c>
      <c r="F7" s="45">
        <v>5261.25</v>
      </c>
      <c r="G7" s="46">
        <v>1052.16</v>
      </c>
    </row>
    <row r="8" spans="1:7" ht="12.75">
      <c r="A8" s="80">
        <v>6</v>
      </c>
      <c r="B8" s="44" t="s">
        <v>22</v>
      </c>
      <c r="C8" s="31">
        <v>3010.77</v>
      </c>
      <c r="D8" s="43" t="s">
        <v>58</v>
      </c>
      <c r="E8" s="44" t="s">
        <v>38</v>
      </c>
      <c r="F8" s="45">
        <v>6313.86</v>
      </c>
      <c r="G8" s="46">
        <v>1052.61</v>
      </c>
    </row>
    <row r="9" spans="1:7" ht="12.75">
      <c r="A9" s="80">
        <v>7</v>
      </c>
      <c r="B9" s="44" t="s">
        <v>22</v>
      </c>
      <c r="C9" s="31">
        <v>3010.77</v>
      </c>
      <c r="D9" s="43" t="s">
        <v>58</v>
      </c>
      <c r="E9" s="44" t="s">
        <v>38</v>
      </c>
      <c r="F9" s="45">
        <v>7366.03</v>
      </c>
      <c r="G9" s="46">
        <v>1052.17</v>
      </c>
    </row>
    <row r="10" spans="1:7" ht="13.5" thickBot="1">
      <c r="A10" s="81">
        <v>8</v>
      </c>
      <c r="B10" s="50" t="s">
        <v>22</v>
      </c>
      <c r="C10" s="32">
        <v>3010.77</v>
      </c>
      <c r="D10" s="52" t="s">
        <v>58</v>
      </c>
      <c r="E10" s="50" t="s">
        <v>38</v>
      </c>
      <c r="F10" s="53">
        <v>8418.19</v>
      </c>
      <c r="G10" s="54">
        <v>1052.16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78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22</v>
      </c>
      <c r="C3" s="31">
        <v>0</v>
      </c>
      <c r="D3" s="43" t="s">
        <v>59</v>
      </c>
      <c r="E3" s="44" t="s">
        <v>38</v>
      </c>
      <c r="F3" s="45">
        <v>0</v>
      </c>
      <c r="G3" s="46">
        <v>0</v>
      </c>
    </row>
    <row r="4" spans="1:7" ht="12.75">
      <c r="A4" s="42">
        <v>2</v>
      </c>
      <c r="B4" s="44" t="s">
        <v>22</v>
      </c>
      <c r="C4" s="31">
        <v>300</v>
      </c>
      <c r="D4" s="43" t="s">
        <v>59</v>
      </c>
      <c r="E4" s="44" t="s">
        <v>38</v>
      </c>
      <c r="F4" s="45">
        <v>21.4</v>
      </c>
      <c r="G4" s="46">
        <v>21.4</v>
      </c>
    </row>
    <row r="5" spans="1:7" ht="12.75">
      <c r="A5" s="42">
        <v>3</v>
      </c>
      <c r="B5" s="79" t="s">
        <v>22</v>
      </c>
      <c r="C5" s="31">
        <v>10000</v>
      </c>
      <c r="D5" s="43" t="s">
        <v>59</v>
      </c>
      <c r="E5" s="44" t="s">
        <v>38</v>
      </c>
      <c r="F5" s="45">
        <v>3704.58</v>
      </c>
      <c r="G5" s="46">
        <v>3683.18</v>
      </c>
    </row>
    <row r="6" spans="1:7" ht="12.75">
      <c r="A6" s="80">
        <v>4</v>
      </c>
      <c r="B6" s="44" t="s">
        <v>22</v>
      </c>
      <c r="C6" s="31">
        <v>5800</v>
      </c>
      <c r="D6" s="43" t="s">
        <v>59</v>
      </c>
      <c r="E6" s="44" t="s">
        <v>38</v>
      </c>
      <c r="F6" s="45">
        <v>6004.14</v>
      </c>
      <c r="G6" s="46">
        <v>2299.56</v>
      </c>
    </row>
    <row r="7" spans="1:7" ht="12.75">
      <c r="A7" s="80">
        <v>5</v>
      </c>
      <c r="B7" s="44" t="s">
        <v>22</v>
      </c>
      <c r="C7" s="31">
        <v>100</v>
      </c>
      <c r="D7" s="43" t="s">
        <v>59</v>
      </c>
      <c r="E7" s="44" t="s">
        <v>38</v>
      </c>
      <c r="F7" s="45">
        <v>5739.15</v>
      </c>
      <c r="G7" s="46">
        <v>-264.99</v>
      </c>
    </row>
    <row r="8" spans="1:7" ht="12.75">
      <c r="A8" s="80">
        <v>6</v>
      </c>
      <c r="B8" s="44" t="s">
        <v>22</v>
      </c>
      <c r="C8" s="31">
        <v>2985</v>
      </c>
      <c r="D8" s="43" t="s">
        <v>59</v>
      </c>
      <c r="E8" s="44" t="s">
        <v>38</v>
      </c>
      <c r="F8" s="45">
        <v>6772.41</v>
      </c>
      <c r="G8" s="46">
        <v>1033.26</v>
      </c>
    </row>
    <row r="9" spans="1:7" ht="12.75">
      <c r="A9" s="80">
        <v>7</v>
      </c>
      <c r="B9" s="44" t="s">
        <v>22</v>
      </c>
      <c r="C9" s="31">
        <v>1550</v>
      </c>
      <c r="D9" s="43" t="s">
        <v>59</v>
      </c>
      <c r="E9" s="44" t="s">
        <v>38</v>
      </c>
      <c r="F9" s="45">
        <v>7166.09</v>
      </c>
      <c r="G9" s="46">
        <v>393.68</v>
      </c>
    </row>
    <row r="10" spans="1:7" ht="13.5" thickBot="1">
      <c r="A10" s="81">
        <v>8</v>
      </c>
      <c r="B10" s="50" t="s">
        <v>22</v>
      </c>
      <c r="C10" s="32">
        <v>50</v>
      </c>
      <c r="D10" s="52" t="s">
        <v>59</v>
      </c>
      <c r="E10" s="50" t="s">
        <v>38</v>
      </c>
      <c r="F10" s="53">
        <v>7025.13</v>
      </c>
      <c r="G10" s="54">
        <v>-140.96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37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23</v>
      </c>
      <c r="C3" s="31">
        <v>452</v>
      </c>
      <c r="D3" s="43" t="s">
        <v>76</v>
      </c>
      <c r="E3" s="44" t="s">
        <v>38</v>
      </c>
      <c r="F3" s="45">
        <v>21.8</v>
      </c>
      <c r="G3" s="46">
        <v>21.8</v>
      </c>
    </row>
    <row r="4" spans="1:7" ht="12.75">
      <c r="A4" s="42">
        <v>2</v>
      </c>
      <c r="B4" s="43" t="s">
        <v>23</v>
      </c>
      <c r="C4" s="31">
        <v>452</v>
      </c>
      <c r="D4" s="43" t="s">
        <v>76</v>
      </c>
      <c r="E4" s="44" t="s">
        <v>38</v>
      </c>
      <c r="F4" s="45">
        <v>43.8</v>
      </c>
      <c r="G4" s="46">
        <v>22</v>
      </c>
    </row>
    <row r="5" spans="1:7" ht="12.75">
      <c r="A5" s="42">
        <v>3</v>
      </c>
      <c r="B5" s="43" t="s">
        <v>23</v>
      </c>
      <c r="C5" s="31">
        <v>452</v>
      </c>
      <c r="D5" s="43" t="s">
        <v>76</v>
      </c>
      <c r="E5" s="44" t="s">
        <v>38</v>
      </c>
      <c r="F5" s="45">
        <v>65.6</v>
      </c>
      <c r="G5" s="46">
        <v>21.8</v>
      </c>
    </row>
    <row r="6" spans="1:7" ht="12.75">
      <c r="A6" s="42">
        <v>4</v>
      </c>
      <c r="B6" s="43" t="s">
        <v>23</v>
      </c>
      <c r="C6" s="31">
        <v>452</v>
      </c>
      <c r="D6" s="43" t="s">
        <v>76</v>
      </c>
      <c r="E6" s="44" t="s">
        <v>38</v>
      </c>
      <c r="F6" s="45">
        <v>87.6</v>
      </c>
      <c r="G6" s="46">
        <v>22</v>
      </c>
    </row>
    <row r="7" spans="1:7" ht="12.75">
      <c r="A7" s="42">
        <v>5</v>
      </c>
      <c r="B7" s="43" t="s">
        <v>23</v>
      </c>
      <c r="C7" s="31">
        <v>452</v>
      </c>
      <c r="D7" s="43" t="s">
        <v>76</v>
      </c>
      <c r="E7" s="44" t="s">
        <v>38</v>
      </c>
      <c r="F7" s="45">
        <v>109.4</v>
      </c>
      <c r="G7" s="46">
        <v>21.8</v>
      </c>
    </row>
    <row r="8" spans="1:7" ht="12.75">
      <c r="A8" s="42">
        <v>6</v>
      </c>
      <c r="B8" s="43" t="s">
        <v>23</v>
      </c>
      <c r="C8" s="31">
        <v>452</v>
      </c>
      <c r="D8" s="43" t="s">
        <v>76</v>
      </c>
      <c r="E8" s="44" t="s">
        <v>38</v>
      </c>
      <c r="F8" s="45">
        <v>131.4</v>
      </c>
      <c r="G8" s="46">
        <v>22</v>
      </c>
    </row>
    <row r="9" spans="1:7" ht="12.75">
      <c r="A9" s="42">
        <v>7</v>
      </c>
      <c r="B9" s="43" t="s">
        <v>23</v>
      </c>
      <c r="C9" s="31">
        <v>452</v>
      </c>
      <c r="D9" s="43" t="s">
        <v>76</v>
      </c>
      <c r="E9" s="44" t="s">
        <v>38</v>
      </c>
      <c r="F9" s="45">
        <v>153.4</v>
      </c>
      <c r="G9" s="46">
        <v>22</v>
      </c>
    </row>
    <row r="10" spans="1:7" ht="12.75">
      <c r="A10" s="42">
        <v>8</v>
      </c>
      <c r="B10" s="43" t="s">
        <v>23</v>
      </c>
      <c r="C10" s="31">
        <v>452</v>
      </c>
      <c r="D10" s="43" t="s">
        <v>76</v>
      </c>
      <c r="E10" s="44" t="s">
        <v>38</v>
      </c>
      <c r="F10" s="45">
        <v>175.2</v>
      </c>
      <c r="G10" s="46">
        <v>21.8</v>
      </c>
    </row>
    <row r="11" spans="1:7" ht="12.75">
      <c r="A11" s="42">
        <v>9</v>
      </c>
      <c r="B11" s="43" t="s">
        <v>23</v>
      </c>
      <c r="C11" s="31">
        <v>452</v>
      </c>
      <c r="D11" s="43" t="s">
        <v>76</v>
      </c>
      <c r="E11" s="44" t="s">
        <v>38</v>
      </c>
      <c r="F11" s="45">
        <v>197.2</v>
      </c>
      <c r="G11" s="46">
        <v>22</v>
      </c>
    </row>
    <row r="12" spans="1:7" ht="12.75">
      <c r="A12" s="42">
        <v>10</v>
      </c>
      <c r="B12" s="43" t="s">
        <v>23</v>
      </c>
      <c r="C12" s="31">
        <v>452</v>
      </c>
      <c r="D12" s="43" t="s">
        <v>76</v>
      </c>
      <c r="E12" s="44" t="s">
        <v>38</v>
      </c>
      <c r="F12" s="45">
        <v>219</v>
      </c>
      <c r="G12" s="46">
        <v>21.8</v>
      </c>
    </row>
    <row r="13" spans="1:7" ht="12.75">
      <c r="A13" s="42">
        <v>11</v>
      </c>
      <c r="B13" s="43" t="s">
        <v>23</v>
      </c>
      <c r="C13" s="31">
        <v>452</v>
      </c>
      <c r="D13" s="43" t="s">
        <v>76</v>
      </c>
      <c r="E13" s="44" t="s">
        <v>38</v>
      </c>
      <c r="F13" s="45">
        <v>241</v>
      </c>
      <c r="G13" s="46">
        <v>22</v>
      </c>
    </row>
    <row r="14" spans="1:7" ht="13.5" thickBot="1">
      <c r="A14" s="49">
        <v>12</v>
      </c>
      <c r="B14" s="52" t="s">
        <v>23</v>
      </c>
      <c r="C14" s="32">
        <v>452</v>
      </c>
      <c r="D14" s="52" t="s">
        <v>76</v>
      </c>
      <c r="E14" s="50" t="s">
        <v>38</v>
      </c>
      <c r="F14" s="53">
        <v>262.8</v>
      </c>
      <c r="G14" s="54">
        <v>21.8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37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23</v>
      </c>
      <c r="C3" s="31">
        <v>3856</v>
      </c>
      <c r="D3" s="43" t="s">
        <v>60</v>
      </c>
      <c r="E3" s="44" t="s">
        <v>38</v>
      </c>
      <c r="F3" s="45">
        <v>867.31</v>
      </c>
      <c r="G3" s="46">
        <v>867.31</v>
      </c>
    </row>
    <row r="4" spans="1:7" ht="12.75">
      <c r="A4" s="42">
        <v>2</v>
      </c>
      <c r="B4" s="43" t="s">
        <v>23</v>
      </c>
      <c r="C4" s="31">
        <v>3856</v>
      </c>
      <c r="D4" s="43" t="s">
        <v>60</v>
      </c>
      <c r="E4" s="44" t="s">
        <v>38</v>
      </c>
      <c r="F4" s="45">
        <v>1735.03</v>
      </c>
      <c r="G4" s="46">
        <v>867.72</v>
      </c>
    </row>
    <row r="5" spans="1:7" ht="12.75">
      <c r="A5" s="42">
        <v>3</v>
      </c>
      <c r="B5" s="43" t="s">
        <v>23</v>
      </c>
      <c r="C5" s="31">
        <v>3856</v>
      </c>
      <c r="D5" s="43" t="s">
        <v>60</v>
      </c>
      <c r="E5" s="44" t="s">
        <v>38</v>
      </c>
      <c r="F5" s="45">
        <v>2602.75</v>
      </c>
      <c r="G5" s="46">
        <v>867.72</v>
      </c>
    </row>
    <row r="6" spans="1:7" ht="12.75">
      <c r="A6" s="42">
        <v>4</v>
      </c>
      <c r="B6" s="43" t="s">
        <v>23</v>
      </c>
      <c r="C6" s="31">
        <v>3856</v>
      </c>
      <c r="D6" s="43" t="s">
        <v>60</v>
      </c>
      <c r="E6" s="44" t="s">
        <v>38</v>
      </c>
      <c r="F6" s="45">
        <v>3470.46</v>
      </c>
      <c r="G6" s="46">
        <v>867.71</v>
      </c>
    </row>
    <row r="7" spans="1:7" ht="12.75">
      <c r="A7" s="42">
        <v>5</v>
      </c>
      <c r="B7" s="43" t="s">
        <v>23</v>
      </c>
      <c r="C7" s="31">
        <v>3856</v>
      </c>
      <c r="D7" s="43" t="s">
        <v>60</v>
      </c>
      <c r="E7" s="44" t="s">
        <v>38</v>
      </c>
      <c r="F7" s="45">
        <v>4338.18</v>
      </c>
      <c r="G7" s="46">
        <v>867.72</v>
      </c>
    </row>
    <row r="8" spans="1:7" ht="12.75">
      <c r="A8" s="42">
        <v>6</v>
      </c>
      <c r="B8" s="43" t="s">
        <v>23</v>
      </c>
      <c r="C8" s="31">
        <v>3856</v>
      </c>
      <c r="D8" s="43" t="s">
        <v>60</v>
      </c>
      <c r="E8" s="44" t="s">
        <v>38</v>
      </c>
      <c r="F8" s="45">
        <v>5205.9</v>
      </c>
      <c r="G8" s="46">
        <v>867.72</v>
      </c>
    </row>
    <row r="9" spans="1:7" ht="12.75">
      <c r="A9" s="42">
        <v>7</v>
      </c>
      <c r="B9" s="43" t="s">
        <v>23</v>
      </c>
      <c r="C9" s="31">
        <v>3856</v>
      </c>
      <c r="D9" s="43" t="s">
        <v>60</v>
      </c>
      <c r="E9" s="44" t="s">
        <v>38</v>
      </c>
      <c r="F9" s="45">
        <v>6073.61</v>
      </c>
      <c r="G9" s="46">
        <v>867.71</v>
      </c>
    </row>
    <row r="10" spans="1:7" ht="12.75">
      <c r="A10" s="42">
        <v>8</v>
      </c>
      <c r="B10" s="43" t="s">
        <v>23</v>
      </c>
      <c r="C10" s="31">
        <v>3856</v>
      </c>
      <c r="D10" s="43" t="s">
        <v>60</v>
      </c>
      <c r="E10" s="44" t="s">
        <v>38</v>
      </c>
      <c r="F10" s="45">
        <v>6941.33</v>
      </c>
      <c r="G10" s="46">
        <v>867.72</v>
      </c>
    </row>
    <row r="11" spans="1:7" ht="12.75">
      <c r="A11" s="42">
        <v>9</v>
      </c>
      <c r="B11" s="43" t="s">
        <v>23</v>
      </c>
      <c r="C11" s="31">
        <v>3856</v>
      </c>
      <c r="D11" s="43" t="s">
        <v>60</v>
      </c>
      <c r="E11" s="44" t="s">
        <v>38</v>
      </c>
      <c r="F11" s="45">
        <v>7809.05</v>
      </c>
      <c r="G11" s="46">
        <v>867.72</v>
      </c>
    </row>
    <row r="12" spans="1:7" ht="12.75">
      <c r="A12" s="42">
        <v>10</v>
      </c>
      <c r="B12" s="43" t="s">
        <v>23</v>
      </c>
      <c r="C12" s="31">
        <v>3856</v>
      </c>
      <c r="D12" s="43" t="s">
        <v>60</v>
      </c>
      <c r="E12" s="44" t="s">
        <v>38</v>
      </c>
      <c r="F12" s="45">
        <v>8676.76</v>
      </c>
      <c r="G12" s="46">
        <v>867.71</v>
      </c>
    </row>
    <row r="13" spans="1:7" ht="12.75">
      <c r="A13" s="42">
        <v>11</v>
      </c>
      <c r="B13" s="43" t="s">
        <v>23</v>
      </c>
      <c r="C13" s="31">
        <v>3856</v>
      </c>
      <c r="D13" s="43" t="s">
        <v>60</v>
      </c>
      <c r="E13" s="44" t="s">
        <v>38</v>
      </c>
      <c r="F13" s="45">
        <v>9544.48</v>
      </c>
      <c r="G13" s="46">
        <v>867.72</v>
      </c>
    </row>
    <row r="14" spans="1:7" ht="13.5" thickBot="1">
      <c r="A14" s="49">
        <v>12</v>
      </c>
      <c r="B14" s="52" t="s">
        <v>23</v>
      </c>
      <c r="C14" s="32">
        <v>3856</v>
      </c>
      <c r="D14" s="52" t="s">
        <v>60</v>
      </c>
      <c r="E14" s="50" t="s">
        <v>38</v>
      </c>
      <c r="F14" s="53">
        <v>10411.8</v>
      </c>
      <c r="G14" s="54">
        <v>867.32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customWidth="1"/>
    <col min="3" max="3" width="10.140625" style="34" customWidth="1"/>
    <col min="4" max="4" width="9.7109375" style="33" customWidth="1"/>
    <col min="5" max="5" width="10.140625" style="33" customWidth="1"/>
    <col min="6" max="6" width="9.7109375" style="33" customWidth="1"/>
    <col min="7" max="7" width="11.140625" style="33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37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23</v>
      </c>
      <c r="C3" s="31">
        <v>15000.81</v>
      </c>
      <c r="D3" s="43" t="s">
        <v>61</v>
      </c>
      <c r="E3" s="44" t="s">
        <v>38</v>
      </c>
      <c r="F3" s="45">
        <v>5582.66</v>
      </c>
      <c r="G3" s="46">
        <v>5582.66</v>
      </c>
    </row>
    <row r="4" spans="1:7" ht="12.75">
      <c r="A4" s="42">
        <v>2</v>
      </c>
      <c r="B4" s="43" t="s">
        <v>23</v>
      </c>
      <c r="C4" s="31">
        <v>15000.81</v>
      </c>
      <c r="D4" s="43" t="s">
        <v>61</v>
      </c>
      <c r="E4" s="44" t="s">
        <v>38</v>
      </c>
      <c r="F4" s="45">
        <v>11165.33</v>
      </c>
      <c r="G4" s="46">
        <v>5582.67</v>
      </c>
    </row>
    <row r="5" spans="1:7" ht="12.75">
      <c r="A5" s="42">
        <v>3</v>
      </c>
      <c r="B5" s="43" t="s">
        <v>23</v>
      </c>
      <c r="C5" s="31">
        <v>15000.81</v>
      </c>
      <c r="D5" s="43" t="s">
        <v>61</v>
      </c>
      <c r="E5" s="44" t="s">
        <v>38</v>
      </c>
      <c r="F5" s="45">
        <v>16748</v>
      </c>
      <c r="G5" s="46">
        <v>5582.67</v>
      </c>
    </row>
    <row r="6" spans="1:7" ht="12.75">
      <c r="A6" s="42">
        <v>4</v>
      </c>
      <c r="B6" s="43" t="s">
        <v>23</v>
      </c>
      <c r="C6" s="31">
        <v>15000.81</v>
      </c>
      <c r="D6" s="43" t="s">
        <v>61</v>
      </c>
      <c r="E6" s="44" t="s">
        <v>38</v>
      </c>
      <c r="F6" s="45">
        <v>22330.66</v>
      </c>
      <c r="G6" s="46">
        <v>5582.66</v>
      </c>
    </row>
    <row r="7" spans="1:7" ht="12.75">
      <c r="A7" s="42">
        <v>5</v>
      </c>
      <c r="B7" s="43" t="s">
        <v>23</v>
      </c>
      <c r="C7" s="31">
        <v>15000.81</v>
      </c>
      <c r="D7" s="43" t="s">
        <v>61</v>
      </c>
      <c r="E7" s="44" t="s">
        <v>38</v>
      </c>
      <c r="F7" s="45">
        <v>27913.33</v>
      </c>
      <c r="G7" s="46">
        <v>5582.67</v>
      </c>
    </row>
    <row r="8" spans="1:7" ht="12.75">
      <c r="A8" s="42">
        <v>6</v>
      </c>
      <c r="B8" s="43" t="s">
        <v>23</v>
      </c>
      <c r="C8" s="31">
        <v>15000.81</v>
      </c>
      <c r="D8" s="43" t="s">
        <v>61</v>
      </c>
      <c r="E8" s="44" t="s">
        <v>38</v>
      </c>
      <c r="F8" s="45">
        <v>33496</v>
      </c>
      <c r="G8" s="46">
        <v>5582.67</v>
      </c>
    </row>
    <row r="9" spans="1:7" ht="12.75">
      <c r="A9" s="42">
        <v>7</v>
      </c>
      <c r="B9" s="43" t="s">
        <v>23</v>
      </c>
      <c r="C9" s="31">
        <v>15000.81</v>
      </c>
      <c r="D9" s="43" t="s">
        <v>61</v>
      </c>
      <c r="E9" s="44" t="s">
        <v>38</v>
      </c>
      <c r="F9" s="45">
        <v>39078.66</v>
      </c>
      <c r="G9" s="46">
        <v>5582.66</v>
      </c>
    </row>
    <row r="10" spans="1:7" ht="12.75">
      <c r="A10" s="42">
        <v>8</v>
      </c>
      <c r="B10" s="43" t="s">
        <v>23</v>
      </c>
      <c r="C10" s="31">
        <v>15000.81</v>
      </c>
      <c r="D10" s="43" t="s">
        <v>61</v>
      </c>
      <c r="E10" s="44" t="s">
        <v>38</v>
      </c>
      <c r="F10" s="45">
        <v>44661.33</v>
      </c>
      <c r="G10" s="46">
        <v>5582.67</v>
      </c>
    </row>
    <row r="11" spans="1:7" ht="12.75">
      <c r="A11" s="42">
        <v>9</v>
      </c>
      <c r="B11" s="43" t="s">
        <v>23</v>
      </c>
      <c r="C11" s="31">
        <v>15000.81</v>
      </c>
      <c r="D11" s="43" t="s">
        <v>61</v>
      </c>
      <c r="E11" s="44" t="s">
        <v>38</v>
      </c>
      <c r="F11" s="45">
        <v>50244</v>
      </c>
      <c r="G11" s="46">
        <v>5582.67</v>
      </c>
    </row>
    <row r="12" spans="1:7" ht="12.75">
      <c r="A12" s="42">
        <v>10</v>
      </c>
      <c r="B12" s="43" t="s">
        <v>23</v>
      </c>
      <c r="C12" s="31">
        <v>15000.81</v>
      </c>
      <c r="D12" s="43" t="s">
        <v>61</v>
      </c>
      <c r="E12" s="44" t="s">
        <v>38</v>
      </c>
      <c r="F12" s="45">
        <v>55826.66</v>
      </c>
      <c r="G12" s="46">
        <v>5582.66</v>
      </c>
    </row>
    <row r="13" spans="1:7" ht="12.75">
      <c r="A13" s="42">
        <v>11</v>
      </c>
      <c r="B13" s="43" t="s">
        <v>23</v>
      </c>
      <c r="C13" s="31">
        <v>15000.81</v>
      </c>
      <c r="D13" s="43" t="s">
        <v>61</v>
      </c>
      <c r="E13" s="44" t="s">
        <v>38</v>
      </c>
      <c r="F13" s="45">
        <v>61409.33</v>
      </c>
      <c r="G13" s="46">
        <v>5582.67</v>
      </c>
    </row>
    <row r="14" spans="1:7" ht="13.5" thickBot="1">
      <c r="A14" s="49">
        <v>12</v>
      </c>
      <c r="B14" s="52" t="s">
        <v>23</v>
      </c>
      <c r="C14" s="32">
        <v>15000.81</v>
      </c>
      <c r="D14" s="52" t="s">
        <v>61</v>
      </c>
      <c r="E14" s="50" t="s">
        <v>38</v>
      </c>
      <c r="F14" s="53">
        <v>66992</v>
      </c>
      <c r="G14" s="54">
        <v>5582.67</v>
      </c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140625" style="34" bestFit="1" customWidth="1"/>
    <col min="4" max="4" width="9.7109375" style="33" bestFit="1" customWidth="1"/>
    <col min="5" max="5" width="10.140625" style="33" customWidth="1"/>
    <col min="6" max="6" width="9.7109375" style="33" customWidth="1"/>
    <col min="7" max="7" width="11.140625" style="33" bestFit="1" customWidth="1"/>
    <col min="8" max="8" width="9.7109375" style="33" customWidth="1"/>
    <col min="9" max="16384" width="9.140625" style="33" customWidth="1"/>
  </cols>
  <sheetData>
    <row r="1" spans="1:7" ht="12.75">
      <c r="A1" s="165" t="s">
        <v>17</v>
      </c>
      <c r="B1" s="181"/>
      <c r="C1" s="181"/>
      <c r="D1" s="181"/>
      <c r="E1" s="146"/>
      <c r="F1" s="143" t="s">
        <v>18</v>
      </c>
      <c r="G1" s="145"/>
    </row>
    <row r="2" spans="1:8" ht="25.5">
      <c r="A2" s="36" t="s">
        <v>19</v>
      </c>
      <c r="B2" s="37" t="s">
        <v>16</v>
      </c>
      <c r="C2" s="39" t="s">
        <v>0</v>
      </c>
      <c r="D2" s="38" t="s">
        <v>20</v>
      </c>
      <c r="E2" s="38" t="s">
        <v>37</v>
      </c>
      <c r="F2" s="163" t="s">
        <v>21</v>
      </c>
      <c r="G2" s="164"/>
      <c r="H2" s="41"/>
    </row>
    <row r="3" spans="1:7" ht="12.75">
      <c r="A3" s="42">
        <v>1</v>
      </c>
      <c r="B3" s="43" t="s">
        <v>23</v>
      </c>
      <c r="C3" s="148">
        <v>2000</v>
      </c>
      <c r="D3" s="43" t="s">
        <v>77</v>
      </c>
      <c r="E3" s="44" t="s">
        <v>38</v>
      </c>
      <c r="F3" s="45">
        <v>242.4</v>
      </c>
      <c r="G3" s="46">
        <v>242.4</v>
      </c>
    </row>
    <row r="4" spans="1:7" ht="12.75">
      <c r="A4" s="42">
        <v>2</v>
      </c>
      <c r="B4" s="43" t="s">
        <v>23</v>
      </c>
      <c r="C4" s="148">
        <v>0</v>
      </c>
      <c r="D4" s="43" t="s">
        <v>77</v>
      </c>
      <c r="E4" s="44" t="s">
        <v>38</v>
      </c>
      <c r="F4" s="45">
        <v>85</v>
      </c>
      <c r="G4" s="46">
        <v>-157.4</v>
      </c>
    </row>
    <row r="5" spans="1:7" ht="12.75">
      <c r="A5" s="42">
        <v>3</v>
      </c>
      <c r="B5" s="43" t="s">
        <v>23</v>
      </c>
      <c r="C5" s="148">
        <v>16750</v>
      </c>
      <c r="D5" s="43" t="s">
        <v>77</v>
      </c>
      <c r="E5" s="44" t="s">
        <v>38</v>
      </c>
      <c r="F5" s="45">
        <v>4961.55</v>
      </c>
      <c r="G5" s="46">
        <v>4876.55</v>
      </c>
    </row>
    <row r="6" spans="1:7" ht="12.75">
      <c r="A6" s="42">
        <v>4</v>
      </c>
      <c r="B6" s="43" t="s">
        <v>23</v>
      </c>
      <c r="C6" s="148">
        <v>1500</v>
      </c>
      <c r="D6" s="43" t="s">
        <v>77</v>
      </c>
      <c r="E6" s="44" t="s">
        <v>38</v>
      </c>
      <c r="F6" s="45">
        <v>4715.66</v>
      </c>
      <c r="G6" s="46">
        <v>-245.89</v>
      </c>
    </row>
    <row r="7" spans="1:7" ht="12.75">
      <c r="A7" s="42">
        <v>5</v>
      </c>
      <c r="B7" s="43" t="s">
        <v>23</v>
      </c>
      <c r="C7" s="148">
        <v>500</v>
      </c>
      <c r="D7" s="43" t="s">
        <v>77</v>
      </c>
      <c r="E7" s="44" t="s">
        <v>38</v>
      </c>
      <c r="F7" s="45">
        <v>4069.38</v>
      </c>
      <c r="G7" s="46">
        <v>-646.28</v>
      </c>
    </row>
    <row r="8" spans="1:7" ht="12.75">
      <c r="A8" s="42">
        <v>6</v>
      </c>
      <c r="B8" s="43" t="s">
        <v>23</v>
      </c>
      <c r="C8" s="148">
        <v>600</v>
      </c>
      <c r="D8" s="43" t="s">
        <v>77</v>
      </c>
      <c r="E8" s="44" t="s">
        <v>38</v>
      </c>
      <c r="F8" s="45">
        <v>3463.5</v>
      </c>
      <c r="G8" s="46">
        <v>-605.88</v>
      </c>
    </row>
    <row r="9" spans="1:7" ht="12.75">
      <c r="A9" s="42">
        <v>7</v>
      </c>
      <c r="B9" s="43" t="s">
        <v>23</v>
      </c>
      <c r="C9" s="148">
        <v>1200</v>
      </c>
      <c r="D9" s="43" t="s">
        <v>77</v>
      </c>
      <c r="E9" s="44" t="s">
        <v>38</v>
      </c>
      <c r="F9" s="45">
        <v>3407.6</v>
      </c>
      <c r="G9" s="46">
        <v>-55.9</v>
      </c>
    </row>
    <row r="10" spans="1:7" ht="12.75">
      <c r="A10" s="42">
        <v>8</v>
      </c>
      <c r="B10" s="43" t="s">
        <v>23</v>
      </c>
      <c r="C10" s="148">
        <v>13600</v>
      </c>
      <c r="D10" s="43" t="s">
        <v>77</v>
      </c>
      <c r="E10" s="44" t="s">
        <v>38</v>
      </c>
      <c r="F10" s="45">
        <v>7691.33</v>
      </c>
      <c r="G10" s="46">
        <v>4283.73</v>
      </c>
    </row>
    <row r="11" spans="1:7" ht="12.75">
      <c r="A11" s="42">
        <v>9</v>
      </c>
      <c r="B11" s="43" t="s">
        <v>23</v>
      </c>
      <c r="C11" s="148">
        <v>3000</v>
      </c>
      <c r="D11" s="43" t="s">
        <v>77</v>
      </c>
      <c r="E11" s="44" t="s">
        <v>38</v>
      </c>
      <c r="F11" s="45">
        <v>8045.45</v>
      </c>
      <c r="G11" s="46">
        <v>354.12</v>
      </c>
    </row>
    <row r="12" spans="1:7" ht="12.75">
      <c r="A12" s="42">
        <v>10</v>
      </c>
      <c r="B12" s="43" t="s">
        <v>23</v>
      </c>
      <c r="C12" s="148">
        <v>0</v>
      </c>
      <c r="D12" s="43" t="s">
        <v>77</v>
      </c>
      <c r="E12" s="44" t="s">
        <v>38</v>
      </c>
      <c r="F12" s="45">
        <v>7199.16</v>
      </c>
      <c r="G12" s="46">
        <v>-846.29</v>
      </c>
    </row>
    <row r="13" spans="1:7" ht="12.75">
      <c r="A13" s="42">
        <v>11</v>
      </c>
      <c r="B13" s="43" t="s">
        <v>23</v>
      </c>
      <c r="C13" s="148">
        <v>3000</v>
      </c>
      <c r="D13" s="43" t="s">
        <v>77</v>
      </c>
      <c r="E13" s="44" t="s">
        <v>38</v>
      </c>
      <c r="F13" s="45">
        <v>7553.28</v>
      </c>
      <c r="G13" s="46">
        <v>354.12</v>
      </c>
    </row>
    <row r="14" spans="1:7" ht="13.5" thickBot="1">
      <c r="A14" s="49">
        <v>12</v>
      </c>
      <c r="B14" s="52" t="s">
        <v>23</v>
      </c>
      <c r="C14" s="53">
        <v>1000</v>
      </c>
      <c r="D14" s="53" t="s">
        <v>77</v>
      </c>
      <c r="E14" s="50" t="s">
        <v>38</v>
      </c>
      <c r="F14" s="53">
        <v>7107</v>
      </c>
      <c r="G14" s="54">
        <v>-446.28</v>
      </c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2">
    <mergeCell ref="A1:D1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1.140625" style="33" bestFit="1" customWidth="1"/>
    <col min="9" max="16384" width="9.140625" style="33" customWidth="1"/>
  </cols>
  <sheetData>
    <row r="1" spans="1:8" ht="13.5" customHeight="1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8" ht="25.5">
      <c r="A2" s="36" t="s">
        <v>43</v>
      </c>
      <c r="B2" s="37" t="s">
        <v>16</v>
      </c>
      <c r="C2" s="38" t="s">
        <v>19</v>
      </c>
      <c r="D2" s="39" t="s">
        <v>0</v>
      </c>
      <c r="E2" s="40" t="s">
        <v>20</v>
      </c>
      <c r="F2" s="40" t="s">
        <v>42</v>
      </c>
      <c r="G2" s="163" t="s">
        <v>21</v>
      </c>
      <c r="H2" s="164"/>
    </row>
    <row r="3" spans="1:8" ht="12.75">
      <c r="A3" s="42">
        <v>1</v>
      </c>
      <c r="B3" s="43" t="s">
        <v>23</v>
      </c>
      <c r="C3" s="43" t="s">
        <v>44</v>
      </c>
      <c r="D3" s="31">
        <v>39</v>
      </c>
      <c r="E3" s="43" t="s">
        <v>41</v>
      </c>
      <c r="F3" s="44" t="s">
        <v>39</v>
      </c>
      <c r="G3" s="45">
        <v>0</v>
      </c>
      <c r="H3" s="46">
        <v>0</v>
      </c>
    </row>
    <row r="4" spans="1:8" ht="12.75">
      <c r="A4" s="42">
        <v>2</v>
      </c>
      <c r="B4" s="43" t="s">
        <v>23</v>
      </c>
      <c r="C4" s="43" t="s">
        <v>44</v>
      </c>
      <c r="D4" s="31">
        <v>39.25</v>
      </c>
      <c r="E4" s="43" t="s">
        <v>41</v>
      </c>
      <c r="F4" s="44" t="s">
        <v>39</v>
      </c>
      <c r="G4" s="45">
        <v>0.2</v>
      </c>
      <c r="H4" s="46">
        <v>0.2</v>
      </c>
    </row>
    <row r="5" spans="1:8" ht="12.75">
      <c r="A5" s="42">
        <v>3</v>
      </c>
      <c r="B5" s="43" t="s">
        <v>23</v>
      </c>
      <c r="C5" s="43" t="s">
        <v>44</v>
      </c>
      <c r="D5" s="149">
        <v>2694.24</v>
      </c>
      <c r="E5" s="43" t="s">
        <v>41</v>
      </c>
      <c r="F5" s="44" t="s">
        <v>39</v>
      </c>
      <c r="G5" s="45">
        <v>531</v>
      </c>
      <c r="H5" s="46">
        <v>531</v>
      </c>
    </row>
    <row r="6" spans="1:8" ht="12.75">
      <c r="A6" s="42">
        <v>4</v>
      </c>
      <c r="B6" s="43" t="s">
        <v>23</v>
      </c>
      <c r="C6" s="43" t="s">
        <v>44</v>
      </c>
      <c r="D6" s="149">
        <v>2694.25</v>
      </c>
      <c r="E6" s="43" t="s">
        <v>41</v>
      </c>
      <c r="F6" s="44" t="s">
        <v>39</v>
      </c>
      <c r="G6" s="45">
        <v>531.2</v>
      </c>
      <c r="H6" s="46">
        <v>531.2</v>
      </c>
    </row>
    <row r="7" spans="1:8" ht="12.75">
      <c r="A7" s="42">
        <v>5</v>
      </c>
      <c r="B7" s="43" t="s">
        <v>23</v>
      </c>
      <c r="C7" s="43" t="s">
        <v>44</v>
      </c>
      <c r="D7" s="149">
        <v>2694.26</v>
      </c>
      <c r="E7" s="43" t="s">
        <v>41</v>
      </c>
      <c r="F7" s="44" t="s">
        <v>39</v>
      </c>
      <c r="G7" s="45">
        <v>531.31</v>
      </c>
      <c r="H7" s="46">
        <v>531.31</v>
      </c>
    </row>
    <row r="8" spans="1:8" ht="12.75">
      <c r="A8" s="42">
        <v>6</v>
      </c>
      <c r="B8" s="43" t="s">
        <v>23</v>
      </c>
      <c r="C8" s="43" t="s">
        <v>44</v>
      </c>
      <c r="D8" s="31">
        <v>12538.24</v>
      </c>
      <c r="E8" s="43" t="s">
        <v>41</v>
      </c>
      <c r="F8" s="44" t="s">
        <v>39</v>
      </c>
      <c r="G8" s="45">
        <v>4468.51</v>
      </c>
      <c r="H8" s="46">
        <v>4468.51</v>
      </c>
    </row>
    <row r="9" spans="1:8" ht="12.75">
      <c r="A9" s="42">
        <v>7</v>
      </c>
      <c r="B9" s="43" t="s">
        <v>23</v>
      </c>
      <c r="C9" s="43" t="s">
        <v>44</v>
      </c>
      <c r="D9" s="31">
        <v>12538.25</v>
      </c>
      <c r="E9" s="43" t="s">
        <v>41</v>
      </c>
      <c r="F9" s="44" t="s">
        <v>39</v>
      </c>
      <c r="G9" s="45">
        <v>4468.91</v>
      </c>
      <c r="H9" s="46">
        <v>4468.91</v>
      </c>
    </row>
    <row r="10" spans="1:8" ht="12.75">
      <c r="A10" s="132">
        <v>8</v>
      </c>
      <c r="B10" s="133" t="s">
        <v>23</v>
      </c>
      <c r="C10" s="133" t="s">
        <v>44</v>
      </c>
      <c r="D10" s="134">
        <v>12538.26</v>
      </c>
      <c r="E10" s="133" t="s">
        <v>41</v>
      </c>
      <c r="F10" s="135" t="s">
        <v>39</v>
      </c>
      <c r="G10" s="136">
        <v>4468.91</v>
      </c>
      <c r="H10" s="137">
        <v>4468.91</v>
      </c>
    </row>
    <row r="11" spans="1:8" ht="12.75">
      <c r="A11" s="132">
        <v>9</v>
      </c>
      <c r="B11" s="138" t="s">
        <v>23</v>
      </c>
      <c r="C11" s="138" t="s">
        <v>44</v>
      </c>
      <c r="D11" s="139">
        <v>12539.25</v>
      </c>
      <c r="E11" s="138" t="s">
        <v>41</v>
      </c>
      <c r="F11" s="140" t="s">
        <v>39</v>
      </c>
      <c r="G11" s="141">
        <v>4469.36</v>
      </c>
      <c r="H11" s="142">
        <v>4469.36</v>
      </c>
    </row>
    <row r="12" spans="1:8" ht="12.75">
      <c r="A12" s="42">
        <v>10</v>
      </c>
      <c r="B12" s="43" t="s">
        <v>22</v>
      </c>
      <c r="C12" s="47" t="s">
        <v>48</v>
      </c>
      <c r="D12" s="149">
        <v>621.82</v>
      </c>
      <c r="E12" s="43" t="s">
        <v>41</v>
      </c>
      <c r="F12" s="44" t="s">
        <v>39</v>
      </c>
      <c r="G12" s="45">
        <v>122.4</v>
      </c>
      <c r="H12" s="46">
        <v>122.4</v>
      </c>
    </row>
    <row r="13" spans="1:8" ht="12.75">
      <c r="A13" s="42">
        <v>11</v>
      </c>
      <c r="B13" s="43" t="s">
        <v>22</v>
      </c>
      <c r="C13" s="47" t="s">
        <v>48</v>
      </c>
      <c r="D13" s="149">
        <v>621.83</v>
      </c>
      <c r="E13" s="43" t="s">
        <v>41</v>
      </c>
      <c r="F13" s="44" t="s">
        <v>39</v>
      </c>
      <c r="G13" s="45">
        <v>122.6</v>
      </c>
      <c r="H13" s="46">
        <v>122.6</v>
      </c>
    </row>
    <row r="14" spans="1:8" ht="12.75">
      <c r="A14" s="42">
        <v>11</v>
      </c>
      <c r="B14" s="43" t="s">
        <v>22</v>
      </c>
      <c r="C14" s="47" t="s">
        <v>48</v>
      </c>
      <c r="D14" s="149">
        <v>621.84</v>
      </c>
      <c r="E14" s="43" t="s">
        <v>41</v>
      </c>
      <c r="F14" s="44" t="s">
        <v>39</v>
      </c>
      <c r="G14" s="45">
        <v>122.64</v>
      </c>
      <c r="H14" s="46">
        <v>122.64</v>
      </c>
    </row>
    <row r="15" spans="1:8" ht="12.75">
      <c r="A15" s="42">
        <v>13</v>
      </c>
      <c r="B15" s="48" t="s">
        <v>22</v>
      </c>
      <c r="C15" s="43" t="s">
        <v>48</v>
      </c>
      <c r="D15" s="31">
        <v>2893.82</v>
      </c>
      <c r="E15" s="43" t="s">
        <v>41</v>
      </c>
      <c r="F15" s="44" t="s">
        <v>39</v>
      </c>
      <c r="G15" s="45">
        <v>1031.04</v>
      </c>
      <c r="H15" s="46">
        <v>1031.04</v>
      </c>
    </row>
    <row r="16" spans="1:8" ht="12.75">
      <c r="A16" s="42">
        <v>14</v>
      </c>
      <c r="B16" s="48" t="s">
        <v>22</v>
      </c>
      <c r="C16" s="43" t="s">
        <v>48</v>
      </c>
      <c r="D16" s="31">
        <v>2893.83</v>
      </c>
      <c r="E16" s="43" t="s">
        <v>41</v>
      </c>
      <c r="F16" s="44" t="s">
        <v>39</v>
      </c>
      <c r="G16" s="45">
        <v>1031.44</v>
      </c>
      <c r="H16" s="46">
        <v>1031.44</v>
      </c>
    </row>
    <row r="17" spans="1:8" ht="13.5" thickBot="1">
      <c r="A17" s="49">
        <v>15</v>
      </c>
      <c r="B17" s="52" t="s">
        <v>22</v>
      </c>
      <c r="C17" s="51" t="s">
        <v>48</v>
      </c>
      <c r="D17" s="32">
        <v>2893.84</v>
      </c>
      <c r="E17" s="52" t="s">
        <v>41</v>
      </c>
      <c r="F17" s="50" t="s">
        <v>39</v>
      </c>
      <c r="G17" s="53">
        <v>1031.46</v>
      </c>
      <c r="H17" s="54">
        <v>1031.46</v>
      </c>
    </row>
    <row r="19" spans="1:8" ht="12.75">
      <c r="A19" s="150"/>
      <c r="B19" s="147"/>
      <c r="C19" s="147"/>
      <c r="D19" s="151"/>
      <c r="E19" s="147"/>
      <c r="F19"/>
      <c r="G19"/>
      <c r="H19"/>
    </row>
  </sheetData>
  <sheetProtection/>
  <mergeCells count="3">
    <mergeCell ref="G1:H1"/>
    <mergeCell ref="G2:H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F1"/>
    </sheetView>
  </sheetViews>
  <sheetFormatPr defaultColWidth="9.140625" defaultRowHeight="12.75"/>
  <cols>
    <col min="1" max="1" width="4.7109375" style="33" bestFit="1" customWidth="1"/>
    <col min="2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1.140625" style="33" bestFit="1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55" t="s">
        <v>42</v>
      </c>
      <c r="G2" s="163" t="s">
        <v>21</v>
      </c>
      <c r="H2" s="164"/>
      <c r="I2" s="41"/>
    </row>
    <row r="3" spans="1:8" ht="12.75">
      <c r="A3" s="66">
        <v>1</v>
      </c>
      <c r="B3" s="67" t="s">
        <v>23</v>
      </c>
      <c r="C3" s="67" t="s">
        <v>44</v>
      </c>
      <c r="D3" s="68">
        <v>2000</v>
      </c>
      <c r="E3" s="67" t="s">
        <v>62</v>
      </c>
      <c r="F3" s="69" t="s">
        <v>38</v>
      </c>
      <c r="G3" s="58">
        <v>316.2</v>
      </c>
      <c r="H3" s="59">
        <v>316.2</v>
      </c>
    </row>
    <row r="4" spans="1:8" ht="12.75">
      <c r="A4" s="66">
        <v>2</v>
      </c>
      <c r="B4" s="67" t="s">
        <v>23</v>
      </c>
      <c r="C4" s="67" t="s">
        <v>44</v>
      </c>
      <c r="D4" s="68">
        <v>2100</v>
      </c>
      <c r="E4" s="67" t="s">
        <v>63</v>
      </c>
      <c r="F4" s="69" t="s">
        <v>38</v>
      </c>
      <c r="G4" s="58">
        <v>253.2</v>
      </c>
      <c r="H4" s="59">
        <v>253.2</v>
      </c>
    </row>
    <row r="5" spans="1:8" ht="12.75">
      <c r="A5" s="66">
        <v>3</v>
      </c>
      <c r="B5" s="67" t="s">
        <v>23</v>
      </c>
      <c r="C5" s="67" t="s">
        <v>44</v>
      </c>
      <c r="D5" s="68">
        <v>2250</v>
      </c>
      <c r="E5" s="67" t="s">
        <v>64</v>
      </c>
      <c r="F5" s="69" t="s">
        <v>38</v>
      </c>
      <c r="G5" s="58">
        <v>283</v>
      </c>
      <c r="H5" s="59">
        <v>283</v>
      </c>
    </row>
    <row r="6" spans="1:8" ht="12.75">
      <c r="A6" s="66">
        <v>4</v>
      </c>
      <c r="B6" s="67" t="s">
        <v>23</v>
      </c>
      <c r="C6" s="67" t="s">
        <v>44</v>
      </c>
      <c r="D6" s="68">
        <v>2250</v>
      </c>
      <c r="E6" s="67" t="s">
        <v>65</v>
      </c>
      <c r="F6" s="69" t="s">
        <v>38</v>
      </c>
      <c r="G6" s="58">
        <v>283</v>
      </c>
      <c r="H6" s="59">
        <v>283</v>
      </c>
    </row>
    <row r="7" spans="1:8" ht="12.75">
      <c r="A7" s="66">
        <v>5</v>
      </c>
      <c r="B7" s="67" t="s">
        <v>23</v>
      </c>
      <c r="C7" s="67" t="s">
        <v>44</v>
      </c>
      <c r="D7" s="68">
        <v>2612</v>
      </c>
      <c r="E7" s="67" t="s">
        <v>66</v>
      </c>
      <c r="F7" s="69" t="s">
        <v>38</v>
      </c>
      <c r="G7" s="58">
        <v>261</v>
      </c>
      <c r="H7" s="59">
        <v>261</v>
      </c>
    </row>
    <row r="8" spans="1:8" ht="12.75">
      <c r="A8" s="66">
        <v>6</v>
      </c>
      <c r="B8" s="67" t="s">
        <v>23</v>
      </c>
      <c r="C8" s="67" t="s">
        <v>44</v>
      </c>
      <c r="D8" s="68">
        <v>2750</v>
      </c>
      <c r="E8" s="67" t="s">
        <v>67</v>
      </c>
      <c r="F8" s="69" t="s">
        <v>38</v>
      </c>
      <c r="G8" s="58">
        <v>216.6</v>
      </c>
      <c r="H8" s="59">
        <v>216.6</v>
      </c>
    </row>
    <row r="9" spans="1:8" ht="12.75">
      <c r="A9" s="66">
        <v>7</v>
      </c>
      <c r="B9" s="67" t="s">
        <v>23</v>
      </c>
      <c r="C9" s="67" t="s">
        <v>44</v>
      </c>
      <c r="D9" s="68">
        <v>3333.33</v>
      </c>
      <c r="E9" s="67" t="s">
        <v>68</v>
      </c>
      <c r="F9" s="69" t="s">
        <v>38</v>
      </c>
      <c r="G9" s="58">
        <v>333</v>
      </c>
      <c r="H9" s="59">
        <v>333</v>
      </c>
    </row>
    <row r="10" spans="1:8" ht="12.75">
      <c r="A10" s="66">
        <v>8</v>
      </c>
      <c r="B10" s="67" t="s">
        <v>23</v>
      </c>
      <c r="C10" s="67" t="s">
        <v>44</v>
      </c>
      <c r="D10" s="68">
        <v>3333.33</v>
      </c>
      <c r="E10" s="67" t="s">
        <v>69</v>
      </c>
      <c r="F10" s="69" t="s">
        <v>38</v>
      </c>
      <c r="G10" s="58">
        <v>333</v>
      </c>
      <c r="H10" s="59">
        <v>333</v>
      </c>
    </row>
    <row r="11" spans="1:8" ht="12.75">
      <c r="A11" s="56">
        <v>9</v>
      </c>
      <c r="B11" s="67" t="s">
        <v>22</v>
      </c>
      <c r="C11" s="67" t="s">
        <v>48</v>
      </c>
      <c r="D11" s="68">
        <v>500</v>
      </c>
      <c r="E11" s="67" t="s">
        <v>62</v>
      </c>
      <c r="F11" s="69" t="s">
        <v>38</v>
      </c>
      <c r="G11" s="58">
        <v>80.6</v>
      </c>
      <c r="H11" s="59">
        <v>80.6</v>
      </c>
    </row>
    <row r="12" spans="1:8" ht="12.75">
      <c r="A12" s="56">
        <v>10</v>
      </c>
      <c r="B12" s="67" t="s">
        <v>22</v>
      </c>
      <c r="C12" s="67" t="s">
        <v>48</v>
      </c>
      <c r="D12" s="68">
        <v>825</v>
      </c>
      <c r="E12" s="67" t="s">
        <v>63</v>
      </c>
      <c r="F12" s="69" t="s">
        <v>38</v>
      </c>
      <c r="G12" s="58">
        <v>130.24</v>
      </c>
      <c r="H12" s="59">
        <v>130.24</v>
      </c>
    </row>
    <row r="13" spans="1:8" ht="12.75">
      <c r="A13" s="56">
        <v>11</v>
      </c>
      <c r="B13" s="67" t="s">
        <v>22</v>
      </c>
      <c r="C13" s="67" t="s">
        <v>48</v>
      </c>
      <c r="D13" s="68">
        <v>825</v>
      </c>
      <c r="E13" s="67" t="s">
        <v>64</v>
      </c>
      <c r="F13" s="69" t="s">
        <v>38</v>
      </c>
      <c r="G13" s="58">
        <v>130.24</v>
      </c>
      <c r="H13" s="59">
        <v>130.24</v>
      </c>
    </row>
    <row r="14" spans="1:8" ht="12.75">
      <c r="A14" s="56">
        <v>12</v>
      </c>
      <c r="B14" s="67" t="s">
        <v>22</v>
      </c>
      <c r="C14" s="67" t="s">
        <v>48</v>
      </c>
      <c r="D14" s="68">
        <v>825</v>
      </c>
      <c r="E14" s="67" t="s">
        <v>65</v>
      </c>
      <c r="F14" s="69" t="s">
        <v>38</v>
      </c>
      <c r="G14" s="58">
        <v>130.24</v>
      </c>
      <c r="H14" s="59">
        <v>130.24</v>
      </c>
    </row>
    <row r="15" spans="1:8" ht="12.75">
      <c r="A15" s="56">
        <v>13</v>
      </c>
      <c r="B15" s="67" t="s">
        <v>22</v>
      </c>
      <c r="C15" s="67" t="s">
        <v>48</v>
      </c>
      <c r="D15" s="68">
        <v>500</v>
      </c>
      <c r="E15" s="67" t="s">
        <v>66</v>
      </c>
      <c r="F15" s="69" t="s">
        <v>38</v>
      </c>
      <c r="G15" s="58">
        <v>39.6</v>
      </c>
      <c r="H15" s="59">
        <v>39.6</v>
      </c>
    </row>
    <row r="16" spans="1:8" ht="12.75">
      <c r="A16" s="56">
        <v>14</v>
      </c>
      <c r="B16" s="67" t="s">
        <v>22</v>
      </c>
      <c r="C16" s="67" t="s">
        <v>48</v>
      </c>
      <c r="D16" s="68">
        <v>825</v>
      </c>
      <c r="E16" s="67" t="s">
        <v>67</v>
      </c>
      <c r="F16" s="69" t="s">
        <v>38</v>
      </c>
      <c r="G16" s="58">
        <v>88</v>
      </c>
      <c r="H16" s="59">
        <v>88</v>
      </c>
    </row>
    <row r="17" spans="1:8" ht="12.75">
      <c r="A17" s="56">
        <v>15</v>
      </c>
      <c r="B17" s="67" t="s">
        <v>22</v>
      </c>
      <c r="C17" s="67" t="s">
        <v>48</v>
      </c>
      <c r="D17" s="68">
        <v>825</v>
      </c>
      <c r="E17" s="67" t="s">
        <v>68</v>
      </c>
      <c r="F17" s="69" t="s">
        <v>38</v>
      </c>
      <c r="G17" s="58">
        <v>88</v>
      </c>
      <c r="H17" s="59">
        <v>88</v>
      </c>
    </row>
    <row r="18" spans="1:8" ht="13.5" thickBot="1">
      <c r="A18" s="86">
        <v>16</v>
      </c>
      <c r="B18" s="52" t="s">
        <v>22</v>
      </c>
      <c r="C18" s="52" t="s">
        <v>48</v>
      </c>
      <c r="D18" s="32">
        <v>827</v>
      </c>
      <c r="E18" s="52" t="s">
        <v>69</v>
      </c>
      <c r="F18" s="50" t="s">
        <v>38</v>
      </c>
      <c r="G18" s="53">
        <v>88.2</v>
      </c>
      <c r="H18" s="54">
        <v>88.2</v>
      </c>
    </row>
  </sheetData>
  <sheetProtection/>
  <mergeCells count="3">
    <mergeCell ref="G1:H1"/>
    <mergeCell ref="G2:H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F1"/>
    </sheetView>
  </sheetViews>
  <sheetFormatPr defaultColWidth="9.140625" defaultRowHeight="12.75"/>
  <cols>
    <col min="1" max="1" width="4.7109375" style="33" bestFit="1" customWidth="1"/>
    <col min="2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1.140625" style="33" bestFit="1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55" t="s">
        <v>42</v>
      </c>
      <c r="G2" s="163" t="s">
        <v>21</v>
      </c>
      <c r="H2" s="164"/>
      <c r="I2" s="41"/>
    </row>
    <row r="3" spans="1:8" ht="12.75">
      <c r="A3" s="168">
        <v>1</v>
      </c>
      <c r="B3" s="57" t="s">
        <v>23</v>
      </c>
      <c r="C3" s="57" t="s">
        <v>44</v>
      </c>
      <c r="D3" s="57">
        <v>15000</v>
      </c>
      <c r="E3" s="57" t="s">
        <v>41</v>
      </c>
      <c r="F3" s="57" t="s">
        <v>39</v>
      </c>
      <c r="G3" s="58">
        <v>5576.36</v>
      </c>
      <c r="H3" s="59">
        <v>5576.36</v>
      </c>
    </row>
    <row r="4" spans="1:8" ht="12.75">
      <c r="A4" s="170"/>
      <c r="B4" s="60"/>
      <c r="C4" s="60" t="s">
        <v>45</v>
      </c>
      <c r="D4" s="60">
        <v>280</v>
      </c>
      <c r="E4" s="60" t="s">
        <v>41</v>
      </c>
      <c r="F4" s="60" t="s">
        <v>39</v>
      </c>
      <c r="G4" s="61">
        <v>48.2</v>
      </c>
      <c r="H4" s="62">
        <v>48.2</v>
      </c>
    </row>
    <row r="5" spans="1:8" ht="12.75">
      <c r="A5" s="171"/>
      <c r="B5" s="63"/>
      <c r="C5" s="63" t="s">
        <v>46</v>
      </c>
      <c r="D5" s="63">
        <v>280</v>
      </c>
      <c r="E5" s="63" t="s">
        <v>41</v>
      </c>
      <c r="F5" s="63" t="s">
        <v>38</v>
      </c>
      <c r="G5" s="64">
        <v>4584.75</v>
      </c>
      <c r="H5" s="65">
        <v>-1039.81</v>
      </c>
    </row>
    <row r="6" spans="1:8" ht="12.75">
      <c r="A6" s="172">
        <v>2</v>
      </c>
      <c r="B6" s="67" t="s">
        <v>23</v>
      </c>
      <c r="C6" s="67" t="s">
        <v>44</v>
      </c>
      <c r="D6" s="68">
        <v>500</v>
      </c>
      <c r="E6" s="67" t="s">
        <v>41</v>
      </c>
      <c r="F6" s="69" t="s">
        <v>38</v>
      </c>
      <c r="G6" s="58">
        <v>92.2</v>
      </c>
      <c r="H6" s="59">
        <v>92.2</v>
      </c>
    </row>
    <row r="7" spans="1:8" ht="12.75">
      <c r="A7" s="173"/>
      <c r="B7" s="70"/>
      <c r="C7" s="70" t="s">
        <v>45</v>
      </c>
      <c r="D7" s="71">
        <v>800</v>
      </c>
      <c r="E7" s="70" t="s">
        <v>41</v>
      </c>
      <c r="F7" s="72" t="s">
        <v>39</v>
      </c>
      <c r="G7" s="64">
        <v>152.2</v>
      </c>
      <c r="H7" s="65">
        <v>152.2</v>
      </c>
    </row>
    <row r="8" spans="1:8" ht="12.75">
      <c r="A8" s="172">
        <v>3</v>
      </c>
      <c r="B8" s="67" t="s">
        <v>23</v>
      </c>
      <c r="C8" s="67" t="s">
        <v>44</v>
      </c>
      <c r="D8" s="68">
        <v>471</v>
      </c>
      <c r="E8" s="67" t="s">
        <v>27</v>
      </c>
      <c r="F8" s="69" t="s">
        <v>38</v>
      </c>
      <c r="G8" s="58">
        <v>94.2</v>
      </c>
      <c r="H8" s="59">
        <v>94.2</v>
      </c>
    </row>
    <row r="9" spans="1:8" ht="12.75">
      <c r="A9" s="173"/>
      <c r="B9" s="70"/>
      <c r="C9" s="70" t="s">
        <v>45</v>
      </c>
      <c r="D9" s="71">
        <v>500</v>
      </c>
      <c r="E9" s="70" t="s">
        <v>41</v>
      </c>
      <c r="F9" s="72" t="s">
        <v>38</v>
      </c>
      <c r="G9" s="64">
        <v>178.8</v>
      </c>
      <c r="H9" s="65">
        <v>84.6</v>
      </c>
    </row>
    <row r="10" spans="1:8" ht="12.75">
      <c r="A10" s="172">
        <v>4</v>
      </c>
      <c r="B10" s="67" t="s">
        <v>23</v>
      </c>
      <c r="C10" s="67" t="s">
        <v>44</v>
      </c>
      <c r="D10" s="68">
        <v>500</v>
      </c>
      <c r="E10" s="67" t="s">
        <v>41</v>
      </c>
      <c r="F10" s="69" t="s">
        <v>38</v>
      </c>
      <c r="G10" s="58">
        <v>92.2</v>
      </c>
      <c r="H10" s="59">
        <v>92.2</v>
      </c>
    </row>
    <row r="11" spans="1:8" ht="12.75">
      <c r="A11" s="173"/>
      <c r="B11" s="70"/>
      <c r="C11" s="70" t="s">
        <v>45</v>
      </c>
      <c r="D11" s="71">
        <v>627</v>
      </c>
      <c r="E11" s="70" t="s">
        <v>27</v>
      </c>
      <c r="F11" s="72" t="s">
        <v>39</v>
      </c>
      <c r="G11" s="64">
        <v>125.4</v>
      </c>
      <c r="H11" s="65">
        <v>125.4</v>
      </c>
    </row>
    <row r="12" spans="1:8" ht="12.75">
      <c r="A12" s="172">
        <v>5</v>
      </c>
      <c r="B12" s="67" t="s">
        <v>23</v>
      </c>
      <c r="C12" s="67" t="s">
        <v>44</v>
      </c>
      <c r="D12" s="68">
        <v>500</v>
      </c>
      <c r="E12" s="67" t="s">
        <v>41</v>
      </c>
      <c r="F12" s="69" t="s">
        <v>38</v>
      </c>
      <c r="G12" s="58">
        <v>92.2</v>
      </c>
      <c r="H12" s="59">
        <v>92.2</v>
      </c>
    </row>
    <row r="13" spans="1:8" ht="12.75">
      <c r="A13" s="173"/>
      <c r="B13" s="70"/>
      <c r="C13" s="70" t="s">
        <v>45</v>
      </c>
      <c r="D13" s="71">
        <v>623.23</v>
      </c>
      <c r="E13" s="70" t="s">
        <v>47</v>
      </c>
      <c r="F13" s="72" t="s">
        <v>38</v>
      </c>
      <c r="G13" s="64">
        <v>191</v>
      </c>
      <c r="H13" s="65">
        <v>98.8</v>
      </c>
    </row>
    <row r="14" spans="1:8" ht="12.75">
      <c r="A14" s="172">
        <v>6</v>
      </c>
      <c r="B14" s="67" t="s">
        <v>23</v>
      </c>
      <c r="C14" s="67" t="s">
        <v>44</v>
      </c>
      <c r="D14" s="68">
        <v>500</v>
      </c>
      <c r="E14" s="67" t="s">
        <v>47</v>
      </c>
      <c r="F14" s="69" t="s">
        <v>38</v>
      </c>
      <c r="G14" s="58">
        <v>83</v>
      </c>
      <c r="H14" s="59">
        <v>83</v>
      </c>
    </row>
    <row r="15" spans="1:8" ht="12.75">
      <c r="A15" s="173"/>
      <c r="B15" s="70"/>
      <c r="C15" s="70" t="s">
        <v>45</v>
      </c>
      <c r="D15" s="71">
        <v>80</v>
      </c>
      <c r="E15" s="70" t="s">
        <v>47</v>
      </c>
      <c r="F15" s="72" t="s">
        <v>38</v>
      </c>
      <c r="G15" s="64">
        <v>82.2</v>
      </c>
      <c r="H15" s="65">
        <v>-0.8</v>
      </c>
    </row>
    <row r="16" spans="1:8" ht="12.75">
      <c r="A16" s="168">
        <v>7</v>
      </c>
      <c r="B16" s="67" t="s">
        <v>22</v>
      </c>
      <c r="C16" s="67" t="s">
        <v>48</v>
      </c>
      <c r="D16" s="68">
        <v>500</v>
      </c>
      <c r="E16" s="67" t="s">
        <v>47</v>
      </c>
      <c r="F16" s="69" t="s">
        <v>38</v>
      </c>
      <c r="G16" s="58">
        <v>96</v>
      </c>
      <c r="H16" s="59">
        <v>96</v>
      </c>
    </row>
    <row r="17" spans="1:8" ht="13.5" thickBot="1">
      <c r="A17" s="169"/>
      <c r="B17" s="74"/>
      <c r="C17" s="74" t="s">
        <v>49</v>
      </c>
      <c r="D17" s="75">
        <v>500</v>
      </c>
      <c r="E17" s="73" t="s">
        <v>47</v>
      </c>
      <c r="F17" s="74" t="s">
        <v>38</v>
      </c>
      <c r="G17" s="76">
        <v>192.2</v>
      </c>
      <c r="H17" s="77">
        <v>96.2</v>
      </c>
    </row>
  </sheetData>
  <sheetProtection/>
  <mergeCells count="10">
    <mergeCell ref="G1:H1"/>
    <mergeCell ref="G2:H2"/>
    <mergeCell ref="A1:F1"/>
    <mergeCell ref="A16:A17"/>
    <mergeCell ref="A3:A5"/>
    <mergeCell ref="A6:A7"/>
    <mergeCell ref="A14:A15"/>
    <mergeCell ref="A12:A13"/>
    <mergeCell ref="A10:A11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2.421875" style="33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38" t="s">
        <v>42</v>
      </c>
      <c r="G2" s="163" t="s">
        <v>21</v>
      </c>
      <c r="H2" s="164"/>
      <c r="I2" s="41"/>
    </row>
    <row r="3" spans="1:8" ht="12.75">
      <c r="A3" s="168">
        <v>1</v>
      </c>
      <c r="B3" s="67" t="s">
        <v>23</v>
      </c>
      <c r="C3" s="67" t="s">
        <v>44</v>
      </c>
      <c r="D3" s="68">
        <v>14000.53</v>
      </c>
      <c r="E3" s="67" t="s">
        <v>24</v>
      </c>
      <c r="F3" s="69" t="s">
        <v>39</v>
      </c>
      <c r="G3" s="58">
        <v>5600</v>
      </c>
      <c r="H3" s="59">
        <v>5600</v>
      </c>
    </row>
    <row r="4" spans="1:8" ht="12.75">
      <c r="A4" s="171"/>
      <c r="B4" s="70"/>
      <c r="C4" s="70" t="s">
        <v>45</v>
      </c>
      <c r="D4" s="71">
        <v>1200</v>
      </c>
      <c r="E4" s="70" t="s">
        <v>24</v>
      </c>
      <c r="F4" s="72" t="s">
        <v>39</v>
      </c>
      <c r="G4" s="64">
        <v>480</v>
      </c>
      <c r="H4" s="65">
        <v>480</v>
      </c>
    </row>
    <row r="5" spans="1:8" ht="12.75">
      <c r="A5" s="168">
        <v>2</v>
      </c>
      <c r="B5" s="67" t="s">
        <v>22</v>
      </c>
      <c r="C5" s="67" t="s">
        <v>48</v>
      </c>
      <c r="D5" s="68">
        <v>250</v>
      </c>
      <c r="E5" s="67" t="s">
        <v>24</v>
      </c>
      <c r="F5" s="69" t="s">
        <v>39</v>
      </c>
      <c r="G5" s="58">
        <v>100</v>
      </c>
      <c r="H5" s="59">
        <v>100</v>
      </c>
    </row>
    <row r="6" spans="1:8" ht="12.75">
      <c r="A6" s="171"/>
      <c r="B6" s="72"/>
      <c r="C6" s="72" t="s">
        <v>49</v>
      </c>
      <c r="D6" s="71">
        <v>250</v>
      </c>
      <c r="E6" s="70" t="s">
        <v>50</v>
      </c>
      <c r="F6" s="72" t="s">
        <v>38</v>
      </c>
      <c r="G6" s="64">
        <v>65.2</v>
      </c>
      <c r="H6" s="65">
        <v>-34.8</v>
      </c>
    </row>
    <row r="7" spans="1:8" ht="12.75">
      <c r="A7" s="168">
        <v>3</v>
      </c>
      <c r="B7" s="67" t="s">
        <v>22</v>
      </c>
      <c r="C7" s="67" t="s">
        <v>48</v>
      </c>
      <c r="D7" s="68">
        <v>250</v>
      </c>
      <c r="E7" s="67" t="s">
        <v>50</v>
      </c>
      <c r="F7" s="69" t="s">
        <v>38</v>
      </c>
      <c r="G7" s="58">
        <v>32.6</v>
      </c>
      <c r="H7" s="59">
        <v>32.6</v>
      </c>
    </row>
    <row r="8" spans="1:8" ht="12.75">
      <c r="A8" s="171"/>
      <c r="B8" s="72"/>
      <c r="C8" s="72" t="s">
        <v>49</v>
      </c>
      <c r="D8" s="71">
        <v>250</v>
      </c>
      <c r="E8" s="70" t="s">
        <v>24</v>
      </c>
      <c r="F8" s="72" t="s">
        <v>39</v>
      </c>
      <c r="G8" s="64">
        <v>100</v>
      </c>
      <c r="H8" s="65">
        <v>100</v>
      </c>
    </row>
    <row r="9" spans="1:8" ht="12.75">
      <c r="A9" s="170">
        <v>4</v>
      </c>
      <c r="B9" s="79" t="s">
        <v>23</v>
      </c>
      <c r="C9" s="87" t="s">
        <v>44</v>
      </c>
      <c r="D9" s="94">
        <v>700.77</v>
      </c>
      <c r="E9" s="87" t="s">
        <v>24</v>
      </c>
      <c r="F9" s="89" t="s">
        <v>38</v>
      </c>
      <c r="G9" s="83">
        <v>280</v>
      </c>
      <c r="H9" s="62">
        <v>280</v>
      </c>
    </row>
    <row r="10" spans="1:8" ht="12.75" customHeight="1">
      <c r="A10" s="170"/>
      <c r="B10" s="93"/>
      <c r="C10" s="87" t="s">
        <v>45</v>
      </c>
      <c r="D10" s="94">
        <v>15000</v>
      </c>
      <c r="E10" s="87" t="s">
        <v>24</v>
      </c>
      <c r="F10" s="89" t="s">
        <v>38</v>
      </c>
      <c r="G10" s="83">
        <v>6280</v>
      </c>
      <c r="H10" s="62">
        <v>6000</v>
      </c>
    </row>
    <row r="11" spans="1:8" ht="12.75" customHeight="1">
      <c r="A11" s="170"/>
      <c r="B11" s="116"/>
      <c r="C11" s="115" t="s">
        <v>46</v>
      </c>
      <c r="D11" s="117">
        <v>15000</v>
      </c>
      <c r="E11" s="115" t="s">
        <v>24</v>
      </c>
      <c r="F11" s="118" t="s">
        <v>38</v>
      </c>
      <c r="G11" s="119">
        <v>12280</v>
      </c>
      <c r="H11" s="120">
        <v>6000</v>
      </c>
    </row>
    <row r="12" spans="1:8" ht="12.75">
      <c r="A12" s="171"/>
      <c r="B12" s="96"/>
      <c r="C12" s="97" t="s">
        <v>73</v>
      </c>
      <c r="D12" s="94">
        <v>15000</v>
      </c>
      <c r="E12" s="87" t="s">
        <v>24</v>
      </c>
      <c r="F12" s="89" t="s">
        <v>38</v>
      </c>
      <c r="G12" s="83">
        <v>18280</v>
      </c>
      <c r="H12" s="65">
        <v>6000</v>
      </c>
    </row>
    <row r="13" spans="1:8" ht="12.75">
      <c r="A13" s="168">
        <v>5</v>
      </c>
      <c r="B13" s="91" t="s">
        <v>22</v>
      </c>
      <c r="C13" s="67" t="s">
        <v>48</v>
      </c>
      <c r="D13" s="88">
        <v>500.22</v>
      </c>
      <c r="E13" s="91" t="s">
        <v>24</v>
      </c>
      <c r="F13" s="92" t="s">
        <v>38</v>
      </c>
      <c r="G13" s="68">
        <v>200</v>
      </c>
      <c r="H13" s="62">
        <v>200</v>
      </c>
    </row>
    <row r="14" spans="1:8" ht="12.75">
      <c r="A14" s="174"/>
      <c r="B14" s="95"/>
      <c r="C14" s="82" t="s">
        <v>49</v>
      </c>
      <c r="D14" s="94">
        <v>600.37</v>
      </c>
      <c r="E14" s="87" t="s">
        <v>24</v>
      </c>
      <c r="F14" s="89" t="s">
        <v>38</v>
      </c>
      <c r="G14" s="83">
        <v>440</v>
      </c>
      <c r="H14" s="62">
        <v>240</v>
      </c>
    </row>
    <row r="15" spans="1:8" ht="12.75">
      <c r="A15" s="174"/>
      <c r="B15" s="95"/>
      <c r="C15" s="82" t="s">
        <v>52</v>
      </c>
      <c r="D15" s="94">
        <v>799.9</v>
      </c>
      <c r="E15" s="87" t="s">
        <v>24</v>
      </c>
      <c r="F15" s="89" t="s">
        <v>38</v>
      </c>
      <c r="G15" s="83">
        <v>760</v>
      </c>
      <c r="H15" s="62">
        <v>320</v>
      </c>
    </row>
    <row r="16" spans="1:8" ht="13.5" thickBot="1">
      <c r="A16" s="175"/>
      <c r="B16" s="99"/>
      <c r="C16" s="73" t="s">
        <v>74</v>
      </c>
      <c r="D16" s="100">
        <v>801.1</v>
      </c>
      <c r="E16" s="98" t="s">
        <v>24</v>
      </c>
      <c r="F16" s="101" t="s">
        <v>38</v>
      </c>
      <c r="G16" s="75">
        <v>1080.4</v>
      </c>
      <c r="H16" s="77">
        <v>320.4</v>
      </c>
    </row>
  </sheetData>
  <sheetProtection/>
  <mergeCells count="8">
    <mergeCell ref="A9:A12"/>
    <mergeCell ref="A13:A16"/>
    <mergeCell ref="G1:H1"/>
    <mergeCell ref="G2:H2"/>
    <mergeCell ref="A1:F1"/>
    <mergeCell ref="A7:A8"/>
    <mergeCell ref="A5:A6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F1"/>
    </sheetView>
  </sheetViews>
  <sheetFormatPr defaultColWidth="9.140625" defaultRowHeight="12.75"/>
  <cols>
    <col min="7" max="7" width="8.57421875" style="0" bestFit="1" customWidth="1"/>
    <col min="8" max="8" width="11.28125" style="0" customWidth="1"/>
  </cols>
  <sheetData>
    <row r="1" spans="1:9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  <c r="I1" s="33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38" t="s">
        <v>42</v>
      </c>
      <c r="G2" s="163" t="s">
        <v>21</v>
      </c>
      <c r="H2" s="164"/>
      <c r="I2" s="41"/>
    </row>
    <row r="3" spans="1:9" ht="12.75">
      <c r="A3" s="168">
        <v>1</v>
      </c>
      <c r="B3" s="67" t="s">
        <v>23</v>
      </c>
      <c r="C3" s="67" t="s">
        <v>44</v>
      </c>
      <c r="D3" s="68">
        <v>14000.53</v>
      </c>
      <c r="E3" s="67" t="s">
        <v>75</v>
      </c>
      <c r="F3" s="69" t="s">
        <v>39</v>
      </c>
      <c r="G3" s="58">
        <v>6300</v>
      </c>
      <c r="H3" s="59">
        <v>6300</v>
      </c>
      <c r="I3" s="33"/>
    </row>
    <row r="4" spans="1:9" ht="12.75">
      <c r="A4" s="171"/>
      <c r="B4" s="70"/>
      <c r="C4" s="70" t="s">
        <v>45</v>
      </c>
      <c r="D4" s="71">
        <v>1200</v>
      </c>
      <c r="E4" s="70" t="s">
        <v>75</v>
      </c>
      <c r="F4" s="72" t="s">
        <v>39</v>
      </c>
      <c r="G4" s="64">
        <v>540</v>
      </c>
      <c r="H4" s="65">
        <v>540</v>
      </c>
      <c r="I4" s="33"/>
    </row>
    <row r="5" spans="1:9" ht="12.75">
      <c r="A5" s="168">
        <v>2</v>
      </c>
      <c r="B5" s="67" t="s">
        <v>22</v>
      </c>
      <c r="C5" s="67" t="s">
        <v>48</v>
      </c>
      <c r="D5" s="68">
        <v>250</v>
      </c>
      <c r="E5" s="67" t="s">
        <v>75</v>
      </c>
      <c r="F5" s="69" t="s">
        <v>39</v>
      </c>
      <c r="G5" s="58">
        <v>112.5</v>
      </c>
      <c r="H5" s="59">
        <v>112.5</v>
      </c>
      <c r="I5" s="33"/>
    </row>
    <row r="6" spans="1:9" ht="12.75">
      <c r="A6" s="171"/>
      <c r="B6" s="72"/>
      <c r="C6" s="72" t="s">
        <v>49</v>
      </c>
      <c r="D6" s="71">
        <v>250</v>
      </c>
      <c r="E6" s="70" t="s">
        <v>50</v>
      </c>
      <c r="F6" s="72" t="s">
        <v>38</v>
      </c>
      <c r="G6" s="64">
        <v>65.2</v>
      </c>
      <c r="H6" s="65">
        <v>-47.3</v>
      </c>
      <c r="I6" s="33"/>
    </row>
    <row r="7" spans="1:9" ht="12.75">
      <c r="A7" s="168">
        <v>3</v>
      </c>
      <c r="B7" s="67" t="s">
        <v>22</v>
      </c>
      <c r="C7" s="67" t="s">
        <v>48</v>
      </c>
      <c r="D7" s="68">
        <v>250</v>
      </c>
      <c r="E7" s="67" t="s">
        <v>50</v>
      </c>
      <c r="F7" s="69" t="s">
        <v>38</v>
      </c>
      <c r="G7" s="58">
        <v>32.6</v>
      </c>
      <c r="H7" s="59">
        <v>32.6</v>
      </c>
      <c r="I7" s="33"/>
    </row>
    <row r="8" spans="1:9" ht="12.75">
      <c r="A8" s="171"/>
      <c r="B8" s="72"/>
      <c r="C8" s="72" t="s">
        <v>49</v>
      </c>
      <c r="D8" s="71">
        <v>250</v>
      </c>
      <c r="E8" s="70" t="s">
        <v>75</v>
      </c>
      <c r="F8" s="72" t="s">
        <v>39</v>
      </c>
      <c r="G8" s="64">
        <v>112.5</v>
      </c>
      <c r="H8" s="65">
        <v>112.5</v>
      </c>
      <c r="I8" s="33"/>
    </row>
    <row r="9" spans="1:9" ht="12.75">
      <c r="A9" s="170">
        <v>4</v>
      </c>
      <c r="B9" s="79" t="s">
        <v>23</v>
      </c>
      <c r="C9" s="87" t="s">
        <v>44</v>
      </c>
      <c r="D9" s="35">
        <v>700.77</v>
      </c>
      <c r="E9" s="87" t="s">
        <v>75</v>
      </c>
      <c r="F9" s="89" t="s">
        <v>38</v>
      </c>
      <c r="G9" s="83">
        <v>315</v>
      </c>
      <c r="H9" s="62">
        <v>315</v>
      </c>
      <c r="I9" s="33"/>
    </row>
    <row r="10" spans="1:9" ht="12.75">
      <c r="A10" s="170"/>
      <c r="B10" s="93"/>
      <c r="C10" s="87" t="s">
        <v>45</v>
      </c>
      <c r="D10" s="35">
        <v>15000</v>
      </c>
      <c r="E10" s="87" t="s">
        <v>75</v>
      </c>
      <c r="F10" s="89" t="s">
        <v>38</v>
      </c>
      <c r="G10" s="83">
        <v>7065</v>
      </c>
      <c r="H10" s="62">
        <v>6750</v>
      </c>
      <c r="I10" s="33"/>
    </row>
    <row r="11" spans="1:9" ht="12.75">
      <c r="A11" s="170"/>
      <c r="B11" s="116"/>
      <c r="C11" s="115" t="s">
        <v>46</v>
      </c>
      <c r="D11" s="117">
        <v>15000</v>
      </c>
      <c r="E11" s="115" t="s">
        <v>75</v>
      </c>
      <c r="F11" s="118" t="s">
        <v>38</v>
      </c>
      <c r="G11" s="119">
        <v>13815</v>
      </c>
      <c r="H11" s="120">
        <v>6750</v>
      </c>
      <c r="I11" s="33"/>
    </row>
    <row r="12" spans="1:9" ht="12.75">
      <c r="A12" s="171"/>
      <c r="B12" s="96"/>
      <c r="C12" s="97" t="s">
        <v>73</v>
      </c>
      <c r="D12" s="35">
        <v>15000</v>
      </c>
      <c r="E12" s="87" t="s">
        <v>75</v>
      </c>
      <c r="F12" s="89" t="s">
        <v>38</v>
      </c>
      <c r="G12" s="83">
        <v>20565</v>
      </c>
      <c r="H12" s="65">
        <v>6750</v>
      </c>
      <c r="I12" s="33"/>
    </row>
    <row r="13" spans="1:9" ht="12.75">
      <c r="A13" s="168">
        <v>5</v>
      </c>
      <c r="B13" s="91" t="s">
        <v>22</v>
      </c>
      <c r="C13" s="67" t="s">
        <v>48</v>
      </c>
      <c r="D13" s="130">
        <v>500.22</v>
      </c>
      <c r="E13" s="91" t="s">
        <v>75</v>
      </c>
      <c r="F13" s="92" t="s">
        <v>38</v>
      </c>
      <c r="G13" s="68">
        <v>225</v>
      </c>
      <c r="H13" s="62">
        <v>225</v>
      </c>
      <c r="I13" s="33"/>
    </row>
    <row r="14" spans="1:9" ht="12.75">
      <c r="A14" s="174"/>
      <c r="B14" s="95"/>
      <c r="C14" s="82" t="s">
        <v>49</v>
      </c>
      <c r="D14" s="35">
        <v>600.37</v>
      </c>
      <c r="E14" s="87" t="s">
        <v>75</v>
      </c>
      <c r="F14" s="89" t="s">
        <v>38</v>
      </c>
      <c r="G14" s="83">
        <v>495</v>
      </c>
      <c r="H14" s="62">
        <v>270</v>
      </c>
      <c r="I14" s="33"/>
    </row>
    <row r="15" spans="1:9" ht="12.75">
      <c r="A15" s="174"/>
      <c r="B15" s="95"/>
      <c r="C15" s="82" t="s">
        <v>52</v>
      </c>
      <c r="D15" s="35">
        <v>799.9</v>
      </c>
      <c r="E15" s="87" t="s">
        <v>75</v>
      </c>
      <c r="F15" s="89" t="s">
        <v>38</v>
      </c>
      <c r="G15" s="83">
        <v>855</v>
      </c>
      <c r="H15" s="62">
        <v>360</v>
      </c>
      <c r="I15" s="33"/>
    </row>
    <row r="16" spans="1:9" ht="13.5" thickBot="1">
      <c r="A16" s="175"/>
      <c r="B16" s="99"/>
      <c r="C16" s="73" t="s">
        <v>74</v>
      </c>
      <c r="D16" s="131">
        <v>801.1</v>
      </c>
      <c r="E16" s="98" t="s">
        <v>75</v>
      </c>
      <c r="F16" s="101" t="s">
        <v>38</v>
      </c>
      <c r="G16" s="75">
        <v>1215.45</v>
      </c>
      <c r="H16" s="77">
        <v>360.45</v>
      </c>
      <c r="I16" s="33"/>
    </row>
  </sheetData>
  <mergeCells count="8">
    <mergeCell ref="A5:A6"/>
    <mergeCell ref="A7:A8"/>
    <mergeCell ref="A9:A12"/>
    <mergeCell ref="A13:A16"/>
    <mergeCell ref="A1:F1"/>
    <mergeCell ref="G1:H1"/>
    <mergeCell ref="G2:H2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1.140625" style="33" bestFit="1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38" t="s">
        <v>42</v>
      </c>
      <c r="G2" s="163" t="s">
        <v>21</v>
      </c>
      <c r="H2" s="164"/>
      <c r="I2" s="41"/>
    </row>
    <row r="3" spans="1:8" ht="12.75">
      <c r="A3" s="85">
        <v>1</v>
      </c>
      <c r="B3" s="43" t="s">
        <v>23</v>
      </c>
      <c r="C3" s="43" t="s">
        <v>44</v>
      </c>
      <c r="D3" s="31">
        <v>120</v>
      </c>
      <c r="E3" s="43" t="s">
        <v>27</v>
      </c>
      <c r="F3" s="44" t="s">
        <v>38</v>
      </c>
      <c r="G3" s="45">
        <v>24</v>
      </c>
      <c r="H3" s="46">
        <v>24</v>
      </c>
    </row>
    <row r="4" spans="1:8" ht="12.75">
      <c r="A4" s="85">
        <v>1</v>
      </c>
      <c r="B4" s="43" t="s">
        <v>23</v>
      </c>
      <c r="C4" s="43" t="s">
        <v>44</v>
      </c>
      <c r="D4" s="31">
        <v>120.99</v>
      </c>
      <c r="E4" s="43" t="s">
        <v>27</v>
      </c>
      <c r="F4" s="44" t="s">
        <v>38</v>
      </c>
      <c r="G4" s="45">
        <v>24</v>
      </c>
      <c r="H4" s="46">
        <v>24</v>
      </c>
    </row>
    <row r="5" spans="1:8" ht="12.75">
      <c r="A5" s="85">
        <v>2</v>
      </c>
      <c r="B5" s="43" t="s">
        <v>23</v>
      </c>
      <c r="C5" s="43" t="s">
        <v>44</v>
      </c>
      <c r="D5" s="31">
        <v>500</v>
      </c>
      <c r="E5" s="43" t="s">
        <v>27</v>
      </c>
      <c r="F5" s="44" t="s">
        <v>38</v>
      </c>
      <c r="G5" s="45">
        <v>100</v>
      </c>
      <c r="H5" s="46">
        <v>100</v>
      </c>
    </row>
    <row r="6" spans="1:8" ht="12.75">
      <c r="A6" s="85">
        <v>3</v>
      </c>
      <c r="B6" s="43" t="s">
        <v>23</v>
      </c>
      <c r="C6" s="43" t="s">
        <v>44</v>
      </c>
      <c r="D6" s="102">
        <v>15000</v>
      </c>
      <c r="E6" s="43" t="s">
        <v>27</v>
      </c>
      <c r="F6" s="44" t="s">
        <v>38</v>
      </c>
      <c r="G6" s="45">
        <v>3000</v>
      </c>
      <c r="H6" s="46">
        <v>3000</v>
      </c>
    </row>
    <row r="7" spans="1:8" ht="12.75">
      <c r="A7" s="168">
        <v>4</v>
      </c>
      <c r="B7" s="67" t="s">
        <v>23</v>
      </c>
      <c r="C7" s="67" t="s">
        <v>44</v>
      </c>
      <c r="D7" s="68">
        <v>670</v>
      </c>
      <c r="E7" s="67" t="s">
        <v>27</v>
      </c>
      <c r="F7" s="69" t="s">
        <v>38</v>
      </c>
      <c r="G7" s="58">
        <v>134</v>
      </c>
      <c r="H7" s="59">
        <v>134</v>
      </c>
    </row>
    <row r="8" spans="1:8" ht="12.75">
      <c r="A8" s="171"/>
      <c r="B8" s="70"/>
      <c r="C8" s="70" t="s">
        <v>45</v>
      </c>
      <c r="D8" s="71">
        <v>740</v>
      </c>
      <c r="E8" s="70" t="s">
        <v>27</v>
      </c>
      <c r="F8" s="72" t="s">
        <v>38</v>
      </c>
      <c r="G8" s="64">
        <v>282</v>
      </c>
      <c r="H8" s="65">
        <v>148</v>
      </c>
    </row>
    <row r="9" spans="1:8" ht="12.75">
      <c r="A9" s="168">
        <v>5</v>
      </c>
      <c r="B9" s="67" t="s">
        <v>23</v>
      </c>
      <c r="C9" s="67" t="s">
        <v>44</v>
      </c>
      <c r="D9" s="68">
        <v>550</v>
      </c>
      <c r="E9" s="67" t="s">
        <v>27</v>
      </c>
      <c r="F9" s="69" t="s">
        <v>39</v>
      </c>
      <c r="G9" s="58">
        <v>110</v>
      </c>
      <c r="H9" s="59">
        <v>110</v>
      </c>
    </row>
    <row r="10" spans="1:8" ht="12.75">
      <c r="A10" s="171"/>
      <c r="B10" s="70"/>
      <c r="C10" s="70" t="s">
        <v>45</v>
      </c>
      <c r="D10" s="71">
        <v>550</v>
      </c>
      <c r="E10" s="70" t="s">
        <v>27</v>
      </c>
      <c r="F10" s="72" t="s">
        <v>39</v>
      </c>
      <c r="G10" s="64">
        <v>110</v>
      </c>
      <c r="H10" s="65">
        <v>110</v>
      </c>
    </row>
    <row r="11" spans="1:8" ht="12.75">
      <c r="A11" s="168">
        <v>6</v>
      </c>
      <c r="B11" s="67" t="s">
        <v>23</v>
      </c>
      <c r="C11" s="67" t="s">
        <v>44</v>
      </c>
      <c r="D11" s="68">
        <v>600.24</v>
      </c>
      <c r="E11" s="67" t="s">
        <v>27</v>
      </c>
      <c r="F11" s="69" t="s">
        <v>38</v>
      </c>
      <c r="G11" s="58">
        <v>120</v>
      </c>
      <c r="H11" s="59">
        <v>120</v>
      </c>
    </row>
    <row r="12" spans="1:8" ht="12.75">
      <c r="A12" s="171"/>
      <c r="B12" s="70"/>
      <c r="C12" s="70" t="s">
        <v>45</v>
      </c>
      <c r="D12" s="71">
        <v>1500</v>
      </c>
      <c r="E12" s="70" t="s">
        <v>51</v>
      </c>
      <c r="F12" s="72" t="s">
        <v>38</v>
      </c>
      <c r="G12" s="64">
        <v>286.4</v>
      </c>
      <c r="H12" s="65">
        <v>166.4</v>
      </c>
    </row>
    <row r="13" spans="1:8" ht="12.75">
      <c r="A13" s="168">
        <v>7</v>
      </c>
      <c r="B13" s="67" t="s">
        <v>23</v>
      </c>
      <c r="C13" s="67" t="s">
        <v>44</v>
      </c>
      <c r="D13" s="68">
        <v>1500</v>
      </c>
      <c r="E13" s="67" t="s">
        <v>51</v>
      </c>
      <c r="F13" s="69" t="s">
        <v>38</v>
      </c>
      <c r="G13" s="58">
        <v>233</v>
      </c>
      <c r="H13" s="59">
        <v>233</v>
      </c>
    </row>
    <row r="14" spans="1:8" ht="12.75">
      <c r="A14" s="171"/>
      <c r="B14" s="70"/>
      <c r="C14" s="70" t="s">
        <v>45</v>
      </c>
      <c r="D14" s="71">
        <v>1500.33</v>
      </c>
      <c r="E14" s="70" t="s">
        <v>27</v>
      </c>
      <c r="F14" s="72" t="s">
        <v>39</v>
      </c>
      <c r="G14" s="64">
        <v>300</v>
      </c>
      <c r="H14" s="65">
        <v>300</v>
      </c>
    </row>
    <row r="15" spans="1:8" ht="12.75">
      <c r="A15" s="168">
        <v>8</v>
      </c>
      <c r="B15" s="67" t="s">
        <v>22</v>
      </c>
      <c r="C15" s="67" t="s">
        <v>48</v>
      </c>
      <c r="D15" s="68">
        <v>575</v>
      </c>
      <c r="E15" s="67" t="s">
        <v>27</v>
      </c>
      <c r="F15" s="69" t="s">
        <v>38</v>
      </c>
      <c r="G15" s="58">
        <v>115</v>
      </c>
      <c r="H15" s="59">
        <v>115</v>
      </c>
    </row>
    <row r="16" spans="1:8" ht="13.5" thickBot="1">
      <c r="A16" s="169"/>
      <c r="B16" s="73"/>
      <c r="C16" s="73" t="s">
        <v>49</v>
      </c>
      <c r="D16" s="75">
        <v>480</v>
      </c>
      <c r="E16" s="73" t="s">
        <v>27</v>
      </c>
      <c r="F16" s="74" t="s">
        <v>38</v>
      </c>
      <c r="G16" s="76">
        <v>211</v>
      </c>
      <c r="H16" s="77">
        <v>96</v>
      </c>
    </row>
  </sheetData>
  <sheetProtection/>
  <mergeCells count="8">
    <mergeCell ref="G1:H1"/>
    <mergeCell ref="G2:H2"/>
    <mergeCell ref="A1:F1"/>
    <mergeCell ref="A11:A12"/>
    <mergeCell ref="A13:A14"/>
    <mergeCell ref="A15:A16"/>
    <mergeCell ref="A7:A8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57421875" style="33" customWidth="1"/>
    <col min="4" max="4" width="10.281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1.28125" style="33" bestFit="1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79"/>
      <c r="C1" s="179"/>
      <c r="D1" s="179"/>
      <c r="E1" s="179"/>
      <c r="F1" s="180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38" t="s">
        <v>42</v>
      </c>
      <c r="G2" s="163" t="s">
        <v>21</v>
      </c>
      <c r="H2" s="177"/>
      <c r="I2" s="41"/>
    </row>
    <row r="3" spans="1:8" ht="12.75">
      <c r="A3" s="121">
        <v>1</v>
      </c>
      <c r="B3" s="103" t="s">
        <v>23</v>
      </c>
      <c r="C3" s="103" t="s">
        <v>44</v>
      </c>
      <c r="D3" s="104">
        <v>500</v>
      </c>
      <c r="E3" s="103" t="s">
        <v>25</v>
      </c>
      <c r="F3" s="105" t="s">
        <v>38</v>
      </c>
      <c r="G3" s="106">
        <v>0</v>
      </c>
      <c r="H3" s="122">
        <v>0</v>
      </c>
    </row>
    <row r="4" spans="1:8" ht="12.75">
      <c r="A4" s="152">
        <v>2</v>
      </c>
      <c r="B4" s="107" t="s">
        <v>23</v>
      </c>
      <c r="C4" s="107" t="s">
        <v>44</v>
      </c>
      <c r="D4" s="108">
        <v>500</v>
      </c>
      <c r="E4" s="107" t="s">
        <v>25</v>
      </c>
      <c r="F4" s="109" t="s">
        <v>38</v>
      </c>
      <c r="G4" s="110">
        <v>0</v>
      </c>
      <c r="H4" s="123">
        <v>0</v>
      </c>
    </row>
    <row r="5" spans="1:8" ht="12.75">
      <c r="A5" s="178"/>
      <c r="B5" s="111"/>
      <c r="C5" s="111" t="s">
        <v>45</v>
      </c>
      <c r="D5" s="112">
        <v>1000</v>
      </c>
      <c r="E5" s="111" t="s">
        <v>51</v>
      </c>
      <c r="F5" s="113" t="s">
        <v>39</v>
      </c>
      <c r="G5" s="114">
        <v>133</v>
      </c>
      <c r="H5" s="124">
        <v>133</v>
      </c>
    </row>
    <row r="6" spans="1:8" ht="12.75">
      <c r="A6" s="153">
        <v>3</v>
      </c>
      <c r="B6" s="107" t="s">
        <v>23</v>
      </c>
      <c r="C6" s="107" t="s">
        <v>44</v>
      </c>
      <c r="D6" s="108">
        <v>770</v>
      </c>
      <c r="E6" s="107" t="s">
        <v>51</v>
      </c>
      <c r="F6" s="109" t="s">
        <v>38</v>
      </c>
      <c r="G6" s="110">
        <v>87</v>
      </c>
      <c r="H6" s="123">
        <v>87</v>
      </c>
    </row>
    <row r="7" spans="1:8" ht="12.75">
      <c r="A7" s="178"/>
      <c r="B7" s="111"/>
      <c r="C7" s="111" t="s">
        <v>45</v>
      </c>
      <c r="D7" s="112">
        <v>770</v>
      </c>
      <c r="E7" s="111" t="s">
        <v>25</v>
      </c>
      <c r="F7" s="113" t="s">
        <v>38</v>
      </c>
      <c r="G7" s="114">
        <v>0</v>
      </c>
      <c r="H7" s="124">
        <v>-87</v>
      </c>
    </row>
    <row r="8" spans="1:8" s="90" customFormat="1" ht="12.75">
      <c r="A8" s="152">
        <v>4</v>
      </c>
      <c r="B8" s="107" t="s">
        <v>23</v>
      </c>
      <c r="C8" s="107" t="s">
        <v>44</v>
      </c>
      <c r="D8" s="108">
        <v>770</v>
      </c>
      <c r="E8" s="107" t="s">
        <v>25</v>
      </c>
      <c r="F8" s="109" t="s">
        <v>39</v>
      </c>
      <c r="G8" s="110">
        <v>0</v>
      </c>
      <c r="H8" s="123">
        <v>0</v>
      </c>
    </row>
    <row r="9" spans="1:8" s="90" customFormat="1" ht="12.75">
      <c r="A9" s="153"/>
      <c r="B9" s="111"/>
      <c r="C9" s="111" t="s">
        <v>45</v>
      </c>
      <c r="D9" s="112">
        <v>500</v>
      </c>
      <c r="E9" s="111" t="s">
        <v>51</v>
      </c>
      <c r="F9" s="113" t="s">
        <v>39</v>
      </c>
      <c r="G9" s="114">
        <v>33</v>
      </c>
      <c r="H9" s="124">
        <v>33</v>
      </c>
    </row>
    <row r="10" spans="1:8" s="90" customFormat="1" ht="12.75">
      <c r="A10" s="152">
        <v>5</v>
      </c>
      <c r="B10" s="107" t="s">
        <v>22</v>
      </c>
      <c r="C10" s="107" t="s">
        <v>48</v>
      </c>
      <c r="D10" s="108">
        <v>500</v>
      </c>
      <c r="E10" s="107" t="s">
        <v>51</v>
      </c>
      <c r="F10" s="109" t="s">
        <v>38</v>
      </c>
      <c r="G10" s="110">
        <v>84.4</v>
      </c>
      <c r="H10" s="123">
        <v>84.4</v>
      </c>
    </row>
    <row r="11" spans="1:8" s="90" customFormat="1" ht="13.5" thickBot="1">
      <c r="A11" s="176"/>
      <c r="B11" s="125"/>
      <c r="C11" s="125" t="s">
        <v>49</v>
      </c>
      <c r="D11" s="126">
        <v>770</v>
      </c>
      <c r="E11" s="125" t="s">
        <v>25</v>
      </c>
      <c r="F11" s="127" t="s">
        <v>39</v>
      </c>
      <c r="G11" s="128">
        <v>0</v>
      </c>
      <c r="H11" s="129">
        <v>0</v>
      </c>
    </row>
  </sheetData>
  <sheetProtection/>
  <mergeCells count="7">
    <mergeCell ref="A8:A9"/>
    <mergeCell ref="A10:A11"/>
    <mergeCell ref="G1:H1"/>
    <mergeCell ref="G2:H2"/>
    <mergeCell ref="A4:A5"/>
    <mergeCell ref="A6:A7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3" customWidth="1"/>
    <col min="2" max="2" width="10.57421875" style="33" bestFit="1" customWidth="1"/>
    <col min="3" max="3" width="10.57421875" style="33" customWidth="1"/>
    <col min="4" max="4" width="10.140625" style="34" bestFit="1" customWidth="1"/>
    <col min="5" max="5" width="9.7109375" style="33" bestFit="1" customWidth="1"/>
    <col min="6" max="6" width="10.140625" style="33" bestFit="1" customWidth="1"/>
    <col min="7" max="7" width="9.7109375" style="33" customWidth="1"/>
    <col min="8" max="8" width="11.140625" style="33" bestFit="1" customWidth="1"/>
    <col min="9" max="9" width="9.7109375" style="33" customWidth="1"/>
    <col min="10" max="16384" width="9.140625" style="33" customWidth="1"/>
  </cols>
  <sheetData>
    <row r="1" spans="1:8" ht="12.75">
      <c r="A1" s="165" t="s">
        <v>17</v>
      </c>
      <c r="B1" s="166"/>
      <c r="C1" s="166"/>
      <c r="D1" s="166"/>
      <c r="E1" s="166"/>
      <c r="F1" s="167"/>
      <c r="G1" s="161" t="s">
        <v>18</v>
      </c>
      <c r="H1" s="162"/>
    </row>
    <row r="2" spans="1:9" ht="25.5">
      <c r="A2" s="36" t="s">
        <v>43</v>
      </c>
      <c r="B2" s="37" t="s">
        <v>16</v>
      </c>
      <c r="C2" s="38" t="s">
        <v>19</v>
      </c>
      <c r="D2" s="39" t="s">
        <v>0</v>
      </c>
      <c r="E2" s="38" t="s">
        <v>20</v>
      </c>
      <c r="F2" s="38" t="s">
        <v>42</v>
      </c>
      <c r="G2" s="163" t="s">
        <v>21</v>
      </c>
      <c r="H2" s="164"/>
      <c r="I2" s="41"/>
    </row>
    <row r="3" spans="1:8" ht="12.75">
      <c r="A3" s="168">
        <v>1</v>
      </c>
      <c r="B3" s="67" t="s">
        <v>23</v>
      </c>
      <c r="C3" s="67" t="s">
        <v>44</v>
      </c>
      <c r="D3" s="68">
        <v>125</v>
      </c>
      <c r="E3" s="67" t="s">
        <v>26</v>
      </c>
      <c r="F3" s="69" t="s">
        <v>38</v>
      </c>
      <c r="G3" s="58">
        <v>25</v>
      </c>
      <c r="H3" s="59">
        <v>25</v>
      </c>
    </row>
    <row r="4" spans="1:8" ht="12.75">
      <c r="A4" s="171"/>
      <c r="B4" s="70" t="s">
        <v>23</v>
      </c>
      <c r="C4" s="70" t="s">
        <v>45</v>
      </c>
      <c r="D4" s="71">
        <v>1000</v>
      </c>
      <c r="E4" s="70" t="s">
        <v>26</v>
      </c>
      <c r="F4" s="72" t="s">
        <v>38</v>
      </c>
      <c r="G4" s="64">
        <v>225</v>
      </c>
      <c r="H4" s="65">
        <v>200</v>
      </c>
    </row>
    <row r="5" spans="1:8" ht="12.75">
      <c r="A5" s="168">
        <v>2</v>
      </c>
      <c r="B5" s="67" t="s">
        <v>23</v>
      </c>
      <c r="C5" s="67" t="s">
        <v>44</v>
      </c>
      <c r="D5" s="68">
        <v>850</v>
      </c>
      <c r="E5" s="67" t="s">
        <v>26</v>
      </c>
      <c r="F5" s="69" t="s">
        <v>38</v>
      </c>
      <c r="G5" s="58">
        <v>170</v>
      </c>
      <c r="H5" s="59">
        <v>170</v>
      </c>
    </row>
    <row r="6" spans="1:8" ht="12.75">
      <c r="A6" s="171"/>
      <c r="B6" s="70" t="s">
        <v>23</v>
      </c>
      <c r="C6" s="70" t="s">
        <v>45</v>
      </c>
      <c r="D6" s="71">
        <v>1050</v>
      </c>
      <c r="E6" s="70" t="s">
        <v>56</v>
      </c>
      <c r="F6" s="72" t="s">
        <v>38</v>
      </c>
      <c r="G6" s="64">
        <v>210.2</v>
      </c>
      <c r="H6" s="65">
        <v>40.2</v>
      </c>
    </row>
    <row r="7" spans="1:8" ht="12.75">
      <c r="A7" s="168">
        <v>3</v>
      </c>
      <c r="B7" s="67" t="s">
        <v>23</v>
      </c>
      <c r="C7" s="67" t="s">
        <v>44</v>
      </c>
      <c r="D7" s="68">
        <v>1050</v>
      </c>
      <c r="E7" s="67" t="s">
        <v>56</v>
      </c>
      <c r="F7" s="69" t="s">
        <v>38</v>
      </c>
      <c r="G7" s="58">
        <v>125</v>
      </c>
      <c r="H7" s="59">
        <v>125</v>
      </c>
    </row>
    <row r="8" spans="1:8" ht="12.75">
      <c r="A8" s="171"/>
      <c r="B8" s="70" t="s">
        <v>23</v>
      </c>
      <c r="C8" s="70" t="s">
        <v>45</v>
      </c>
      <c r="D8" s="71">
        <v>1050</v>
      </c>
      <c r="E8" s="70" t="s">
        <v>26</v>
      </c>
      <c r="F8" s="72" t="s">
        <v>39</v>
      </c>
      <c r="G8" s="64">
        <v>210</v>
      </c>
      <c r="H8" s="65">
        <v>210</v>
      </c>
    </row>
    <row r="9" spans="1:8" ht="12.75">
      <c r="A9" s="168">
        <v>4</v>
      </c>
      <c r="B9" s="67" t="s">
        <v>22</v>
      </c>
      <c r="C9" s="67" t="s">
        <v>48</v>
      </c>
      <c r="D9" s="68">
        <v>465</v>
      </c>
      <c r="E9" s="67" t="s">
        <v>26</v>
      </c>
      <c r="F9" s="69" t="s">
        <v>38</v>
      </c>
      <c r="G9" s="58">
        <v>93</v>
      </c>
      <c r="H9" s="59">
        <v>93</v>
      </c>
    </row>
    <row r="10" spans="1:8" ht="12.75">
      <c r="A10" s="171"/>
      <c r="B10" s="72" t="s">
        <v>22</v>
      </c>
      <c r="C10" s="72" t="s">
        <v>49</v>
      </c>
      <c r="D10" s="71">
        <v>485</v>
      </c>
      <c r="E10" s="70" t="s">
        <v>26</v>
      </c>
      <c r="F10" s="72" t="s">
        <v>38</v>
      </c>
      <c r="G10" s="64">
        <v>190</v>
      </c>
      <c r="H10" s="65">
        <v>97</v>
      </c>
    </row>
    <row r="11" spans="1:8" ht="12.75">
      <c r="A11" s="168">
        <v>5</v>
      </c>
      <c r="B11" s="67" t="s">
        <v>22</v>
      </c>
      <c r="C11" s="67" t="s">
        <v>48</v>
      </c>
      <c r="D11" s="68">
        <v>475</v>
      </c>
      <c r="E11" s="67" t="s">
        <v>26</v>
      </c>
      <c r="F11" s="69" t="s">
        <v>39</v>
      </c>
      <c r="G11" s="58">
        <v>95</v>
      </c>
      <c r="H11" s="59">
        <v>95</v>
      </c>
    </row>
    <row r="12" spans="1:8" ht="13.5" thickBot="1">
      <c r="A12" s="169"/>
      <c r="B12" s="74" t="s">
        <v>22</v>
      </c>
      <c r="C12" s="74" t="s">
        <v>49</v>
      </c>
      <c r="D12" s="75">
        <v>475</v>
      </c>
      <c r="E12" s="73" t="s">
        <v>26</v>
      </c>
      <c r="F12" s="74" t="s">
        <v>39</v>
      </c>
      <c r="G12" s="76">
        <v>95</v>
      </c>
      <c r="H12" s="77">
        <v>95</v>
      </c>
    </row>
  </sheetData>
  <sheetProtection/>
  <mergeCells count="8">
    <mergeCell ref="G1:H1"/>
    <mergeCell ref="G2:H2"/>
    <mergeCell ref="A1:F1"/>
    <mergeCell ref="A7:A8"/>
    <mergeCell ref="A9:A10"/>
    <mergeCell ref="A11:A12"/>
    <mergeCell ref="A3:A4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Test Data</dc:title>
  <dc:subject>Income tax</dc:subject>
  <dc:creator/>
  <cp:keywords>payroll, test data, tax, income</cp:keywords>
  <dc:description/>
  <cp:lastModifiedBy>McGowan</cp:lastModifiedBy>
  <cp:lastPrinted>2013-12-06T10:58:45Z</cp:lastPrinted>
  <dcterms:created xsi:type="dcterms:W3CDTF">2004-08-27T08:01:02Z</dcterms:created>
  <dcterms:modified xsi:type="dcterms:W3CDTF">2014-01-10T14:02:25Z</dcterms:modified>
  <cp:category/>
  <cp:version/>
  <cp:contentType/>
  <cp:contentStatus/>
</cp:coreProperties>
</file>