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ha\Dropbox\Data\Sheets\02. Adelgate Finance Files\03. Capture Power Ltd (Nov-13)\Models\02. models\04. Simple Calcs Examples\08. KKD Model (Jan-16)\"/>
    </mc:Choice>
  </mc:AlternateContent>
  <bookViews>
    <workbookView xWindow="0" yWindow="0" windowWidth="28800" windowHeight="12045"/>
  </bookViews>
  <sheets>
    <sheet name="Disclaimer" sheetId="3" r:id="rId1"/>
    <sheet name="Intro" sheetId="4" r:id="rId2"/>
    <sheet name="Inputs" sheetId="1" r:id="rId3"/>
    <sheet name="Calc" sheetId="2" r:id="rId4"/>
  </sheets>
  <definedNames>
    <definedName name="_xlnm.Print_Area" localSheetId="3">Calc!$A$1:$AS$431</definedName>
    <definedName name="_xlnm.Print_Area" localSheetId="0">Disclaimer!$A$1:$N$50</definedName>
    <definedName name="_xlnm.Print_Area" localSheetId="2">Inputs!$A$1:$AO$98</definedName>
    <definedName name="_xlnm.Print_Area" localSheetId="1">Intro!$A$1:$F$20</definedName>
    <definedName name="_xlnm.Print_Titles" localSheetId="3">Calc!$A:$I,Calc!$1:$13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4" l="1"/>
  <c r="C17" i="4"/>
  <c r="C16" i="4"/>
  <c r="C15" i="4"/>
  <c r="C14" i="4"/>
  <c r="C13" i="4" l="1"/>
  <c r="C12" i="4"/>
  <c r="C11" i="4"/>
  <c r="C10" i="4"/>
  <c r="A4" i="4"/>
  <c r="A1" i="4"/>
  <c r="S89" i="1" l="1"/>
  <c r="T89" i="1" s="1"/>
  <c r="C125" i="2"/>
  <c r="U89" i="1" l="1"/>
  <c r="K9" i="3"/>
  <c r="V89" i="1" l="1"/>
  <c r="BD95" i="2"/>
  <c r="BC95" i="2"/>
  <c r="BB95" i="2"/>
  <c r="BA95" i="2"/>
  <c r="AZ95" i="2"/>
  <c r="AY95" i="2"/>
  <c r="AX95" i="2"/>
  <c r="AW95" i="2"/>
  <c r="AV95" i="2"/>
  <c r="AU95" i="2"/>
  <c r="AT95" i="2"/>
  <c r="AS95" i="2"/>
  <c r="AR95" i="2"/>
  <c r="AQ95" i="2"/>
  <c r="AP95" i="2"/>
  <c r="AO95" i="2"/>
  <c r="AN95" i="2"/>
  <c r="AM95" i="2"/>
  <c r="AL95" i="2"/>
  <c r="AK95" i="2"/>
  <c r="AJ95" i="2"/>
  <c r="AI95" i="2"/>
  <c r="AH95" i="2"/>
  <c r="AG95" i="2"/>
  <c r="AF95" i="2"/>
  <c r="AE95" i="2"/>
  <c r="AD95" i="2"/>
  <c r="AC95" i="2"/>
  <c r="AB95" i="2"/>
  <c r="AA95" i="2"/>
  <c r="Z95" i="2"/>
  <c r="Y95" i="2"/>
  <c r="X95" i="2"/>
  <c r="W95" i="2"/>
  <c r="V95" i="2"/>
  <c r="U95" i="2"/>
  <c r="T95" i="2"/>
  <c r="S95" i="2"/>
  <c r="R95" i="2"/>
  <c r="Q95" i="2"/>
  <c r="P95" i="2"/>
  <c r="O95" i="2"/>
  <c r="N95" i="2"/>
  <c r="M95" i="2"/>
  <c r="L95" i="2"/>
  <c r="K95" i="2"/>
  <c r="J95" i="2"/>
  <c r="F101" i="2"/>
  <c r="F140" i="2" s="1"/>
  <c r="F58" i="2"/>
  <c r="F57" i="2"/>
  <c r="F48" i="2"/>
  <c r="F44" i="2"/>
  <c r="F63" i="2" s="1"/>
  <c r="F43" i="2"/>
  <c r="F62" i="2" s="1"/>
  <c r="F42" i="2"/>
  <c r="F61" i="2" s="1"/>
  <c r="F371" i="2"/>
  <c r="F343" i="2"/>
  <c r="F318" i="2"/>
  <c r="F315" i="2"/>
  <c r="F297" i="2"/>
  <c r="F292" i="2"/>
  <c r="F270" i="2"/>
  <c r="F256" i="2"/>
  <c r="C410" i="2"/>
  <c r="C391" i="2"/>
  <c r="C411" i="2" s="1"/>
  <c r="E388" i="2"/>
  <c r="E387" i="2"/>
  <c r="E383" i="2"/>
  <c r="E382" i="2"/>
  <c r="E378" i="2"/>
  <c r="E377" i="2"/>
  <c r="C377" i="2"/>
  <c r="E376" i="2"/>
  <c r="C376" i="2"/>
  <c r="E373" i="2"/>
  <c r="E372" i="2"/>
  <c r="E368" i="2"/>
  <c r="E367" i="2"/>
  <c r="C367" i="2"/>
  <c r="E366" i="2"/>
  <c r="C366" i="2"/>
  <c r="E360" i="2"/>
  <c r="E359" i="2"/>
  <c r="E358" i="2"/>
  <c r="E357" i="2"/>
  <c r="E355" i="2"/>
  <c r="E354" i="2"/>
  <c r="E353" i="2"/>
  <c r="E350" i="2"/>
  <c r="E349" i="2"/>
  <c r="E348" i="2"/>
  <c r="E345" i="2"/>
  <c r="E344" i="2"/>
  <c r="C344" i="2"/>
  <c r="E343" i="2"/>
  <c r="C343" i="2"/>
  <c r="E340" i="2"/>
  <c r="E339" i="2"/>
  <c r="E338" i="2"/>
  <c r="J337" i="2"/>
  <c r="E337" i="2"/>
  <c r="E334" i="2"/>
  <c r="E333" i="2"/>
  <c r="E331" i="2"/>
  <c r="E330" i="2"/>
  <c r="E329" i="2"/>
  <c r="E328" i="2"/>
  <c r="E327" i="2"/>
  <c r="E326" i="2"/>
  <c r="J325" i="2"/>
  <c r="E325" i="2"/>
  <c r="E323" i="2"/>
  <c r="E322" i="2"/>
  <c r="C322" i="2"/>
  <c r="E320" i="2"/>
  <c r="E317" i="2"/>
  <c r="E315" i="2"/>
  <c r="C315" i="2"/>
  <c r="F312" i="2"/>
  <c r="E309" i="2"/>
  <c r="E308" i="2"/>
  <c r="E307" i="2"/>
  <c r="E306" i="2"/>
  <c r="J305" i="2"/>
  <c r="E305" i="2"/>
  <c r="F302" i="2"/>
  <c r="E302" i="2"/>
  <c r="E299" i="2"/>
  <c r="E298" i="2"/>
  <c r="E297" i="2"/>
  <c r="E296" i="2"/>
  <c r="J295" i="2"/>
  <c r="E295" i="2"/>
  <c r="E293" i="2"/>
  <c r="E292" i="2"/>
  <c r="E291" i="2"/>
  <c r="E290" i="2"/>
  <c r="E289" i="2"/>
  <c r="E286" i="2"/>
  <c r="E285" i="2"/>
  <c r="F284" i="2"/>
  <c r="E284" i="2"/>
  <c r="E283" i="2"/>
  <c r="C283" i="2"/>
  <c r="C289" i="2" s="1"/>
  <c r="J282" i="2"/>
  <c r="E282" i="2"/>
  <c r="E279" i="2"/>
  <c r="E278" i="2"/>
  <c r="E277" i="2"/>
  <c r="E276" i="2"/>
  <c r="J275" i="2"/>
  <c r="E275" i="2"/>
  <c r="E272" i="2"/>
  <c r="E271" i="2"/>
  <c r="E270" i="2"/>
  <c r="E269" i="2"/>
  <c r="J268" i="2"/>
  <c r="E268" i="2"/>
  <c r="E265" i="2"/>
  <c r="E264" i="2"/>
  <c r="E262" i="2"/>
  <c r="E261" i="2"/>
  <c r="E260" i="2"/>
  <c r="E259" i="2"/>
  <c r="E258" i="2"/>
  <c r="C258" i="2"/>
  <c r="E253" i="2"/>
  <c r="E251" i="2"/>
  <c r="E249" i="2"/>
  <c r="E248" i="2"/>
  <c r="E247" i="2"/>
  <c r="J246" i="2"/>
  <c r="E246" i="2"/>
  <c r="F244" i="2"/>
  <c r="E244" i="2"/>
  <c r="E241" i="2"/>
  <c r="E239" i="2"/>
  <c r="E238" i="2"/>
  <c r="E237" i="2"/>
  <c r="J236" i="2"/>
  <c r="E236" i="2"/>
  <c r="F234" i="2"/>
  <c r="E234" i="2"/>
  <c r="E228" i="2"/>
  <c r="E226" i="2"/>
  <c r="E225" i="2"/>
  <c r="E224" i="2"/>
  <c r="E221" i="2"/>
  <c r="E219" i="2"/>
  <c r="E216" i="2"/>
  <c r="E215" i="2"/>
  <c r="E214" i="2"/>
  <c r="E211" i="2"/>
  <c r="E210" i="2"/>
  <c r="E209" i="2"/>
  <c r="E206" i="2"/>
  <c r="E205" i="2"/>
  <c r="E204" i="2"/>
  <c r="E200" i="2"/>
  <c r="E198" i="2"/>
  <c r="E197" i="2"/>
  <c r="E196" i="2"/>
  <c r="E195" i="2"/>
  <c r="E192" i="2"/>
  <c r="E191" i="2"/>
  <c r="E190" i="2"/>
  <c r="E189" i="2"/>
  <c r="E188" i="2"/>
  <c r="E187" i="2"/>
  <c r="E186" i="2"/>
  <c r="E184" i="2"/>
  <c r="E183" i="2"/>
  <c r="E182" i="2"/>
  <c r="E181" i="2"/>
  <c r="E180" i="2"/>
  <c r="C180" i="2"/>
  <c r="E177" i="2"/>
  <c r="E176" i="2"/>
  <c r="E175" i="2"/>
  <c r="E174" i="2"/>
  <c r="J173" i="2"/>
  <c r="J349" i="2" s="1"/>
  <c r="E173" i="2"/>
  <c r="E170" i="2"/>
  <c r="E169" i="2"/>
  <c r="E168" i="2"/>
  <c r="E167" i="2"/>
  <c r="E165" i="2"/>
  <c r="E164" i="2"/>
  <c r="E163" i="2"/>
  <c r="E161" i="2"/>
  <c r="E160" i="2"/>
  <c r="C160" i="2"/>
  <c r="E159" i="2"/>
  <c r="C159" i="2"/>
  <c r="E158" i="2"/>
  <c r="E157" i="2"/>
  <c r="E156" i="2"/>
  <c r="E155" i="2"/>
  <c r="E154" i="2"/>
  <c r="E153" i="2"/>
  <c r="E147" i="2"/>
  <c r="F146" i="2"/>
  <c r="C146" i="2"/>
  <c r="E145" i="2"/>
  <c r="C145" i="2"/>
  <c r="E142" i="2"/>
  <c r="F141" i="2"/>
  <c r="C141" i="2"/>
  <c r="E137" i="2"/>
  <c r="F136" i="2"/>
  <c r="E136" i="2"/>
  <c r="C136" i="2"/>
  <c r="E135" i="2"/>
  <c r="C135" i="2"/>
  <c r="E133" i="2"/>
  <c r="F132" i="2"/>
  <c r="E132" i="2"/>
  <c r="C132" i="2"/>
  <c r="F131" i="2"/>
  <c r="E131" i="2"/>
  <c r="C131" i="2"/>
  <c r="F130" i="2"/>
  <c r="E130" i="2"/>
  <c r="C130" i="2"/>
  <c r="E127" i="2"/>
  <c r="E122" i="2"/>
  <c r="E123" i="2" s="1"/>
  <c r="C122" i="2"/>
  <c r="F121" i="2"/>
  <c r="E121" i="2"/>
  <c r="C121" i="2"/>
  <c r="E119" i="2"/>
  <c r="C119" i="2"/>
  <c r="E116" i="2"/>
  <c r="E115" i="2"/>
  <c r="C115" i="2"/>
  <c r="F111" i="2"/>
  <c r="E111" i="2"/>
  <c r="C111" i="2"/>
  <c r="F110" i="2"/>
  <c r="E110" i="2"/>
  <c r="E107" i="2"/>
  <c r="F105" i="2"/>
  <c r="C105" i="2"/>
  <c r="F102" i="2"/>
  <c r="E101" i="2"/>
  <c r="E95" i="2"/>
  <c r="F94" i="2"/>
  <c r="E94" i="2"/>
  <c r="F56" i="2"/>
  <c r="C56" i="2"/>
  <c r="C48" i="2"/>
  <c r="C44" i="2"/>
  <c r="C43" i="2"/>
  <c r="C42" i="2"/>
  <c r="F39" i="2"/>
  <c r="E39" i="2"/>
  <c r="E44" i="2" s="1"/>
  <c r="C39"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F32" i="2"/>
  <c r="F31" i="2"/>
  <c r="F17" i="2"/>
  <c r="A14" i="2"/>
  <c r="B16" i="2" s="1"/>
  <c r="B30" i="2" s="1"/>
  <c r="J9" i="2"/>
  <c r="K9" i="2" s="1"/>
  <c r="L9" i="2" s="1"/>
  <c r="M9" i="2" s="1"/>
  <c r="N9" i="2" s="1"/>
  <c r="O9" i="2" s="1"/>
  <c r="P9" i="2" s="1"/>
  <c r="P80" i="1" s="1"/>
  <c r="J6" i="2"/>
  <c r="J7" i="2" s="1"/>
  <c r="A1" i="2"/>
  <c r="W89" i="1" l="1"/>
  <c r="J80" i="1"/>
  <c r="K80" i="1"/>
  <c r="L80" i="1"/>
  <c r="Q9" i="2"/>
  <c r="M80" i="1"/>
  <c r="H38" i="2"/>
  <c r="H399" i="2" s="1"/>
  <c r="AU39" i="2"/>
  <c r="N80" i="1"/>
  <c r="O80" i="1"/>
  <c r="BB39" i="2"/>
  <c r="AE39" i="2"/>
  <c r="J79" i="1"/>
  <c r="L39" i="2"/>
  <c r="AR39" i="2"/>
  <c r="V39" i="2"/>
  <c r="J78" i="1"/>
  <c r="J39" i="2"/>
  <c r="R39" i="2"/>
  <c r="Z39" i="2"/>
  <c r="AH39" i="2"/>
  <c r="AP39" i="2"/>
  <c r="AX39" i="2"/>
  <c r="AB39" i="2"/>
  <c r="AY39" i="2"/>
  <c r="AD39" i="2"/>
  <c r="AZ39" i="2"/>
  <c r="W39" i="2"/>
  <c r="AT39" i="2"/>
  <c r="T39" i="2"/>
  <c r="AM39" i="2"/>
  <c r="O39" i="2"/>
  <c r="AL39" i="2"/>
  <c r="M39" i="2"/>
  <c r="U39" i="2"/>
  <c r="AC39" i="2"/>
  <c r="AK39" i="2"/>
  <c r="AS39" i="2"/>
  <c r="BA39" i="2"/>
  <c r="N39" i="2"/>
  <c r="AJ39" i="2"/>
  <c r="BC39" i="2"/>
  <c r="F45" i="2"/>
  <c r="K6" i="2"/>
  <c r="K78" i="1" s="1"/>
  <c r="J17" i="2"/>
  <c r="J21" i="2" s="1"/>
  <c r="J8" i="2"/>
  <c r="E82" i="2"/>
  <c r="E81" i="2"/>
  <c r="E80" i="2"/>
  <c r="E79" i="2"/>
  <c r="E76" i="2"/>
  <c r="E88" i="2"/>
  <c r="E87" i="2"/>
  <c r="E86" i="2"/>
  <c r="E75" i="2"/>
  <c r="E62" i="2"/>
  <c r="E53" i="2"/>
  <c r="E43" i="2"/>
  <c r="E74" i="2"/>
  <c r="E73" i="2"/>
  <c r="E61" i="2"/>
  <c r="E52" i="2"/>
  <c r="E70" i="2"/>
  <c r="E51" i="2"/>
  <c r="E50" i="2"/>
  <c r="E42" i="2"/>
  <c r="E69" i="2"/>
  <c r="E58" i="2"/>
  <c r="E68" i="2"/>
  <c r="E67" i="2"/>
  <c r="E57" i="2"/>
  <c r="E45" i="2"/>
  <c r="I7" i="2"/>
  <c r="E64" i="2"/>
  <c r="E56" i="2"/>
  <c r="E85" i="2"/>
  <c r="E63" i="2"/>
  <c r="A35" i="2"/>
  <c r="P39" i="2"/>
  <c r="X39" i="2"/>
  <c r="AF39" i="2"/>
  <c r="AN39" i="2"/>
  <c r="AV39" i="2"/>
  <c r="BD39" i="2"/>
  <c r="Q39" i="2"/>
  <c r="Y39" i="2"/>
  <c r="AG39" i="2"/>
  <c r="AO39" i="2"/>
  <c r="AW39" i="2"/>
  <c r="K39" i="2"/>
  <c r="S39" i="2"/>
  <c r="AA39" i="2"/>
  <c r="AI39" i="2"/>
  <c r="AQ39" i="2"/>
  <c r="F307" i="2"/>
  <c r="X89" i="1" l="1"/>
  <c r="R9" i="2"/>
  <c r="Q80" i="1"/>
  <c r="H39" i="2"/>
  <c r="B37" i="2"/>
  <c r="B41" i="2" s="1"/>
  <c r="K7" i="2"/>
  <c r="K79" i="1" s="1"/>
  <c r="A91" i="2"/>
  <c r="Y89" i="1" l="1"/>
  <c r="S9" i="2"/>
  <c r="R80" i="1"/>
  <c r="L6" i="2"/>
  <c r="L78" i="1" s="1"/>
  <c r="K17" i="2"/>
  <c r="K21" i="2" s="1"/>
  <c r="K8" i="2"/>
  <c r="A150" i="2"/>
  <c r="B47" i="2"/>
  <c r="Z89" i="1" l="1"/>
  <c r="T9" i="2"/>
  <c r="S80" i="1"/>
  <c r="B55" i="2"/>
  <c r="B60" i="2" s="1"/>
  <c r="L7" i="2"/>
  <c r="L79" i="1" s="1"/>
  <c r="A231" i="2"/>
  <c r="A363" i="2" s="1"/>
  <c r="A395" i="2" s="1"/>
  <c r="AA89" i="1" l="1"/>
  <c r="U9" i="2"/>
  <c r="T80" i="1"/>
  <c r="M6" i="2"/>
  <c r="M78" i="1" s="1"/>
  <c r="L8" i="2"/>
  <c r="L17" i="2"/>
  <c r="L21" i="2" s="1"/>
  <c r="B66" i="2"/>
  <c r="AB89" i="1" l="1"/>
  <c r="V9" i="2"/>
  <c r="U80" i="1"/>
  <c r="M7" i="2"/>
  <c r="B72" i="2"/>
  <c r="B78" i="2" s="1"/>
  <c r="B84" i="2" s="1"/>
  <c r="AC89" i="1" l="1"/>
  <c r="W9" i="2"/>
  <c r="V80" i="1"/>
  <c r="M79" i="1"/>
  <c r="B93" i="2"/>
  <c r="B100" i="2" s="1"/>
  <c r="B109" i="2" s="1"/>
  <c r="B118" i="2" s="1"/>
  <c r="B129" i="2" s="1"/>
  <c r="B139" i="2" s="1"/>
  <c r="B144" i="2" s="1"/>
  <c r="B152" i="2" s="1"/>
  <c r="B179" i="2" s="1"/>
  <c r="B194" i="2" s="1"/>
  <c r="B202" i="2" s="1"/>
  <c r="B233" i="2" s="1"/>
  <c r="B243" i="2" s="1"/>
  <c r="B255" i="2" s="1"/>
  <c r="B267" i="2" s="1"/>
  <c r="B274" i="2" s="1"/>
  <c r="B281" i="2" s="1"/>
  <c r="B288" i="2" s="1"/>
  <c r="B301" i="2" s="1"/>
  <c r="B304" i="2" s="1"/>
  <c r="B311" i="2" s="1"/>
  <c r="B336" i="2" s="1"/>
  <c r="B342" i="2" s="1"/>
  <c r="B347" i="2" s="1"/>
  <c r="B352" i="2" s="1"/>
  <c r="B365" i="2" s="1"/>
  <c r="B375" i="2" s="1"/>
  <c r="B385" i="2" s="1"/>
  <c r="B397" i="2" s="1"/>
  <c r="B408" i="2" s="1"/>
  <c r="M18" i="2"/>
  <c r="N6" i="2"/>
  <c r="N78" i="1" s="1"/>
  <c r="M17" i="2"/>
  <c r="M21" i="2" s="1"/>
  <c r="M8" i="2"/>
  <c r="AD89" i="1" l="1"/>
  <c r="X9" i="2"/>
  <c r="W80" i="1"/>
  <c r="N7" i="2"/>
  <c r="M22" i="2"/>
  <c r="AE89" i="1" l="1"/>
  <c r="Y9" i="2"/>
  <c r="X80" i="1"/>
  <c r="N79" i="1"/>
  <c r="M48" i="2"/>
  <c r="N17" i="2"/>
  <c r="N21" i="2" s="1"/>
  <c r="N8" i="2"/>
  <c r="O6" i="2"/>
  <c r="O78" i="1" s="1"/>
  <c r="M44" i="2"/>
  <c r="M43" i="2"/>
  <c r="M42" i="2"/>
  <c r="AF89" i="1" l="1"/>
  <c r="Z9" i="2"/>
  <c r="Y80" i="1"/>
  <c r="M74" i="2"/>
  <c r="M80" i="2"/>
  <c r="O7" i="2"/>
  <c r="M45" i="2"/>
  <c r="M51" i="2"/>
  <c r="M68" i="2"/>
  <c r="AG89" i="1" l="1"/>
  <c r="AA9" i="2"/>
  <c r="Z80" i="1"/>
  <c r="O79" i="1"/>
  <c r="O17" i="2"/>
  <c r="O21" i="2" s="1"/>
  <c r="O8" i="2"/>
  <c r="P6" i="2"/>
  <c r="P78" i="1" s="1"/>
  <c r="AH89" i="1" l="1"/>
  <c r="AB9" i="2"/>
  <c r="AA80" i="1"/>
  <c r="P7" i="2"/>
  <c r="P79" i="1" s="1"/>
  <c r="AI89" i="1" l="1"/>
  <c r="AC9" i="2"/>
  <c r="AB80" i="1"/>
  <c r="Q6" i="2"/>
  <c r="Q78" i="1" s="1"/>
  <c r="P8" i="2"/>
  <c r="P17" i="2"/>
  <c r="P21" i="2" s="1"/>
  <c r="AJ89" i="1" l="1"/>
  <c r="AD9" i="2"/>
  <c r="AC80" i="1"/>
  <c r="Q7" i="2"/>
  <c r="AK89" i="1" l="1"/>
  <c r="AE9" i="2"/>
  <c r="AD80" i="1"/>
  <c r="Q79" i="1"/>
  <c r="R6" i="2"/>
  <c r="R78" i="1" s="1"/>
  <c r="Q17" i="2"/>
  <c r="Q21" i="2" s="1"/>
  <c r="Q8" i="2"/>
  <c r="AL89" i="1" l="1"/>
  <c r="AF9" i="2"/>
  <c r="AE80" i="1"/>
  <c r="R7" i="2"/>
  <c r="AG9" i="2" l="1"/>
  <c r="AF80" i="1"/>
  <c r="R79" i="1"/>
  <c r="S6" i="2"/>
  <c r="S78" i="1" s="1"/>
  <c r="R17" i="2"/>
  <c r="R21" i="2" s="1"/>
  <c r="R8" i="2"/>
  <c r="AH9" i="2" l="1"/>
  <c r="AG80" i="1"/>
  <c r="S7" i="2"/>
  <c r="S79" i="1" s="1"/>
  <c r="AI9" i="2" l="1"/>
  <c r="AH80" i="1"/>
  <c r="T6" i="2"/>
  <c r="T78" i="1" s="1"/>
  <c r="S17" i="2"/>
  <c r="S21" i="2" s="1"/>
  <c r="S8" i="2"/>
  <c r="AJ9" i="2" l="1"/>
  <c r="AI80" i="1"/>
  <c r="T7" i="2"/>
  <c r="T79" i="1" s="1"/>
  <c r="AK9" i="2" l="1"/>
  <c r="AJ80" i="1"/>
  <c r="U6" i="2"/>
  <c r="U78" i="1" s="1"/>
  <c r="T8" i="2"/>
  <c r="T17" i="2"/>
  <c r="T21" i="2" s="1"/>
  <c r="AL9" i="2" l="1"/>
  <c r="AK80" i="1"/>
  <c r="U7" i="2"/>
  <c r="AM9" i="2" l="1"/>
  <c r="AL80" i="1"/>
  <c r="U79" i="1"/>
  <c r="V6" i="2"/>
  <c r="V78" i="1" s="1"/>
  <c r="U17" i="2"/>
  <c r="U21" i="2" s="1"/>
  <c r="U8" i="2"/>
  <c r="AN9" i="2" l="1"/>
  <c r="AM80" i="1"/>
  <c r="V7" i="2"/>
  <c r="AO9" i="2" l="1"/>
  <c r="AN80" i="1"/>
  <c r="V79" i="1"/>
  <c r="V17" i="2"/>
  <c r="V21" i="2" s="1"/>
  <c r="V8" i="2"/>
  <c r="W6" i="2"/>
  <c r="W78" i="1" s="1"/>
  <c r="AP9" i="2" l="1"/>
  <c r="AO80" i="1"/>
  <c r="W7" i="2"/>
  <c r="W79" i="1" s="1"/>
  <c r="AQ9" i="2" l="1"/>
  <c r="AP80" i="1"/>
  <c r="W17" i="2"/>
  <c r="W21" i="2" s="1"/>
  <c r="W8" i="2"/>
  <c r="X6" i="2"/>
  <c r="X78" i="1" s="1"/>
  <c r="AR9" i="2" l="1"/>
  <c r="AQ80" i="1"/>
  <c r="X7" i="2"/>
  <c r="AS9" i="2" l="1"/>
  <c r="AR80" i="1"/>
  <c r="X79" i="1"/>
  <c r="Y6" i="2"/>
  <c r="Y78" i="1" s="1"/>
  <c r="X17" i="2"/>
  <c r="X21" i="2" s="1"/>
  <c r="X8" i="2"/>
  <c r="AT9" i="2" l="1"/>
  <c r="AS80" i="1"/>
  <c r="Y7" i="2"/>
  <c r="AU9" i="2" l="1"/>
  <c r="AT80" i="1"/>
  <c r="Y79" i="1"/>
  <c r="Z6" i="2"/>
  <c r="Z78" i="1" s="1"/>
  <c r="Y17" i="2"/>
  <c r="Y21" i="2" s="1"/>
  <c r="Y8" i="2"/>
  <c r="AV9" i="2" l="1"/>
  <c r="AU80" i="1"/>
  <c r="Z7" i="2"/>
  <c r="AW9" i="2" l="1"/>
  <c r="AV80" i="1"/>
  <c r="Z79" i="1"/>
  <c r="AA6" i="2"/>
  <c r="AA78" i="1" s="1"/>
  <c r="Z17" i="2"/>
  <c r="Z21" i="2" s="1"/>
  <c r="Z8" i="2"/>
  <c r="AX9" i="2" l="1"/>
  <c r="AW80" i="1"/>
  <c r="AA7" i="2"/>
  <c r="AY9" i="2" l="1"/>
  <c r="AX80" i="1"/>
  <c r="AA79" i="1"/>
  <c r="AB6" i="2"/>
  <c r="AB78" i="1" s="1"/>
  <c r="AA17" i="2"/>
  <c r="AA21" i="2" s="1"/>
  <c r="AA8" i="2"/>
  <c r="AZ9" i="2" l="1"/>
  <c r="AY80" i="1"/>
  <c r="AB7" i="2"/>
  <c r="BA9" i="2" l="1"/>
  <c r="AZ80" i="1"/>
  <c r="AB79" i="1"/>
  <c r="AC6" i="2"/>
  <c r="AC78" i="1" s="1"/>
  <c r="AB17" i="2"/>
  <c r="AB21" i="2" s="1"/>
  <c r="AB8" i="2"/>
  <c r="BB9" i="2" l="1"/>
  <c r="BA80" i="1"/>
  <c r="AC7" i="2"/>
  <c r="BC9" i="2" l="1"/>
  <c r="BB80" i="1"/>
  <c r="AC79" i="1"/>
  <c r="AD6" i="2"/>
  <c r="AD78" i="1" s="1"/>
  <c r="AC17" i="2"/>
  <c r="AC21" i="2" s="1"/>
  <c r="AC8" i="2"/>
  <c r="BD9" i="2" l="1"/>
  <c r="BD80" i="1" s="1"/>
  <c r="BC80" i="1"/>
  <c r="AD7" i="2"/>
  <c r="AD79" i="1" l="1"/>
  <c r="AD17" i="2"/>
  <c r="AD21" i="2" s="1"/>
  <c r="AD8" i="2"/>
  <c r="AE6" i="2"/>
  <c r="AE78" i="1" s="1"/>
  <c r="AE7" i="2" l="1"/>
  <c r="AE79" i="1" l="1"/>
  <c r="AE17" i="2"/>
  <c r="AE21" i="2" s="1"/>
  <c r="AE8" i="2"/>
  <c r="AF6" i="2"/>
  <c r="AF78" i="1" s="1"/>
  <c r="AF7" i="2" l="1"/>
  <c r="AF79" i="1" l="1"/>
  <c r="AG6" i="2"/>
  <c r="AG78" i="1" s="1"/>
  <c r="AF17" i="2"/>
  <c r="AF21" i="2" s="1"/>
  <c r="AF8" i="2"/>
  <c r="AG7" i="2" l="1"/>
  <c r="AG79" i="1" l="1"/>
  <c r="AH6" i="2"/>
  <c r="AH78" i="1" s="1"/>
  <c r="AG8" i="2"/>
  <c r="AG17" i="2"/>
  <c r="AG21" i="2" s="1"/>
  <c r="AH7" i="2" l="1"/>
  <c r="AH79" i="1" l="1"/>
  <c r="AI6" i="2"/>
  <c r="AI78" i="1" s="1"/>
  <c r="AH17" i="2"/>
  <c r="AH21" i="2" s="1"/>
  <c r="AH8" i="2"/>
  <c r="AI7" i="2" l="1"/>
  <c r="AI79" i="1" s="1"/>
  <c r="AJ6" i="2" l="1"/>
  <c r="AJ78" i="1" s="1"/>
  <c r="AI17" i="2"/>
  <c r="AI21" i="2" s="1"/>
  <c r="AI8" i="2"/>
  <c r="AJ7" i="2" l="1"/>
  <c r="AJ79" i="1" l="1"/>
  <c r="AK6" i="2"/>
  <c r="AK78" i="1" s="1"/>
  <c r="AJ17" i="2"/>
  <c r="AJ21" i="2" s="1"/>
  <c r="AJ8" i="2"/>
  <c r="AK7" i="2" l="1"/>
  <c r="AK79" i="1" l="1"/>
  <c r="AL6" i="2"/>
  <c r="AL78" i="1" s="1"/>
  <c r="AK17" i="2"/>
  <c r="AK21" i="2" s="1"/>
  <c r="AK8" i="2"/>
  <c r="AL7" i="2" l="1"/>
  <c r="AL79" i="1" l="1"/>
  <c r="AL17" i="2"/>
  <c r="AL21" i="2" s="1"/>
  <c r="AL8" i="2"/>
  <c r="AM6" i="2"/>
  <c r="AM78" i="1" s="1"/>
  <c r="AM7" i="2" l="1"/>
  <c r="AM79" i="1" l="1"/>
  <c r="AM17" i="2"/>
  <c r="AM21" i="2" s="1"/>
  <c r="AM8" i="2"/>
  <c r="AN6" i="2"/>
  <c r="AN78" i="1" s="1"/>
  <c r="AN7" i="2" l="1"/>
  <c r="AN79" i="1" s="1"/>
  <c r="AO6" i="2" l="1"/>
  <c r="AO78" i="1" s="1"/>
  <c r="AN8" i="2"/>
  <c r="AN17" i="2"/>
  <c r="AN21" i="2" s="1"/>
  <c r="AO7" i="2" l="1"/>
  <c r="AO79" i="1" l="1"/>
  <c r="AP6" i="2"/>
  <c r="AP78" i="1" s="1"/>
  <c r="AO8" i="2"/>
  <c r="AO17" i="2"/>
  <c r="AO21" i="2" s="1"/>
  <c r="AP7" i="2" l="1"/>
  <c r="AP79" i="1" l="1"/>
  <c r="AQ6" i="2"/>
  <c r="AQ78" i="1" s="1"/>
  <c r="AP17" i="2"/>
  <c r="AP21" i="2" s="1"/>
  <c r="AP8" i="2"/>
  <c r="AQ7" i="2" l="1"/>
  <c r="AQ79" i="1" l="1"/>
  <c r="AR6" i="2"/>
  <c r="AR78" i="1" s="1"/>
  <c r="AQ17" i="2"/>
  <c r="AQ21" i="2" s="1"/>
  <c r="AQ8" i="2"/>
  <c r="AR7" i="2" l="1"/>
  <c r="AR79" i="1" l="1"/>
  <c r="AS6" i="2"/>
  <c r="AS78" i="1" s="1"/>
  <c r="AR8" i="2"/>
  <c r="AR17" i="2"/>
  <c r="AR21" i="2" s="1"/>
  <c r="AS7" i="2" l="1"/>
  <c r="AS79" i="1" l="1"/>
  <c r="AT6" i="2"/>
  <c r="AT78" i="1" s="1"/>
  <c r="AS17" i="2"/>
  <c r="AS21" i="2" s="1"/>
  <c r="AS8" i="2"/>
  <c r="AT7" i="2" l="1"/>
  <c r="AT79" i="1" l="1"/>
  <c r="AT17" i="2"/>
  <c r="AT21" i="2" s="1"/>
  <c r="AT8" i="2"/>
  <c r="AU6" i="2"/>
  <c r="AU78" i="1" s="1"/>
  <c r="AU7" i="2" l="1"/>
  <c r="AU79" i="1" l="1"/>
  <c r="AU17" i="2"/>
  <c r="AU21" i="2" s="1"/>
  <c r="AU8" i="2"/>
  <c r="AV6" i="2"/>
  <c r="AV78" i="1" s="1"/>
  <c r="AV7" i="2" l="1"/>
  <c r="AV79" i="1" s="1"/>
  <c r="AW6" i="2" l="1"/>
  <c r="AW78" i="1" s="1"/>
  <c r="AV17" i="2"/>
  <c r="AV21" i="2" s="1"/>
  <c r="AV8" i="2"/>
  <c r="AW7" i="2" l="1"/>
  <c r="AW79" i="1" l="1"/>
  <c r="AX6" i="2"/>
  <c r="AX78" i="1" s="1"/>
  <c r="AW8" i="2"/>
  <c r="AW17" i="2"/>
  <c r="AW21" i="2" s="1"/>
  <c r="AX7" i="2" l="1"/>
  <c r="AX79" i="1" l="1"/>
  <c r="AY6" i="2"/>
  <c r="AY78" i="1" s="1"/>
  <c r="AX17" i="2"/>
  <c r="AX21" i="2" s="1"/>
  <c r="AX8" i="2"/>
  <c r="AY7" i="2" l="1"/>
  <c r="AY79" i="1" s="1"/>
  <c r="AZ6" i="2" l="1"/>
  <c r="AZ78" i="1" s="1"/>
  <c r="AY17" i="2"/>
  <c r="AY21" i="2" s="1"/>
  <c r="AY8" i="2"/>
  <c r="AZ7" i="2" l="1"/>
  <c r="AZ79" i="1" l="1"/>
  <c r="BA6" i="2"/>
  <c r="BA78" i="1" s="1"/>
  <c r="AZ8" i="2"/>
  <c r="AZ17" i="2"/>
  <c r="AZ21" i="2" s="1"/>
  <c r="BA7" i="2" l="1"/>
  <c r="BA79" i="1" l="1"/>
  <c r="BB6" i="2"/>
  <c r="BB78" i="1" s="1"/>
  <c r="BA17" i="2"/>
  <c r="BA21" i="2" s="1"/>
  <c r="BA8" i="2"/>
  <c r="BB7" i="2" l="1"/>
  <c r="BB79" i="1" s="1"/>
  <c r="BB17" i="2" l="1"/>
  <c r="BB21" i="2" s="1"/>
  <c r="BB8" i="2"/>
  <c r="BC6" i="2"/>
  <c r="BC78" i="1" s="1"/>
  <c r="BC7" i="2" l="1"/>
  <c r="BC79" i="1" s="1"/>
  <c r="BC17" i="2" l="1"/>
  <c r="BC21" i="2" s="1"/>
  <c r="BC8" i="2"/>
  <c r="BD6" i="2"/>
  <c r="BD78" i="1" s="1"/>
  <c r="BD7" i="2" l="1"/>
  <c r="BD79" i="1" l="1"/>
  <c r="BD17" i="2"/>
  <c r="BD21" i="2" s="1"/>
  <c r="BD8" i="2"/>
  <c r="H85" i="1" l="1"/>
  <c r="G49" i="1"/>
  <c r="G12" i="1"/>
  <c r="A6" i="1"/>
  <c r="A76" i="1" s="1"/>
  <c r="G14" i="1" l="1"/>
  <c r="F18" i="2"/>
  <c r="B8" i="1"/>
  <c r="B19" i="1" s="1"/>
  <c r="F20" i="2" l="1"/>
  <c r="J18" i="2"/>
  <c r="K18" i="2"/>
  <c r="L18" i="2"/>
  <c r="N18" i="2"/>
  <c r="O18" i="2"/>
  <c r="P18" i="2"/>
  <c r="Q18" i="2"/>
  <c r="R19"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F19" i="2"/>
  <c r="L19" i="2" s="1"/>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22" i="1"/>
  <c r="B30" i="1" s="1"/>
  <c r="B37" i="1" s="1"/>
  <c r="B42" i="1" s="1"/>
  <c r="I79" i="1"/>
  <c r="AL19" i="2" l="1"/>
  <c r="AR19" i="2"/>
  <c r="BD19" i="2"/>
  <c r="AB19" i="2"/>
  <c r="AN19" i="2"/>
  <c r="L28" i="2"/>
  <c r="L24" i="2"/>
  <c r="AF22" i="2"/>
  <c r="T22" i="2"/>
  <c r="BD22" i="2"/>
  <c r="AZ19" i="2"/>
  <c r="AV19" i="2"/>
  <c r="AR22" i="2"/>
  <c r="AN22" i="2"/>
  <c r="AJ19" i="2"/>
  <c r="AF19" i="2"/>
  <c r="AB22" i="2"/>
  <c r="X19" i="2"/>
  <c r="T19" i="2"/>
  <c r="P19" i="2"/>
  <c r="K22" i="2"/>
  <c r="AZ22" i="2"/>
  <c r="X22" i="2"/>
  <c r="P22" i="2"/>
  <c r="BC22" i="2"/>
  <c r="AY22" i="2"/>
  <c r="AU22" i="2"/>
  <c r="AQ19" i="2"/>
  <c r="AM22" i="2"/>
  <c r="AI19" i="2"/>
  <c r="AE19" i="2"/>
  <c r="AA19" i="2"/>
  <c r="W19" i="2"/>
  <c r="S19" i="2"/>
  <c r="O22" i="2"/>
  <c r="K19" i="2"/>
  <c r="BD24" i="2"/>
  <c r="BD28" i="2"/>
  <c r="AB24" i="2"/>
  <c r="AB28" i="2"/>
  <c r="L22" i="2"/>
  <c r="BC19" i="2"/>
  <c r="AY19" i="2"/>
  <c r="AU19" i="2"/>
  <c r="AQ22" i="2"/>
  <c r="AM19" i="2"/>
  <c r="AI22" i="2"/>
  <c r="AE22" i="2"/>
  <c r="AA22" i="2"/>
  <c r="W22" i="2"/>
  <c r="S22" i="2"/>
  <c r="O19" i="2"/>
  <c r="J22" i="2"/>
  <c r="H18" i="2"/>
  <c r="AN24" i="2"/>
  <c r="AN28" i="2"/>
  <c r="AX22" i="2"/>
  <c r="AT22" i="2"/>
  <c r="AP22" i="2"/>
  <c r="AL24" i="2"/>
  <c r="AL28" i="2"/>
  <c r="AH19" i="2"/>
  <c r="AD22" i="2"/>
  <c r="Z22" i="2"/>
  <c r="V22" i="2"/>
  <c r="R22" i="2"/>
  <c r="N22" i="2"/>
  <c r="J20" i="2"/>
  <c r="J131" i="2" s="1"/>
  <c r="K20" i="2"/>
  <c r="K131" i="2" s="1"/>
  <c r="L20" i="2"/>
  <c r="L131" i="2" s="1"/>
  <c r="M20" i="2"/>
  <c r="M131" i="2" s="1"/>
  <c r="N20" i="2"/>
  <c r="N131" i="2" s="1"/>
  <c r="O20" i="2"/>
  <c r="O131" i="2" s="1"/>
  <c r="P20" i="2"/>
  <c r="P131" i="2" s="1"/>
  <c r="Q20" i="2"/>
  <c r="Q131" i="2" s="1"/>
  <c r="R20" i="2"/>
  <c r="R131" i="2" s="1"/>
  <c r="S20" i="2"/>
  <c r="S131" i="2" s="1"/>
  <c r="T20" i="2"/>
  <c r="T131" i="2" s="1"/>
  <c r="U20" i="2"/>
  <c r="U131" i="2" s="1"/>
  <c r="V20" i="2"/>
  <c r="V131" i="2" s="1"/>
  <c r="W20" i="2"/>
  <c r="W131" i="2" s="1"/>
  <c r="X20" i="2"/>
  <c r="X131" i="2" s="1"/>
  <c r="Y20" i="2"/>
  <c r="Y131" i="2" s="1"/>
  <c r="Z20" i="2"/>
  <c r="Z131" i="2" s="1"/>
  <c r="AA20" i="2"/>
  <c r="AA131" i="2" s="1"/>
  <c r="AB20" i="2"/>
  <c r="AB131" i="2" s="1"/>
  <c r="AC20" i="2"/>
  <c r="AC131" i="2" s="1"/>
  <c r="AD20" i="2"/>
  <c r="AD131" i="2" s="1"/>
  <c r="AE20" i="2"/>
  <c r="AE131" i="2" s="1"/>
  <c r="AF20" i="2"/>
  <c r="AF131" i="2" s="1"/>
  <c r="AG20" i="2"/>
  <c r="AG131" i="2" s="1"/>
  <c r="AH20" i="2"/>
  <c r="AH131" i="2" s="1"/>
  <c r="AI20" i="2"/>
  <c r="AI131" i="2" s="1"/>
  <c r="AJ20" i="2"/>
  <c r="AJ131" i="2" s="1"/>
  <c r="AK20" i="2"/>
  <c r="AK131" i="2" s="1"/>
  <c r="AL20" i="2"/>
  <c r="AL131" i="2" s="1"/>
  <c r="AM20" i="2"/>
  <c r="AM131" i="2" s="1"/>
  <c r="AN20" i="2"/>
  <c r="AN131" i="2" s="1"/>
  <c r="AO20" i="2"/>
  <c r="AO131" i="2" s="1"/>
  <c r="AP20" i="2"/>
  <c r="AP131" i="2" s="1"/>
  <c r="AQ20" i="2"/>
  <c r="AQ131" i="2" s="1"/>
  <c r="AR20" i="2"/>
  <c r="AR131" i="2" s="1"/>
  <c r="AS20" i="2"/>
  <c r="AS131" i="2" s="1"/>
  <c r="AT20" i="2"/>
  <c r="AT131" i="2" s="1"/>
  <c r="AU20" i="2"/>
  <c r="AU131" i="2" s="1"/>
  <c r="AV20" i="2"/>
  <c r="AV131" i="2" s="1"/>
  <c r="AW20" i="2"/>
  <c r="AW131" i="2" s="1"/>
  <c r="AX20" i="2"/>
  <c r="AX131" i="2" s="1"/>
  <c r="AY20" i="2"/>
  <c r="AY131" i="2" s="1"/>
  <c r="AZ20" i="2"/>
  <c r="AZ131" i="2" s="1"/>
  <c r="BA20" i="2"/>
  <c r="BA131" i="2" s="1"/>
  <c r="BB20" i="2"/>
  <c r="BB131" i="2" s="1"/>
  <c r="BC20" i="2"/>
  <c r="BC131" i="2" s="1"/>
  <c r="BD20" i="2"/>
  <c r="AV22" i="2"/>
  <c r="BB19" i="2"/>
  <c r="AX19" i="2"/>
  <c r="AT19" i="2"/>
  <c r="AP19" i="2"/>
  <c r="AL22" i="2"/>
  <c r="AH22" i="2"/>
  <c r="AD19" i="2"/>
  <c r="Z19" i="2"/>
  <c r="V19" i="2"/>
  <c r="R28" i="2"/>
  <c r="R24" i="2"/>
  <c r="N19" i="2"/>
  <c r="J19" i="2"/>
  <c r="AR28" i="2"/>
  <c r="AR24" i="2"/>
  <c r="BB22" i="2"/>
  <c r="H26" i="2"/>
  <c r="BA19" i="2"/>
  <c r="AW22" i="2"/>
  <c r="AS19" i="2"/>
  <c r="AO19" i="2"/>
  <c r="AK19" i="2"/>
  <c r="AG22" i="2"/>
  <c r="AC22" i="2"/>
  <c r="Y19" i="2"/>
  <c r="U22" i="2"/>
  <c r="Q19" i="2"/>
  <c r="M19" i="2"/>
  <c r="AJ22" i="2"/>
  <c r="BA22" i="2"/>
  <c r="AW19" i="2"/>
  <c r="AS22" i="2"/>
  <c r="AO22" i="2"/>
  <c r="AK22" i="2"/>
  <c r="AG19" i="2"/>
  <c r="AC19" i="2"/>
  <c r="Y22" i="2"/>
  <c r="U19" i="2"/>
  <c r="Q22" i="2"/>
  <c r="B45" i="1"/>
  <c r="Q42" i="2" l="1"/>
  <c r="Q43" i="2"/>
  <c r="Q74" i="2" s="1"/>
  <c r="Q48" i="2"/>
  <c r="Q44" i="2"/>
  <c r="Q80" i="2" s="1"/>
  <c r="BA48" i="2"/>
  <c r="BA43" i="2"/>
  <c r="BA74" i="2" s="1"/>
  <c r="BA42" i="2"/>
  <c r="BA44" i="2"/>
  <c r="BA80" i="2" s="1"/>
  <c r="AW24" i="2"/>
  <c r="AW28" i="2"/>
  <c r="M28" i="2"/>
  <c r="M24" i="2"/>
  <c r="AC44" i="2"/>
  <c r="AC80" i="2" s="1"/>
  <c r="AC43" i="2"/>
  <c r="AC74" i="2" s="1"/>
  <c r="AC42" i="2"/>
  <c r="AC48" i="2"/>
  <c r="AW48" i="2"/>
  <c r="AW42" i="2"/>
  <c r="AW23" i="2"/>
  <c r="AW44" i="2"/>
  <c r="AW80" i="2" s="1"/>
  <c r="AW43" i="2"/>
  <c r="AW74" i="2" s="1"/>
  <c r="AR102" i="2"/>
  <c r="AR130" i="2"/>
  <c r="AR343" i="2"/>
  <c r="AR140" i="2"/>
  <c r="AR256" i="2"/>
  <c r="AR244" i="2"/>
  <c r="AR111" i="2"/>
  <c r="AR94" i="2"/>
  <c r="AR96" i="2" s="1"/>
  <c r="AR101" i="2"/>
  <c r="AR103" i="2" s="1"/>
  <c r="AR105" i="2" s="1"/>
  <c r="AR110" i="2" s="1"/>
  <c r="AR234" i="2"/>
  <c r="AR10" i="2"/>
  <c r="R23" i="2"/>
  <c r="R111" i="2"/>
  <c r="R130" i="2"/>
  <c r="R140" i="2"/>
  <c r="R244" i="2"/>
  <c r="R234" i="2"/>
  <c r="R256" i="2"/>
  <c r="R343" i="2"/>
  <c r="R102" i="2"/>
  <c r="R101" i="2"/>
  <c r="R10" i="2"/>
  <c r="R94" i="2"/>
  <c r="R96" i="2" s="1"/>
  <c r="N48" i="2"/>
  <c r="N44" i="2"/>
  <c r="N80" i="2" s="1"/>
  <c r="N43" i="2"/>
  <c r="N74" i="2" s="1"/>
  <c r="N42" i="2"/>
  <c r="BC48" i="2"/>
  <c r="BC44" i="2"/>
  <c r="BC80" i="2" s="1"/>
  <c r="BC43" i="2"/>
  <c r="BC74" i="2" s="1"/>
  <c r="BC42" i="2"/>
  <c r="X48" i="2"/>
  <c r="X42" i="2"/>
  <c r="X44" i="2"/>
  <c r="X80" i="2" s="1"/>
  <c r="X43" i="2"/>
  <c r="X74" i="2" s="1"/>
  <c r="AJ24" i="2"/>
  <c r="AJ28" i="2"/>
  <c r="AZ24" i="2"/>
  <c r="AZ28" i="2"/>
  <c r="AF48" i="2"/>
  <c r="AF42" i="2"/>
  <c r="AF44" i="2"/>
  <c r="AF80" i="2" s="1"/>
  <c r="AF43" i="2"/>
  <c r="AF74" i="2" s="1"/>
  <c r="AY24" i="2"/>
  <c r="AY28" i="2"/>
  <c r="U28" i="2"/>
  <c r="U24" i="2"/>
  <c r="U23" i="2" s="1"/>
  <c r="U48" i="2"/>
  <c r="U43" i="2"/>
  <c r="U74" i="2" s="1"/>
  <c r="U44" i="2"/>
  <c r="U80" i="2" s="1"/>
  <c r="U42" i="2"/>
  <c r="AG24" i="2"/>
  <c r="AG28" i="2"/>
  <c r="Q24" i="2"/>
  <c r="Q28" i="2"/>
  <c r="AL48" i="2"/>
  <c r="AL44" i="2"/>
  <c r="AL80" i="2" s="1"/>
  <c r="AL42" i="2"/>
  <c r="AL23" i="2"/>
  <c r="AL43" i="2"/>
  <c r="AL74" i="2" s="1"/>
  <c r="S48" i="2"/>
  <c r="S43" i="2"/>
  <c r="S74" i="2" s="1"/>
  <c r="S42" i="2"/>
  <c r="S44" i="2"/>
  <c r="S80" i="2" s="1"/>
  <c r="AE48" i="2"/>
  <c r="AE42" i="2"/>
  <c r="AE44" i="2"/>
  <c r="AE80" i="2" s="1"/>
  <c r="AE43" i="2"/>
  <c r="AE74" i="2" s="1"/>
  <c r="AU28" i="2"/>
  <c r="AU24" i="2"/>
  <c r="L48" i="2"/>
  <c r="L44" i="2"/>
  <c r="L80" i="2" s="1"/>
  <c r="L42" i="2"/>
  <c r="L23" i="2"/>
  <c r="L43" i="2"/>
  <c r="L74" i="2" s="1"/>
  <c r="O48" i="2"/>
  <c r="O44" i="2"/>
  <c r="O80" i="2" s="1"/>
  <c r="O43" i="2"/>
  <c r="O74" i="2" s="1"/>
  <c r="O42" i="2"/>
  <c r="AM48" i="2"/>
  <c r="AM42" i="2"/>
  <c r="AM44" i="2"/>
  <c r="AM80" i="2" s="1"/>
  <c r="AM43" i="2"/>
  <c r="AM74" i="2" s="1"/>
  <c r="P24" i="2"/>
  <c r="P28" i="2"/>
  <c r="J302" i="2"/>
  <c r="J24" i="2"/>
  <c r="J28" i="2"/>
  <c r="AN10" i="2"/>
  <c r="AN101" i="2"/>
  <c r="AN102" i="2"/>
  <c r="AN94" i="2"/>
  <c r="AN96" i="2" s="1"/>
  <c r="AN343" i="2"/>
  <c r="AN244" i="2"/>
  <c r="AN111" i="2"/>
  <c r="AN234" i="2"/>
  <c r="AN256" i="2"/>
  <c r="AN140" i="2"/>
  <c r="AN130" i="2"/>
  <c r="N24" i="2"/>
  <c r="N23" i="2" s="1"/>
  <c r="N28" i="2"/>
  <c r="Z24" i="2"/>
  <c r="Z28" i="2"/>
  <c r="AT24" i="2"/>
  <c r="AT28" i="2"/>
  <c r="R48" i="2"/>
  <c r="R44" i="2"/>
  <c r="R80" i="2" s="1"/>
  <c r="R42" i="2"/>
  <c r="R43" i="2"/>
  <c r="R74" i="2" s="1"/>
  <c r="BC24" i="2"/>
  <c r="BC23" i="2" s="1"/>
  <c r="BC28" i="2"/>
  <c r="H19" i="2"/>
  <c r="S24" i="2"/>
  <c r="S28" i="2"/>
  <c r="AQ24" i="2"/>
  <c r="AQ28" i="2"/>
  <c r="AZ48" i="2"/>
  <c r="AZ42" i="2"/>
  <c r="AZ23" i="2"/>
  <c r="AZ43" i="2"/>
  <c r="AZ74" i="2" s="1"/>
  <c r="AZ44" i="2"/>
  <c r="AZ80" i="2" s="1"/>
  <c r="X24" i="2"/>
  <c r="X23" i="2" s="1"/>
  <c r="X28" i="2"/>
  <c r="AG48" i="2"/>
  <c r="AG43" i="2"/>
  <c r="AG74" i="2" s="1"/>
  <c r="AG23" i="2"/>
  <c r="AG44" i="2"/>
  <c r="AG80" i="2" s="1"/>
  <c r="AG42" i="2"/>
  <c r="AP42" i="2"/>
  <c r="AP48" i="2"/>
  <c r="AP44" i="2"/>
  <c r="AP80" i="2" s="1"/>
  <c r="AP43" i="2"/>
  <c r="AP74" i="2" s="1"/>
  <c r="BD48" i="2"/>
  <c r="BD23" i="2"/>
  <c r="BD43" i="2"/>
  <c r="BD74" i="2" s="1"/>
  <c r="BD44" i="2"/>
  <c r="BD80" i="2" s="1"/>
  <c r="BD42" i="2"/>
  <c r="AK24" i="2"/>
  <c r="AK23" i="2" s="1"/>
  <c r="AK28" i="2"/>
  <c r="AD24" i="2"/>
  <c r="AD28" i="2"/>
  <c r="AX24" i="2"/>
  <c r="AX28" i="2"/>
  <c r="AH24" i="2"/>
  <c r="AH23" i="2" s="1"/>
  <c r="AH28" i="2"/>
  <c r="W48" i="2"/>
  <c r="W44" i="2"/>
  <c r="W80" i="2" s="1"/>
  <c r="W43" i="2"/>
  <c r="W74" i="2" s="1"/>
  <c r="W42" i="2"/>
  <c r="AI48" i="2"/>
  <c r="AI44" i="2"/>
  <c r="AI80" i="2" s="1"/>
  <c r="AI43" i="2"/>
  <c r="AI74" i="2" s="1"/>
  <c r="AI42" i="2"/>
  <c r="W24" i="2"/>
  <c r="W28" i="2"/>
  <c r="V28" i="2"/>
  <c r="V24" i="2"/>
  <c r="Y48" i="2"/>
  <c r="Y43" i="2"/>
  <c r="Y74" i="2" s="1"/>
  <c r="Y42" i="2"/>
  <c r="Y44" i="2"/>
  <c r="Y80" i="2" s="1"/>
  <c r="Y24" i="2"/>
  <c r="Y23" i="2" s="1"/>
  <c r="Y28" i="2"/>
  <c r="AO28" i="2"/>
  <c r="AO24" i="2"/>
  <c r="AO23" i="2" s="1"/>
  <c r="BB48" i="2"/>
  <c r="BB44" i="2"/>
  <c r="BB80" i="2" s="1"/>
  <c r="BB43" i="2"/>
  <c r="BB74" i="2" s="1"/>
  <c r="BB42" i="2"/>
  <c r="AH48" i="2"/>
  <c r="AH42" i="2"/>
  <c r="AH44" i="2"/>
  <c r="AH80" i="2" s="1"/>
  <c r="AH43" i="2"/>
  <c r="AH74" i="2" s="1"/>
  <c r="BB28" i="2"/>
  <c r="BB24" i="2"/>
  <c r="BB23" i="2" s="1"/>
  <c r="AV48" i="2"/>
  <c r="AV43" i="2"/>
  <c r="AV74" i="2" s="1"/>
  <c r="AV44" i="2"/>
  <c r="AV80" i="2" s="1"/>
  <c r="AV42" i="2"/>
  <c r="V48" i="2"/>
  <c r="V44" i="2"/>
  <c r="V80" i="2" s="1"/>
  <c r="V43" i="2"/>
  <c r="V74" i="2" s="1"/>
  <c r="V42" i="2"/>
  <c r="V23" i="2"/>
  <c r="AT48" i="2"/>
  <c r="AT44" i="2"/>
  <c r="AT80" i="2" s="1"/>
  <c r="AT42" i="2"/>
  <c r="AT43" i="2"/>
  <c r="AT74" i="2" s="1"/>
  <c r="AT23" i="2"/>
  <c r="J48" i="2"/>
  <c r="J79" i="2"/>
  <c r="J42" i="2"/>
  <c r="J73" i="2"/>
  <c r="J67" i="2"/>
  <c r="J43" i="2"/>
  <c r="J50" i="2"/>
  <c r="J23" i="2"/>
  <c r="J44" i="2"/>
  <c r="AM24" i="2"/>
  <c r="AM28" i="2"/>
  <c r="AA24" i="2"/>
  <c r="AA23" i="2" s="1"/>
  <c r="AA28" i="2"/>
  <c r="AU48" i="2"/>
  <c r="AU42" i="2"/>
  <c r="AU44" i="2"/>
  <c r="AU80" i="2" s="1"/>
  <c r="AU43" i="2"/>
  <c r="AU74" i="2" s="1"/>
  <c r="AU23" i="2"/>
  <c r="AB48" i="2"/>
  <c r="AB42" i="2"/>
  <c r="AB44" i="2"/>
  <c r="AB80" i="2" s="1"/>
  <c r="AB43" i="2"/>
  <c r="AB74" i="2" s="1"/>
  <c r="AB23" i="2"/>
  <c r="T48" i="2"/>
  <c r="T42" i="2"/>
  <c r="T43" i="2"/>
  <c r="T74" i="2" s="1"/>
  <c r="T44" i="2"/>
  <c r="T80" i="2" s="1"/>
  <c r="AK48" i="2"/>
  <c r="AK44" i="2"/>
  <c r="AK80" i="2" s="1"/>
  <c r="AK43" i="2"/>
  <c r="AK74" i="2" s="1"/>
  <c r="AK42" i="2"/>
  <c r="AP24" i="2"/>
  <c r="AP28" i="2"/>
  <c r="T28" i="2"/>
  <c r="T24" i="2"/>
  <c r="AO48" i="2"/>
  <c r="AO43" i="2"/>
  <c r="AO74" i="2" s="1"/>
  <c r="AO42" i="2"/>
  <c r="AO44" i="2"/>
  <c r="AO80" i="2" s="1"/>
  <c r="AJ48" i="2"/>
  <c r="AJ43" i="2"/>
  <c r="AJ74" i="2" s="1"/>
  <c r="AJ42" i="2"/>
  <c r="AJ44" i="2"/>
  <c r="AJ80" i="2" s="1"/>
  <c r="AS24" i="2"/>
  <c r="AS23" i="2" s="1"/>
  <c r="AS28" i="2"/>
  <c r="H20" i="2"/>
  <c r="BD131" i="2"/>
  <c r="O24" i="2"/>
  <c r="O23" i="2" s="1"/>
  <c r="O28" i="2"/>
  <c r="AE24" i="2"/>
  <c r="AE28" i="2"/>
  <c r="AY48" i="2"/>
  <c r="AY23" i="2"/>
  <c r="AY43" i="2"/>
  <c r="AY74" i="2" s="1"/>
  <c r="AY42" i="2"/>
  <c r="AY44" i="2"/>
  <c r="AY80" i="2" s="1"/>
  <c r="P48" i="2"/>
  <c r="P42" i="2"/>
  <c r="P44" i="2"/>
  <c r="P80" i="2" s="1"/>
  <c r="P23" i="2"/>
  <c r="P43" i="2"/>
  <c r="P74" i="2" s="1"/>
  <c r="AR48" i="2"/>
  <c r="AR43" i="2"/>
  <c r="AR74" i="2" s="1"/>
  <c r="AR44" i="2"/>
  <c r="AR80" i="2" s="1"/>
  <c r="AR23" i="2"/>
  <c r="AR42" i="2"/>
  <c r="L343" i="2"/>
  <c r="L130" i="2"/>
  <c r="L256" i="2"/>
  <c r="L234" i="2"/>
  <c r="L244" i="2"/>
  <c r="L94" i="2"/>
  <c r="L96" i="2" s="1"/>
  <c r="L111" i="2"/>
  <c r="L10" i="2"/>
  <c r="L101" i="2"/>
  <c r="L102" i="2"/>
  <c r="L140" i="2"/>
  <c r="BA24" i="2"/>
  <c r="BA28" i="2"/>
  <c r="AD48" i="2"/>
  <c r="AD44" i="2"/>
  <c r="AD80" i="2" s="1"/>
  <c r="AD42" i="2"/>
  <c r="AD43" i="2"/>
  <c r="AD74" i="2" s="1"/>
  <c r="BD101" i="2"/>
  <c r="BD130" i="2"/>
  <c r="BD234" i="2"/>
  <c r="BD111" i="2"/>
  <c r="BD10" i="2"/>
  <c r="BD244" i="2"/>
  <c r="BD256" i="2"/>
  <c r="BD94" i="2"/>
  <c r="BD96" i="2" s="1"/>
  <c r="BD140" i="2"/>
  <c r="BD343" i="2"/>
  <c r="BD102" i="2"/>
  <c r="AN48" i="2"/>
  <c r="AN23" i="2"/>
  <c r="AN44" i="2"/>
  <c r="AN80" i="2" s="1"/>
  <c r="AN43" i="2"/>
  <c r="AN74" i="2" s="1"/>
  <c r="AN42" i="2"/>
  <c r="AC28" i="2"/>
  <c r="AC24" i="2"/>
  <c r="AS48" i="2"/>
  <c r="AS42" i="2"/>
  <c r="AS43" i="2"/>
  <c r="AS74" i="2" s="1"/>
  <c r="AS44" i="2"/>
  <c r="AS80" i="2" s="1"/>
  <c r="Z48" i="2"/>
  <c r="Z44" i="2"/>
  <c r="Z80" i="2" s="1"/>
  <c r="Z42" i="2"/>
  <c r="Z43" i="2"/>
  <c r="Z74" i="2" s="1"/>
  <c r="AL343" i="2"/>
  <c r="AL130" i="2"/>
  <c r="AL244" i="2"/>
  <c r="AL111" i="2"/>
  <c r="AL140" i="2"/>
  <c r="AL234" i="2"/>
  <c r="AL101" i="2"/>
  <c r="AL10" i="2"/>
  <c r="AL94" i="2"/>
  <c r="AL96" i="2" s="1"/>
  <c r="AL256" i="2"/>
  <c r="AL102" i="2"/>
  <c r="AX48" i="2"/>
  <c r="AX43" i="2"/>
  <c r="AX74" i="2" s="1"/>
  <c r="AX42" i="2"/>
  <c r="AX44" i="2"/>
  <c r="AX80" i="2" s="1"/>
  <c r="AX23" i="2"/>
  <c r="AA48" i="2"/>
  <c r="AA43" i="2"/>
  <c r="AA74" i="2" s="1"/>
  <c r="AA42" i="2"/>
  <c r="AA44" i="2"/>
  <c r="AA80" i="2" s="1"/>
  <c r="AQ48" i="2"/>
  <c r="AQ44" i="2"/>
  <c r="AQ80" i="2" s="1"/>
  <c r="AQ43" i="2"/>
  <c r="AQ74" i="2" s="1"/>
  <c r="AQ42" i="2"/>
  <c r="AB244" i="2"/>
  <c r="AB94" i="2"/>
  <c r="AB96" i="2" s="1"/>
  <c r="AB10" i="2"/>
  <c r="AB102" i="2"/>
  <c r="AB140" i="2"/>
  <c r="AB111" i="2"/>
  <c r="AB256" i="2"/>
  <c r="AB130" i="2"/>
  <c r="AB101" i="2"/>
  <c r="AB103" i="2" s="1"/>
  <c r="AB105" i="2" s="1"/>
  <c r="AB110" i="2" s="1"/>
  <c r="AB343" i="2"/>
  <c r="AB234" i="2"/>
  <c r="K28" i="2"/>
  <c r="K24" i="2"/>
  <c r="K23" i="2" s="1"/>
  <c r="AI24" i="2"/>
  <c r="AI23" i="2" s="1"/>
  <c r="AI28" i="2"/>
  <c r="K48" i="2"/>
  <c r="K42" i="2"/>
  <c r="K44" i="2"/>
  <c r="K80" i="2" s="1"/>
  <c r="K43" i="2"/>
  <c r="K74" i="2" s="1"/>
  <c r="AF28" i="2"/>
  <c r="AF24" i="2"/>
  <c r="AF23" i="2" s="1"/>
  <c r="AV24" i="2"/>
  <c r="AV23" i="2" s="1"/>
  <c r="AV28" i="2"/>
  <c r="B51" i="1"/>
  <c r="B60" i="1" s="1"/>
  <c r="BB119" i="2" l="1"/>
  <c r="BB125" i="2"/>
  <c r="P125" i="2"/>
  <c r="P119" i="2"/>
  <c r="AS119" i="2"/>
  <c r="AS125" i="2"/>
  <c r="AA119" i="2"/>
  <c r="AA125" i="2"/>
  <c r="Y119" i="2"/>
  <c r="Y125" i="2"/>
  <c r="AK119" i="2"/>
  <c r="AK125" i="2"/>
  <c r="X119" i="2"/>
  <c r="X125" i="2"/>
  <c r="L125" i="2"/>
  <c r="L119" i="2"/>
  <c r="AL119" i="2"/>
  <c r="AL125" i="2"/>
  <c r="AV125" i="2"/>
  <c r="AV119" i="2"/>
  <c r="AI119" i="2"/>
  <c r="AI125" i="2"/>
  <c r="V119" i="2"/>
  <c r="V125" i="2"/>
  <c r="AF119" i="2"/>
  <c r="AF125" i="2"/>
  <c r="AU119" i="2"/>
  <c r="AU125" i="2"/>
  <c r="AH119" i="2"/>
  <c r="AH125" i="2"/>
  <c r="K125" i="2"/>
  <c r="K119" i="2"/>
  <c r="AR119" i="2"/>
  <c r="AR125" i="2"/>
  <c r="AZ119" i="2"/>
  <c r="AZ125" i="2"/>
  <c r="U119" i="2"/>
  <c r="U125" i="2"/>
  <c r="AN125" i="2"/>
  <c r="AN119" i="2"/>
  <c r="O125" i="2"/>
  <c r="O119" i="2"/>
  <c r="J119" i="2"/>
  <c r="J125" i="2"/>
  <c r="AT119" i="2"/>
  <c r="AT125" i="2"/>
  <c r="BD125" i="2"/>
  <c r="BD119" i="2"/>
  <c r="AG119" i="2"/>
  <c r="AG125" i="2"/>
  <c r="BC119" i="2"/>
  <c r="BC125" i="2"/>
  <c r="AW125" i="2"/>
  <c r="AW119" i="2"/>
  <c r="AY125" i="2"/>
  <c r="AY119" i="2"/>
  <c r="AB119" i="2"/>
  <c r="AB125" i="2"/>
  <c r="AO119" i="2"/>
  <c r="AO125" i="2"/>
  <c r="AX125" i="2"/>
  <c r="AX119" i="2"/>
  <c r="N125" i="2"/>
  <c r="N119" i="2"/>
  <c r="R125" i="2"/>
  <c r="R119" i="2"/>
  <c r="AL103" i="2"/>
  <c r="AL105" i="2" s="1"/>
  <c r="AL110" i="2" s="1"/>
  <c r="BD103" i="2"/>
  <c r="BD105" i="2" s="1"/>
  <c r="L103" i="2"/>
  <c r="L105" i="2" s="1"/>
  <c r="AN103" i="2"/>
  <c r="AN105" i="2" s="1"/>
  <c r="AN110" i="2" s="1"/>
  <c r="AI27" i="2"/>
  <c r="AI57" i="2" s="1"/>
  <c r="AI25" i="2"/>
  <c r="AI312" i="2" s="1"/>
  <c r="AI386" i="2" s="1"/>
  <c r="AI371" i="2"/>
  <c r="AI381" i="2" s="1"/>
  <c r="AF27" i="2"/>
  <c r="AF57" i="2" s="1"/>
  <c r="AF25" i="2"/>
  <c r="AF312" i="2" s="1"/>
  <c r="AF371" i="2"/>
  <c r="AF381" i="2" s="1"/>
  <c r="AO25" i="2"/>
  <c r="AO312" i="2" s="1"/>
  <c r="AO371" i="2"/>
  <c r="AO381" i="2" s="1"/>
  <c r="AO27" i="2"/>
  <c r="AO57" i="2" s="1"/>
  <c r="BC25" i="2"/>
  <c r="BC312" i="2" s="1"/>
  <c r="BC386" i="2" s="1"/>
  <c r="BC389" i="2" s="1"/>
  <c r="BC371" i="2"/>
  <c r="BC381" i="2" s="1"/>
  <c r="BC27" i="2"/>
  <c r="BC57" i="2" s="1"/>
  <c r="K25" i="2"/>
  <c r="K312" i="2" s="1"/>
  <c r="K386" i="2" s="1"/>
  <c r="K389" i="2" s="1"/>
  <c r="K371" i="2"/>
  <c r="K381" i="2" s="1"/>
  <c r="K31" i="2"/>
  <c r="K115" i="2" s="1"/>
  <c r="K32" i="2"/>
  <c r="L32" i="2" s="1"/>
  <c r="K27" i="2"/>
  <c r="K57" i="2" s="1"/>
  <c r="N25" i="2"/>
  <c r="N312" i="2" s="1"/>
  <c r="N386" i="2" s="1"/>
  <c r="N389" i="2" s="1"/>
  <c r="N371" i="2"/>
  <c r="N381" i="2" s="1"/>
  <c r="N27" i="2"/>
  <c r="N57" i="2" s="1"/>
  <c r="X371" i="2"/>
  <c r="X381" i="2" s="1"/>
  <c r="X25" i="2"/>
  <c r="X312" i="2" s="1"/>
  <c r="X27" i="2"/>
  <c r="X57" i="2" s="1"/>
  <c r="K51" i="2"/>
  <c r="K68" i="2"/>
  <c r="K45" i="2"/>
  <c r="AB81" i="1"/>
  <c r="AK25" i="2"/>
  <c r="AK312" i="2" s="1"/>
  <c r="AK386" i="2" s="1"/>
  <c r="AK389" i="2" s="1"/>
  <c r="AK371" i="2"/>
  <c r="AK381" i="2" s="1"/>
  <c r="AK27" i="2"/>
  <c r="AK57" i="2" s="1"/>
  <c r="AH25" i="2"/>
  <c r="AH312" i="2" s="1"/>
  <c r="AH371" i="2"/>
  <c r="AH381" i="2" s="1"/>
  <c r="AH27" i="2"/>
  <c r="AH57" i="2" s="1"/>
  <c r="W111" i="2"/>
  <c r="W94" i="2"/>
  <c r="W96" i="2" s="1"/>
  <c r="W343" i="2"/>
  <c r="W140" i="2"/>
  <c r="W256" i="2"/>
  <c r="W234" i="2"/>
  <c r="W102" i="2"/>
  <c r="W101" i="2"/>
  <c r="W130" i="2"/>
  <c r="W10" i="2"/>
  <c r="W244" i="2"/>
  <c r="AQ256" i="2"/>
  <c r="AQ140" i="2"/>
  <c r="AQ102" i="2"/>
  <c r="AQ94" i="2"/>
  <c r="AQ96" i="2" s="1"/>
  <c r="AQ343" i="2"/>
  <c r="AQ244" i="2"/>
  <c r="AQ130" i="2"/>
  <c r="AQ101" i="2"/>
  <c r="AQ10" i="2"/>
  <c r="AQ111" i="2"/>
  <c r="AQ234" i="2"/>
  <c r="AL371" i="2"/>
  <c r="AL381" i="2" s="1"/>
  <c r="AL25" i="2"/>
  <c r="AL312" i="2" s="1"/>
  <c r="AL27" i="2"/>
  <c r="AL57" i="2" s="1"/>
  <c r="R371" i="2"/>
  <c r="R381" i="2" s="1"/>
  <c r="R25" i="2"/>
  <c r="R312" i="2" s="1"/>
  <c r="R27" i="2"/>
  <c r="R57" i="2" s="1"/>
  <c r="AY27" i="2"/>
  <c r="AY57" i="2" s="1"/>
  <c r="AY371" i="2"/>
  <c r="AY381" i="2" s="1"/>
  <c r="AY25" i="2"/>
  <c r="AY312" i="2" s="1"/>
  <c r="AA102" i="2"/>
  <c r="AA244" i="2"/>
  <c r="AA94" i="2"/>
  <c r="AA96" i="2" s="1"/>
  <c r="AA343" i="2"/>
  <c r="AA101" i="2"/>
  <c r="AA111" i="2"/>
  <c r="AA234" i="2"/>
  <c r="AA130" i="2"/>
  <c r="AA10" i="2"/>
  <c r="AA256" i="2"/>
  <c r="AA140" i="2"/>
  <c r="W68" i="2"/>
  <c r="W45" i="2"/>
  <c r="W51" i="2"/>
  <c r="AG51" i="2"/>
  <c r="AG68" i="2"/>
  <c r="AG45" i="2"/>
  <c r="S140" i="2"/>
  <c r="S234" i="2"/>
  <c r="S130" i="2"/>
  <c r="S343" i="2"/>
  <c r="S10" i="2"/>
  <c r="S111" i="2"/>
  <c r="S244" i="2"/>
  <c r="S101" i="2"/>
  <c r="S94" i="2"/>
  <c r="S96" i="2" s="1"/>
  <c r="S102" i="2"/>
  <c r="S256" i="2"/>
  <c r="AN81" i="1"/>
  <c r="AM51" i="2"/>
  <c r="AM45" i="2"/>
  <c r="AM68" i="2"/>
  <c r="L25" i="2"/>
  <c r="L312" i="2" s="1"/>
  <c r="L371" i="2"/>
  <c r="L381" i="2" s="1"/>
  <c r="L27" i="2"/>
  <c r="L57" i="2" s="1"/>
  <c r="R81" i="1"/>
  <c r="BA51" i="2"/>
  <c r="BA68" i="2"/>
  <c r="BA45" i="2"/>
  <c r="AC256" i="2"/>
  <c r="AC130" i="2"/>
  <c r="AC343" i="2"/>
  <c r="AC94" i="2"/>
  <c r="AC96" i="2" s="1"/>
  <c r="AC10" i="2"/>
  <c r="AC111" i="2"/>
  <c r="AC234" i="2"/>
  <c r="AC140" i="2"/>
  <c r="AC101" i="2"/>
  <c r="AC102" i="2"/>
  <c r="AC244" i="2"/>
  <c r="BA111" i="2"/>
  <c r="BA234" i="2"/>
  <c r="BA140" i="2"/>
  <c r="BA102" i="2"/>
  <c r="BA94" i="2"/>
  <c r="BA96" i="2" s="1"/>
  <c r="BA256" i="2"/>
  <c r="BA10" i="2"/>
  <c r="BA244" i="2"/>
  <c r="BA101" i="2"/>
  <c r="BA103" i="2" s="1"/>
  <c r="BA105" i="2" s="1"/>
  <c r="BA343" i="2"/>
  <c r="BA130" i="2"/>
  <c r="AV27" i="2"/>
  <c r="AV57" i="2" s="1"/>
  <c r="AV25" i="2"/>
  <c r="AV312" i="2" s="1"/>
  <c r="AV371" i="2"/>
  <c r="AV381" i="2" s="1"/>
  <c r="AD140" i="2"/>
  <c r="AD10" i="2"/>
  <c r="AD244" i="2"/>
  <c r="AD102" i="2"/>
  <c r="AD343" i="2"/>
  <c r="AD94" i="2"/>
  <c r="AD96" i="2" s="1"/>
  <c r="AD111" i="2"/>
  <c r="AD130" i="2"/>
  <c r="AD101" i="2"/>
  <c r="AD234" i="2"/>
  <c r="AD256" i="2"/>
  <c r="AV101" i="2"/>
  <c r="AV10" i="2"/>
  <c r="AV94" i="2"/>
  <c r="AV96" i="2" s="1"/>
  <c r="AV234" i="2"/>
  <c r="AV140" i="2"/>
  <c r="AV102" i="2"/>
  <c r="AV244" i="2"/>
  <c r="AV343" i="2"/>
  <c r="AV256" i="2"/>
  <c r="AV111" i="2"/>
  <c r="AV130" i="2"/>
  <c r="AX51" i="2"/>
  <c r="AX68" i="2"/>
  <c r="AX45" i="2"/>
  <c r="AN371" i="2"/>
  <c r="AN381" i="2" s="1"/>
  <c r="AN25" i="2"/>
  <c r="AN312" i="2" s="1"/>
  <c r="AN27" i="2"/>
  <c r="AN57" i="2" s="1"/>
  <c r="P25" i="2"/>
  <c r="P312" i="2" s="1"/>
  <c r="P371" i="2"/>
  <c r="P381" i="2" s="1"/>
  <c r="P27" i="2"/>
  <c r="P57" i="2" s="1"/>
  <c r="AB25" i="2"/>
  <c r="AB312" i="2" s="1"/>
  <c r="AB371" i="2"/>
  <c r="AB381" i="2" s="1"/>
  <c r="AB27" i="2"/>
  <c r="AB57" i="2" s="1"/>
  <c r="AU45" i="2"/>
  <c r="AU51" i="2"/>
  <c r="AU68" i="2"/>
  <c r="AH51" i="2"/>
  <c r="AH68" i="2"/>
  <c r="AH45" i="2"/>
  <c r="Y343" i="2"/>
  <c r="Y94" i="2"/>
  <c r="Y96" i="2" s="1"/>
  <c r="Y101" i="2"/>
  <c r="Y111" i="2"/>
  <c r="Y244" i="2"/>
  <c r="Y10" i="2"/>
  <c r="Y234" i="2"/>
  <c r="Y256" i="2"/>
  <c r="Y130" i="2"/>
  <c r="Y102" i="2"/>
  <c r="Y140" i="2"/>
  <c r="W23" i="2"/>
  <c r="BD27" i="2"/>
  <c r="BD57" i="2" s="1"/>
  <c r="BD25" i="2"/>
  <c r="BD312" i="2" s="1"/>
  <c r="BD371" i="2"/>
  <c r="BD381" i="2" s="1"/>
  <c r="Z23" i="2"/>
  <c r="Z102" i="2"/>
  <c r="Z94" i="2"/>
  <c r="Z96" i="2" s="1"/>
  <c r="Z234" i="2"/>
  <c r="Z111" i="2"/>
  <c r="Z10" i="2"/>
  <c r="Z101" i="2"/>
  <c r="Z343" i="2"/>
  <c r="Z244" i="2"/>
  <c r="Z130" i="2"/>
  <c r="Z140" i="2"/>
  <c r="Z256" i="2"/>
  <c r="L51" i="2"/>
  <c r="L45" i="2"/>
  <c r="L68" i="2"/>
  <c r="AG140" i="2"/>
  <c r="AG102" i="2"/>
  <c r="AG10" i="2"/>
  <c r="AG244" i="2"/>
  <c r="AG130" i="2"/>
  <c r="AG256" i="2"/>
  <c r="AG234" i="2"/>
  <c r="AG343" i="2"/>
  <c r="AG94" i="2"/>
  <c r="AG96" i="2" s="1"/>
  <c r="AG101" i="2"/>
  <c r="AG103" i="2" s="1"/>
  <c r="AG105" i="2" s="1"/>
  <c r="AG110" i="2" s="1"/>
  <c r="AG111" i="2"/>
  <c r="BC45" i="2"/>
  <c r="BC51" i="2"/>
  <c r="BC68" i="2"/>
  <c r="R103" i="2"/>
  <c r="R105" i="2" s="1"/>
  <c r="R110" i="2" s="1"/>
  <c r="AR81" i="1"/>
  <c r="M256" i="2"/>
  <c r="M234" i="2"/>
  <c r="M94" i="2"/>
  <c r="M96" i="2" s="1"/>
  <c r="M111" i="2"/>
  <c r="M101" i="2"/>
  <c r="M140" i="2"/>
  <c r="M130" i="2"/>
  <c r="M343" i="2"/>
  <c r="M10" i="2"/>
  <c r="M23" i="2"/>
  <c r="M102" i="2"/>
  <c r="M244" i="2"/>
  <c r="T343" i="2"/>
  <c r="T10" i="2"/>
  <c r="T244" i="2"/>
  <c r="T140" i="2"/>
  <c r="T94" i="2"/>
  <c r="T96" i="2" s="1"/>
  <c r="T130" i="2"/>
  <c r="T234" i="2"/>
  <c r="T256" i="2"/>
  <c r="T101" i="2"/>
  <c r="T111" i="2"/>
  <c r="T102" i="2"/>
  <c r="J51" i="2"/>
  <c r="J68" i="2"/>
  <c r="J45" i="2"/>
  <c r="O371" i="2"/>
  <c r="O381" i="2" s="1"/>
  <c r="O25" i="2"/>
  <c r="O312" i="2" s="1"/>
  <c r="O386" i="2" s="1"/>
  <c r="O389" i="2" s="1"/>
  <c r="O27" i="2"/>
  <c r="O57" i="2" s="1"/>
  <c r="AJ94" i="2"/>
  <c r="AJ96" i="2" s="1"/>
  <c r="AJ130" i="2"/>
  <c r="AJ101" i="2"/>
  <c r="AJ140" i="2"/>
  <c r="AJ256" i="2"/>
  <c r="AJ343" i="2"/>
  <c r="AJ234" i="2"/>
  <c r="AJ111" i="2"/>
  <c r="AJ10" i="2"/>
  <c r="AJ244" i="2"/>
  <c r="AJ102" i="2"/>
  <c r="AB145" i="2"/>
  <c r="AB126" i="2"/>
  <c r="AA371" i="2"/>
  <c r="AA381" i="2" s="1"/>
  <c r="AA25" i="2"/>
  <c r="AA312" i="2" s="1"/>
  <c r="AA386" i="2" s="1"/>
  <c r="AA27" i="2"/>
  <c r="AA57" i="2" s="1"/>
  <c r="AL126" i="2"/>
  <c r="AL145" i="2"/>
  <c r="AS371" i="2"/>
  <c r="AS381" i="2" s="1"/>
  <c r="AS25" i="2"/>
  <c r="AS312" i="2" s="1"/>
  <c r="AS386" i="2" s="1"/>
  <c r="AS389" i="2" s="1"/>
  <c r="AS27" i="2"/>
  <c r="AS57" i="2" s="1"/>
  <c r="BD145" i="2"/>
  <c r="BD126" i="2"/>
  <c r="L81" i="1"/>
  <c r="AR45" i="2"/>
  <c r="AR51" i="2"/>
  <c r="AR68" i="2"/>
  <c r="P45" i="2"/>
  <c r="P51" i="2"/>
  <c r="P68" i="2"/>
  <c r="AS130" i="2"/>
  <c r="AS111" i="2"/>
  <c r="AS140" i="2"/>
  <c r="AS234" i="2"/>
  <c r="AS101" i="2"/>
  <c r="AS10" i="2"/>
  <c r="AS343" i="2"/>
  <c r="AS244" i="2"/>
  <c r="AS102" i="2"/>
  <c r="AS256" i="2"/>
  <c r="AS94" i="2"/>
  <c r="AS96" i="2" s="1"/>
  <c r="AO45" i="2"/>
  <c r="AO51" i="2"/>
  <c r="AO68" i="2"/>
  <c r="AM256" i="2"/>
  <c r="AM244" i="2"/>
  <c r="AM130" i="2"/>
  <c r="AM343" i="2"/>
  <c r="AM140" i="2"/>
  <c r="AM101" i="2"/>
  <c r="AM10" i="2"/>
  <c r="AM234" i="2"/>
  <c r="AM102" i="2"/>
  <c r="AM94" i="2"/>
  <c r="AM96" i="2" s="1"/>
  <c r="AM111" i="2"/>
  <c r="V51" i="2"/>
  <c r="V45" i="2"/>
  <c r="V68" i="2"/>
  <c r="Y51" i="2"/>
  <c r="Y68" i="2"/>
  <c r="Y45" i="2"/>
  <c r="V343" i="2"/>
  <c r="V111" i="2"/>
  <c r="V101" i="2"/>
  <c r="V130" i="2"/>
  <c r="V10" i="2"/>
  <c r="V102" i="2"/>
  <c r="V244" i="2"/>
  <c r="V256" i="2"/>
  <c r="V140" i="2"/>
  <c r="V94" i="2"/>
  <c r="V96" i="2" s="1"/>
  <c r="V234" i="2"/>
  <c r="O51" i="2"/>
  <c r="O68" i="2"/>
  <c r="O45" i="2"/>
  <c r="AL45" i="2"/>
  <c r="AL68" i="2"/>
  <c r="AL51" i="2"/>
  <c r="Q343" i="2"/>
  <c r="Q130" i="2"/>
  <c r="Q234" i="2"/>
  <c r="Q111" i="2"/>
  <c r="Q140" i="2"/>
  <c r="Q244" i="2"/>
  <c r="Q256" i="2"/>
  <c r="Q102" i="2"/>
  <c r="Q10" i="2"/>
  <c r="Q101" i="2"/>
  <c r="Q94" i="2"/>
  <c r="Q96" i="2" s="1"/>
  <c r="U45" i="2"/>
  <c r="U68" i="2"/>
  <c r="U51" i="2"/>
  <c r="U140" i="2"/>
  <c r="U256" i="2"/>
  <c r="U94" i="2"/>
  <c r="U96" i="2" s="1"/>
  <c r="U234" i="2"/>
  <c r="U111" i="2"/>
  <c r="U10" i="2"/>
  <c r="U343" i="2"/>
  <c r="U244" i="2"/>
  <c r="U101" i="2"/>
  <c r="U130" i="2"/>
  <c r="U102" i="2"/>
  <c r="AF51" i="2"/>
  <c r="AF68" i="2"/>
  <c r="AF45" i="2"/>
  <c r="AR112" i="2"/>
  <c r="AR135" i="2" s="1"/>
  <c r="AC45" i="2"/>
  <c r="AC51" i="2"/>
  <c r="AC68" i="2"/>
  <c r="Q23" i="2"/>
  <c r="K102" i="2"/>
  <c r="K130" i="2"/>
  <c r="K94" i="2"/>
  <c r="K96" i="2" s="1"/>
  <c r="K10" i="2"/>
  <c r="K234" i="2"/>
  <c r="K244" i="2"/>
  <c r="K111" i="2"/>
  <c r="K343" i="2"/>
  <c r="K101" i="2"/>
  <c r="K140" i="2"/>
  <c r="K256" i="2"/>
  <c r="K97" i="2"/>
  <c r="K122" i="2" s="1"/>
  <c r="K121" i="2"/>
  <c r="K136" i="2"/>
  <c r="K106" i="2"/>
  <c r="K132" i="2"/>
  <c r="V25" i="2"/>
  <c r="V312" i="2" s="1"/>
  <c r="V371" i="2"/>
  <c r="V381" i="2" s="1"/>
  <c r="V27" i="2"/>
  <c r="V57" i="2" s="1"/>
  <c r="AG25" i="2"/>
  <c r="AG312" i="2" s="1"/>
  <c r="AG386" i="2" s="1"/>
  <c r="AG371" i="2"/>
  <c r="AG381" i="2" s="1"/>
  <c r="AG27" i="2"/>
  <c r="AG57" i="2" s="1"/>
  <c r="AB112" i="2"/>
  <c r="AB135" i="2" s="1"/>
  <c r="AA68" i="2"/>
  <c r="AA45" i="2"/>
  <c r="AA51" i="2"/>
  <c r="AL81" i="1"/>
  <c r="AS45" i="2"/>
  <c r="AS51" i="2"/>
  <c r="AS68" i="2"/>
  <c r="AD51" i="2"/>
  <c r="AD45" i="2"/>
  <c r="AD68" i="2"/>
  <c r="AR371" i="2"/>
  <c r="AR381" i="2" s="1"/>
  <c r="AR25" i="2"/>
  <c r="AR312" i="2" s="1"/>
  <c r="AR27" i="2"/>
  <c r="AR57" i="2" s="1"/>
  <c r="T23" i="2"/>
  <c r="AB68" i="2"/>
  <c r="AB45" i="2"/>
  <c r="AB51" i="2"/>
  <c r="J80" i="2"/>
  <c r="H80" i="2" s="1"/>
  <c r="H44" i="2"/>
  <c r="BB68" i="2"/>
  <c r="BB51" i="2"/>
  <c r="BB45" i="2"/>
  <c r="AI45" i="2"/>
  <c r="AI51" i="2"/>
  <c r="AI68" i="2"/>
  <c r="AX256" i="2"/>
  <c r="AX94" i="2"/>
  <c r="AX96" i="2" s="1"/>
  <c r="AX140" i="2"/>
  <c r="AX130" i="2"/>
  <c r="AX101" i="2"/>
  <c r="AX244" i="2"/>
  <c r="AX102" i="2"/>
  <c r="AX10" i="2"/>
  <c r="AX234" i="2"/>
  <c r="AX111" i="2"/>
  <c r="AX343" i="2"/>
  <c r="BC140" i="2"/>
  <c r="BC244" i="2"/>
  <c r="BC111" i="2"/>
  <c r="BC94" i="2"/>
  <c r="BC96" i="2" s="1"/>
  <c r="BC234" i="2"/>
  <c r="BC256" i="2"/>
  <c r="BC343" i="2"/>
  <c r="BC101" i="2"/>
  <c r="BC102" i="2"/>
  <c r="BC130" i="2"/>
  <c r="BC10" i="2"/>
  <c r="AT343" i="2"/>
  <c r="AT244" i="2"/>
  <c r="AT10" i="2"/>
  <c r="AT101" i="2"/>
  <c r="AT256" i="2"/>
  <c r="AT111" i="2"/>
  <c r="AT130" i="2"/>
  <c r="AT140" i="2"/>
  <c r="AT234" i="2"/>
  <c r="AT102" i="2"/>
  <c r="AT94" i="2"/>
  <c r="AT96" i="2" s="1"/>
  <c r="P256" i="2"/>
  <c r="P130" i="2"/>
  <c r="P101" i="2"/>
  <c r="P94" i="2"/>
  <c r="P96" i="2" s="1"/>
  <c r="P343" i="2"/>
  <c r="P10" i="2"/>
  <c r="P244" i="2"/>
  <c r="P140" i="2"/>
  <c r="P234" i="2"/>
  <c r="P111" i="2"/>
  <c r="P102" i="2"/>
  <c r="S23" i="2"/>
  <c r="AR126" i="2"/>
  <c r="AR145" i="2"/>
  <c r="U371" i="2"/>
  <c r="U381" i="2" s="1"/>
  <c r="U25" i="2"/>
  <c r="U312" i="2" s="1"/>
  <c r="U386" i="2" s="1"/>
  <c r="U27" i="2"/>
  <c r="U57" i="2" s="1"/>
  <c r="AC23" i="2"/>
  <c r="AQ23" i="2"/>
  <c r="AL112" i="2"/>
  <c r="AL135" i="2" s="1"/>
  <c r="Z51" i="2"/>
  <c r="Z68" i="2"/>
  <c r="Z45" i="2"/>
  <c r="L126" i="2"/>
  <c r="L145" i="2"/>
  <c r="O234" i="2"/>
  <c r="O244" i="2"/>
  <c r="O94" i="2"/>
  <c r="O96" i="2" s="1"/>
  <c r="O140" i="2"/>
  <c r="O130" i="2"/>
  <c r="O111" i="2"/>
  <c r="O10" i="2"/>
  <c r="O343" i="2"/>
  <c r="O102" i="2"/>
  <c r="O101" i="2"/>
  <c r="O256" i="2"/>
  <c r="AJ51" i="2"/>
  <c r="AJ68" i="2"/>
  <c r="AJ45" i="2"/>
  <c r="J27" i="2"/>
  <c r="J57" i="2" s="1"/>
  <c r="J195" i="2"/>
  <c r="J115" i="2"/>
  <c r="J25" i="2"/>
  <c r="J312" i="2" s="1"/>
  <c r="J371" i="2"/>
  <c r="J381" i="2" s="1"/>
  <c r="AT27" i="2"/>
  <c r="AT57" i="2" s="1"/>
  <c r="AT25" i="2"/>
  <c r="AT312" i="2" s="1"/>
  <c r="AT371" i="2"/>
  <c r="AT381" i="2" s="1"/>
  <c r="BB102" i="2"/>
  <c r="BB244" i="2"/>
  <c r="BB343" i="2"/>
  <c r="BB94" i="2"/>
  <c r="BB96" i="2" s="1"/>
  <c r="BB101" i="2"/>
  <c r="BB256" i="2"/>
  <c r="BB111" i="2"/>
  <c r="BB130" i="2"/>
  <c r="BB234" i="2"/>
  <c r="BB140" i="2"/>
  <c r="BB10" i="2"/>
  <c r="Y371" i="2"/>
  <c r="Y381" i="2" s="1"/>
  <c r="Y25" i="2"/>
  <c r="Y312" i="2" s="1"/>
  <c r="Y386" i="2" s="1"/>
  <c r="Y27" i="2"/>
  <c r="Y57" i="2" s="1"/>
  <c r="AK256" i="2"/>
  <c r="AK244" i="2"/>
  <c r="AK234" i="2"/>
  <c r="AK111" i="2"/>
  <c r="AK101" i="2"/>
  <c r="AK130" i="2"/>
  <c r="AK343" i="2"/>
  <c r="AK102" i="2"/>
  <c r="AK10" i="2"/>
  <c r="AK94" i="2"/>
  <c r="AK96" i="2" s="1"/>
  <c r="AK140" i="2"/>
  <c r="AZ27" i="2"/>
  <c r="AZ57" i="2" s="1"/>
  <c r="AZ25" i="2"/>
  <c r="AZ312" i="2" s="1"/>
  <c r="AZ386" i="2" s="1"/>
  <c r="AZ389" i="2" s="1"/>
  <c r="AZ371" i="2"/>
  <c r="AZ381" i="2" s="1"/>
  <c r="AN126" i="2"/>
  <c r="AN145" i="2"/>
  <c r="J10" i="2"/>
  <c r="J136" i="2"/>
  <c r="J111" i="2"/>
  <c r="J234" i="2"/>
  <c r="J244" i="2"/>
  <c r="J106" i="2"/>
  <c r="J102" i="2"/>
  <c r="J130" i="2"/>
  <c r="J121" i="2"/>
  <c r="J97" i="2"/>
  <c r="J122" i="2" s="1"/>
  <c r="J256" i="2"/>
  <c r="J132" i="2"/>
  <c r="J140" i="2"/>
  <c r="J101" i="2"/>
  <c r="J343" i="2"/>
  <c r="J94" i="2"/>
  <c r="J96" i="2" s="1"/>
  <c r="AU111" i="2"/>
  <c r="AU234" i="2"/>
  <c r="AU140" i="2"/>
  <c r="AU94" i="2"/>
  <c r="AU96" i="2" s="1"/>
  <c r="AU343" i="2"/>
  <c r="AU256" i="2"/>
  <c r="AU101" i="2"/>
  <c r="AU130" i="2"/>
  <c r="AU102" i="2"/>
  <c r="AU10" i="2"/>
  <c r="AU244" i="2"/>
  <c r="N45" i="2"/>
  <c r="N51" i="2"/>
  <c r="N68" i="2"/>
  <c r="AW343" i="2"/>
  <c r="AW130" i="2"/>
  <c r="AW234" i="2"/>
  <c r="AW111" i="2"/>
  <c r="AW101" i="2"/>
  <c r="AW244" i="2"/>
  <c r="AW10" i="2"/>
  <c r="AW102" i="2"/>
  <c r="AW94" i="2"/>
  <c r="AW96" i="2" s="1"/>
  <c r="AW256" i="2"/>
  <c r="AW140" i="2"/>
  <c r="L110" i="2"/>
  <c r="L112" i="2" s="1"/>
  <c r="AE45" i="2"/>
  <c r="AE51" i="2"/>
  <c r="AE68" i="2"/>
  <c r="AF102" i="2"/>
  <c r="AF140" i="2"/>
  <c r="AF130" i="2"/>
  <c r="AF234" i="2"/>
  <c r="AF343" i="2"/>
  <c r="AF244" i="2"/>
  <c r="AF256" i="2"/>
  <c r="AF10" i="2"/>
  <c r="AF111" i="2"/>
  <c r="AF101" i="2"/>
  <c r="AF94" i="2"/>
  <c r="AF96" i="2" s="1"/>
  <c r="AI101" i="2"/>
  <c r="AI234" i="2"/>
  <c r="AI244" i="2"/>
  <c r="AI102" i="2"/>
  <c r="AI256" i="2"/>
  <c r="AI130" i="2"/>
  <c r="AI10" i="2"/>
  <c r="AI343" i="2"/>
  <c r="AI140" i="2"/>
  <c r="AI111" i="2"/>
  <c r="AI94" i="2"/>
  <c r="AI96" i="2" s="1"/>
  <c r="AQ45" i="2"/>
  <c r="AQ68" i="2"/>
  <c r="AQ51" i="2"/>
  <c r="AN51" i="2"/>
  <c r="AN68" i="2"/>
  <c r="AN45" i="2"/>
  <c r="BD81" i="1"/>
  <c r="AD23" i="2"/>
  <c r="AY51" i="2"/>
  <c r="AY68" i="2"/>
  <c r="AY45" i="2"/>
  <c r="AP234" i="2"/>
  <c r="AP111" i="2"/>
  <c r="AP130" i="2"/>
  <c r="AP256" i="2"/>
  <c r="AP94" i="2"/>
  <c r="AP96" i="2" s="1"/>
  <c r="AP102" i="2"/>
  <c r="AP101" i="2"/>
  <c r="AP244" i="2"/>
  <c r="AP343" i="2"/>
  <c r="AP10" i="2"/>
  <c r="AP140" i="2"/>
  <c r="AU25" i="2"/>
  <c r="AU312" i="2" s="1"/>
  <c r="AU386" i="2" s="1"/>
  <c r="AU389" i="2" s="1"/>
  <c r="AU371" i="2"/>
  <c r="AU381" i="2" s="1"/>
  <c r="AU27" i="2"/>
  <c r="AU57" i="2" s="1"/>
  <c r="H42" i="2"/>
  <c r="BD68" i="2"/>
  <c r="BD51" i="2"/>
  <c r="BD45" i="2"/>
  <c r="AP23" i="2"/>
  <c r="AZ68" i="2"/>
  <c r="AZ45" i="2"/>
  <c r="AZ51" i="2"/>
  <c r="R68" i="2"/>
  <c r="R51" i="2"/>
  <c r="R45" i="2"/>
  <c r="J160" i="2"/>
  <c r="S68" i="2"/>
  <c r="S45" i="2"/>
  <c r="S51" i="2"/>
  <c r="X45" i="2"/>
  <c r="X51" i="2"/>
  <c r="X68" i="2"/>
  <c r="R126" i="2"/>
  <c r="R145" i="2"/>
  <c r="AW371" i="2"/>
  <c r="AW381" i="2" s="1"/>
  <c r="AW25" i="2"/>
  <c r="AW312" i="2" s="1"/>
  <c r="AW27" i="2"/>
  <c r="AW57" i="2" s="1"/>
  <c r="BA23" i="2"/>
  <c r="BD110" i="2"/>
  <c r="BD112" i="2" s="1"/>
  <c r="AO111" i="2"/>
  <c r="AO140" i="2"/>
  <c r="AO244" i="2"/>
  <c r="AO94" i="2"/>
  <c r="AO96" i="2" s="1"/>
  <c r="AO102" i="2"/>
  <c r="AO101" i="2"/>
  <c r="AO234" i="2"/>
  <c r="AO256" i="2"/>
  <c r="AO10" i="2"/>
  <c r="AO343" i="2"/>
  <c r="AO130" i="2"/>
  <c r="AO386" i="2"/>
  <c r="AO389" i="2" s="1"/>
  <c r="X343" i="2"/>
  <c r="X256" i="2"/>
  <c r="X130" i="2"/>
  <c r="X10" i="2"/>
  <c r="X234" i="2"/>
  <c r="X244" i="2"/>
  <c r="X111" i="2"/>
  <c r="X101" i="2"/>
  <c r="X140" i="2"/>
  <c r="X102" i="2"/>
  <c r="X94" i="2"/>
  <c r="X96" i="2" s="1"/>
  <c r="X386" i="2"/>
  <c r="AX25" i="2"/>
  <c r="AX312" i="2" s="1"/>
  <c r="AX386" i="2" s="1"/>
  <c r="AX389" i="2" s="1"/>
  <c r="AX371" i="2"/>
  <c r="AX381" i="2" s="1"/>
  <c r="AX27" i="2"/>
  <c r="AX57" i="2" s="1"/>
  <c r="AE102" i="2"/>
  <c r="AE234" i="2"/>
  <c r="AE94" i="2"/>
  <c r="AE96" i="2" s="1"/>
  <c r="AE140" i="2"/>
  <c r="AE256" i="2"/>
  <c r="AE111" i="2"/>
  <c r="AE10" i="2"/>
  <c r="AE101" i="2"/>
  <c r="AE244" i="2"/>
  <c r="AE343" i="2"/>
  <c r="AE130" i="2"/>
  <c r="AJ23" i="2"/>
  <c r="AK68" i="2"/>
  <c r="AK45" i="2"/>
  <c r="AK51" i="2"/>
  <c r="T51" i="2"/>
  <c r="T45" i="2"/>
  <c r="T68" i="2"/>
  <c r="J74" i="2"/>
  <c r="H43" i="2"/>
  <c r="AT51" i="2"/>
  <c r="AT45" i="2"/>
  <c r="AT68" i="2"/>
  <c r="AV51" i="2"/>
  <c r="AV45" i="2"/>
  <c r="AV68" i="2"/>
  <c r="BB25" i="2"/>
  <c r="BB312" i="2" s="1"/>
  <c r="BB371" i="2"/>
  <c r="BB381" i="2" s="1"/>
  <c r="BB27" i="2"/>
  <c r="BB57" i="2" s="1"/>
  <c r="AH102" i="2"/>
  <c r="AH111" i="2"/>
  <c r="AH343" i="2"/>
  <c r="AH244" i="2"/>
  <c r="AH140" i="2"/>
  <c r="AH101" i="2"/>
  <c r="AH94" i="2"/>
  <c r="AH96" i="2" s="1"/>
  <c r="AH256" i="2"/>
  <c r="AH10" i="2"/>
  <c r="AH130" i="2"/>
  <c r="AH234" i="2"/>
  <c r="AH386" i="2"/>
  <c r="AP51" i="2"/>
  <c r="AP68" i="2"/>
  <c r="AP45" i="2"/>
  <c r="N130" i="2"/>
  <c r="N140" i="2"/>
  <c r="N234" i="2"/>
  <c r="N244" i="2"/>
  <c r="N94" i="2"/>
  <c r="N96" i="2" s="1"/>
  <c r="N102" i="2"/>
  <c r="N343" i="2"/>
  <c r="N10" i="2"/>
  <c r="N111" i="2"/>
  <c r="N256" i="2"/>
  <c r="N101" i="2"/>
  <c r="AN112" i="2"/>
  <c r="AN135" i="2" s="1"/>
  <c r="AM23" i="2"/>
  <c r="AE23" i="2"/>
  <c r="AY140" i="2"/>
  <c r="AY10" i="2"/>
  <c r="AY111" i="2"/>
  <c r="AY94" i="2"/>
  <c r="AY96" i="2" s="1"/>
  <c r="AY343" i="2"/>
  <c r="AY101" i="2"/>
  <c r="AY256" i="2"/>
  <c r="AY130" i="2"/>
  <c r="AY102" i="2"/>
  <c r="AY234" i="2"/>
  <c r="AY244" i="2"/>
  <c r="AZ256" i="2"/>
  <c r="AZ140" i="2"/>
  <c r="AZ244" i="2"/>
  <c r="AZ101" i="2"/>
  <c r="AZ343" i="2"/>
  <c r="AZ111" i="2"/>
  <c r="AZ102" i="2"/>
  <c r="AZ234" i="2"/>
  <c r="AZ10" i="2"/>
  <c r="AZ130" i="2"/>
  <c r="AZ94" i="2"/>
  <c r="AZ96" i="2" s="1"/>
  <c r="AW51" i="2"/>
  <c r="AW68" i="2"/>
  <c r="AW45" i="2"/>
  <c r="Q51" i="2"/>
  <c r="Q68" i="2"/>
  <c r="Q45" i="2"/>
  <c r="B64" i="1"/>
  <c r="B71" i="1" s="1"/>
  <c r="B84" i="1" s="1"/>
  <c r="B87" i="1" s="1"/>
  <c r="AO103" i="2" l="1"/>
  <c r="AO105" i="2" s="1"/>
  <c r="AO110" i="2" s="1"/>
  <c r="T103" i="2"/>
  <c r="T105" i="2" s="1"/>
  <c r="T110" i="2" s="1"/>
  <c r="Y103" i="2"/>
  <c r="Y105" i="2" s="1"/>
  <c r="Y110" i="2" s="1"/>
  <c r="S119" i="2"/>
  <c r="S125" i="2"/>
  <c r="M125" i="2"/>
  <c r="M119" i="2"/>
  <c r="Z119" i="2"/>
  <c r="Z125" i="2"/>
  <c r="AJ119" i="2"/>
  <c r="AJ125" i="2"/>
  <c r="BA125" i="2"/>
  <c r="BA119" i="2"/>
  <c r="AQ125" i="2"/>
  <c r="AQ119" i="2"/>
  <c r="T119" i="2"/>
  <c r="T125" i="2"/>
  <c r="AD119" i="2"/>
  <c r="AD125" i="2"/>
  <c r="AC119" i="2"/>
  <c r="AC125" i="2"/>
  <c r="AE119" i="2"/>
  <c r="AE125" i="2"/>
  <c r="AZ103" i="2"/>
  <c r="AZ105" i="2" s="1"/>
  <c r="AZ110" i="2" s="1"/>
  <c r="AZ112" i="2" s="1"/>
  <c r="AZ135" i="2" s="1"/>
  <c r="AM119" i="2"/>
  <c r="AM125" i="2"/>
  <c r="AP125" i="2"/>
  <c r="AP119" i="2"/>
  <c r="W119" i="2"/>
  <c r="W125" i="2"/>
  <c r="Q103" i="2"/>
  <c r="Q105" i="2" s="1"/>
  <c r="M103" i="2"/>
  <c r="M105" i="2" s="1"/>
  <c r="M110" i="2" s="1"/>
  <c r="Q119" i="2"/>
  <c r="Q125" i="2"/>
  <c r="K133" i="2"/>
  <c r="K103" i="2"/>
  <c r="K105" i="2" s="1"/>
  <c r="K110" i="2" s="1"/>
  <c r="J103" i="2"/>
  <c r="J105" i="2" s="1"/>
  <c r="AK103" i="2"/>
  <c r="AK105" i="2" s="1"/>
  <c r="AK110" i="2" s="1"/>
  <c r="O103" i="2"/>
  <c r="O105" i="2" s="1"/>
  <c r="O110" i="2" s="1"/>
  <c r="O112" i="2" s="1"/>
  <c r="O114" i="2" s="1"/>
  <c r="J133" i="2"/>
  <c r="AM103" i="2"/>
  <c r="AM105" i="2" s="1"/>
  <c r="AM110" i="2" s="1"/>
  <c r="AM112" i="2" s="1"/>
  <c r="AM135" i="2" s="1"/>
  <c r="AW103" i="2"/>
  <c r="AW105" i="2" s="1"/>
  <c r="AW110" i="2" s="1"/>
  <c r="AD103" i="2"/>
  <c r="AD105" i="2" s="1"/>
  <c r="AD110" i="2" s="1"/>
  <c r="W103" i="2"/>
  <c r="W105" i="2" s="1"/>
  <c r="W110" i="2" s="1"/>
  <c r="N103" i="2"/>
  <c r="N105" i="2" s="1"/>
  <c r="N110" i="2" s="1"/>
  <c r="AE103" i="2"/>
  <c r="AE105" i="2" s="1"/>
  <c r="AE110" i="2" s="1"/>
  <c r="H45" i="2"/>
  <c r="H398" i="2" s="1"/>
  <c r="AS103" i="2"/>
  <c r="AS105" i="2" s="1"/>
  <c r="AS110" i="2" s="1"/>
  <c r="AS112" i="2" s="1"/>
  <c r="AS135" i="2" s="1"/>
  <c r="AJ103" i="2"/>
  <c r="AJ105" i="2" s="1"/>
  <c r="AJ110" i="2" s="1"/>
  <c r="AJ112" i="2" s="1"/>
  <c r="AJ135" i="2" s="1"/>
  <c r="AF103" i="2"/>
  <c r="AF105" i="2" s="1"/>
  <c r="AU103" i="2"/>
  <c r="AU105" i="2" s="1"/>
  <c r="AU110" i="2" s="1"/>
  <c r="AA103" i="2"/>
  <c r="AA105" i="2" s="1"/>
  <c r="AA110" i="2" s="1"/>
  <c r="AA112" i="2" s="1"/>
  <c r="AA135" i="2" s="1"/>
  <c r="AL114" i="2"/>
  <c r="AN114" i="2"/>
  <c r="AU410" i="2"/>
  <c r="AF126" i="2"/>
  <c r="AF145" i="2"/>
  <c r="AM81" i="1"/>
  <c r="S81" i="1"/>
  <c r="AE25" i="2"/>
  <c r="AE312" i="2" s="1"/>
  <c r="AE371" i="2"/>
  <c r="AE381" i="2" s="1"/>
  <c r="AE27" i="2"/>
  <c r="AE57" i="2" s="1"/>
  <c r="BB318" i="2"/>
  <c r="BB391" i="2" s="1"/>
  <c r="BB411" i="2" s="1"/>
  <c r="BB315" i="2"/>
  <c r="X103" i="2"/>
  <c r="X105" i="2" s="1"/>
  <c r="X110" i="2" s="1"/>
  <c r="BD114" i="2"/>
  <c r="BD135" i="2"/>
  <c r="AW112" i="2"/>
  <c r="AW135" i="2" s="1"/>
  <c r="J145" i="2"/>
  <c r="J126" i="2"/>
  <c r="J98" i="2"/>
  <c r="J81" i="1"/>
  <c r="J141" i="2"/>
  <c r="J142" i="2" s="1"/>
  <c r="J158" i="2" s="1"/>
  <c r="J146" i="2"/>
  <c r="AK81" i="1"/>
  <c r="BB386" i="2"/>
  <c r="BB389" i="2" s="1"/>
  <c r="BB145" i="2"/>
  <c r="BB126" i="2"/>
  <c r="AT386" i="2"/>
  <c r="AT389" i="2" s="1"/>
  <c r="AT318" i="2"/>
  <c r="AT391" i="2" s="1"/>
  <c r="AT411" i="2" s="1"/>
  <c r="AT315" i="2"/>
  <c r="AX126" i="2"/>
  <c r="AX145" i="2"/>
  <c r="K126" i="2"/>
  <c r="K145" i="2"/>
  <c r="K98" i="2"/>
  <c r="K153" i="2" s="1"/>
  <c r="U81" i="1"/>
  <c r="AD112" i="2"/>
  <c r="AD135" i="2" s="1"/>
  <c r="AC145" i="2"/>
  <c r="AC126" i="2"/>
  <c r="L313" i="2"/>
  <c r="L315" i="2"/>
  <c r="L318" i="2"/>
  <c r="L391" i="2" s="1"/>
  <c r="L411" i="2" s="1"/>
  <c r="L386" i="2"/>
  <c r="L389" i="2" s="1"/>
  <c r="AA81" i="1"/>
  <c r="R315" i="2"/>
  <c r="R318" i="2"/>
  <c r="R391" i="2" s="1"/>
  <c r="R411" i="2" s="1"/>
  <c r="R386" i="2"/>
  <c r="AH318" i="2"/>
  <c r="AH391" i="2" s="1"/>
  <c r="AH411" i="2" s="1"/>
  <c r="AH315" i="2"/>
  <c r="AM25" i="2"/>
  <c r="AM312" i="2" s="1"/>
  <c r="AM371" i="2"/>
  <c r="AM381" i="2" s="1"/>
  <c r="AM27" i="2"/>
  <c r="AM57" i="2" s="1"/>
  <c r="AQ371" i="2"/>
  <c r="AQ381" i="2" s="1"/>
  <c r="AQ25" i="2"/>
  <c r="AQ312" i="2" s="1"/>
  <c r="AQ27" i="2"/>
  <c r="AQ57" i="2" s="1"/>
  <c r="AQ145" i="2"/>
  <c r="AQ126" i="2"/>
  <c r="AZ410" i="2"/>
  <c r="N410" i="2"/>
  <c r="AY103" i="2"/>
  <c r="AY105" i="2" s="1"/>
  <c r="AY110" i="2" s="1"/>
  <c r="N145" i="2"/>
  <c r="N126" i="2"/>
  <c r="AJ25" i="2"/>
  <c r="AJ312" i="2" s="1"/>
  <c r="AJ371" i="2"/>
  <c r="AJ381" i="2" s="1"/>
  <c r="AJ27" i="2"/>
  <c r="AJ57" i="2" s="1"/>
  <c r="AP27" i="2"/>
  <c r="AP57" i="2" s="1"/>
  <c r="AP371" i="2"/>
  <c r="AP381" i="2" s="1"/>
  <c r="AP25" i="2"/>
  <c r="AP312" i="2" s="1"/>
  <c r="AI103" i="2"/>
  <c r="AI105" i="2" s="1"/>
  <c r="BB81" i="1"/>
  <c r="BC410" i="2"/>
  <c r="BC103" i="2"/>
  <c r="BC105" i="2" s="1"/>
  <c r="AB114" i="2"/>
  <c r="V318" i="2"/>
  <c r="V391" i="2" s="1"/>
  <c r="V411" i="2" s="1"/>
  <c r="V315" i="2"/>
  <c r="AS81" i="1"/>
  <c r="R112" i="2"/>
  <c r="R135" i="2" s="1"/>
  <c r="BD315" i="2"/>
  <c r="BD318" i="2"/>
  <c r="BD391" i="2" s="1"/>
  <c r="BD411" i="2" s="1"/>
  <c r="BD386" i="2"/>
  <c r="BD389" i="2" s="1"/>
  <c r="N315" i="2"/>
  <c r="N318" i="2"/>
  <c r="N391" i="2" s="1"/>
  <c r="N411" i="2" s="1"/>
  <c r="H74" i="2"/>
  <c r="AU145" i="2"/>
  <c r="AU126" i="2"/>
  <c r="K112" i="2"/>
  <c r="K135" i="2" s="1"/>
  <c r="K137" i="2" s="1"/>
  <c r="K156" i="2" s="1"/>
  <c r="AY145" i="2"/>
  <c r="AY126" i="2"/>
  <c r="N112" i="2"/>
  <c r="N135" i="2" s="1"/>
  <c r="AE81" i="1"/>
  <c r="BA371" i="2"/>
  <c r="BA381" i="2" s="1"/>
  <c r="BA25" i="2"/>
  <c r="BA312" i="2" s="1"/>
  <c r="BA27" i="2"/>
  <c r="BA57" i="2" s="1"/>
  <c r="AI81" i="1"/>
  <c r="AF110" i="2"/>
  <c r="J318" i="2"/>
  <c r="J391" i="2" s="1"/>
  <c r="J411" i="2" s="1"/>
  <c r="J315" i="2"/>
  <c r="J327" i="2" s="1"/>
  <c r="J313" i="2"/>
  <c r="AC371" i="2"/>
  <c r="AC381" i="2" s="1"/>
  <c r="AC25" i="2"/>
  <c r="AC312" i="2" s="1"/>
  <c r="AC27" i="2"/>
  <c r="AC57" i="2" s="1"/>
  <c r="K107" i="2"/>
  <c r="K155" i="2" s="1"/>
  <c r="Q371" i="2"/>
  <c r="Q381" i="2" s="1"/>
  <c r="Q25" i="2"/>
  <c r="Q312" i="2" s="1"/>
  <c r="Q27" i="2"/>
  <c r="Q57" i="2" s="1"/>
  <c r="U126" i="2"/>
  <c r="U145" i="2"/>
  <c r="J52" i="2"/>
  <c r="H51" i="2"/>
  <c r="T112" i="2"/>
  <c r="T135" i="2" s="1"/>
  <c r="W27" i="2"/>
  <c r="W57" i="2" s="1"/>
  <c r="W371" i="2"/>
  <c r="W381" i="2" s="1"/>
  <c r="W25" i="2"/>
  <c r="W312" i="2" s="1"/>
  <c r="Y126" i="2"/>
  <c r="Y145" i="2"/>
  <c r="AV145" i="2"/>
  <c r="AV126" i="2"/>
  <c r="AD145" i="2"/>
  <c r="AD126" i="2"/>
  <c r="AV386" i="2"/>
  <c r="AV389" i="2" s="1"/>
  <c r="AV318" i="2"/>
  <c r="AV391" i="2" s="1"/>
  <c r="AV411" i="2" s="1"/>
  <c r="AV315" i="2"/>
  <c r="BA110" i="2"/>
  <c r="AC103" i="2"/>
  <c r="AC105" i="2" s="1"/>
  <c r="AC110" i="2" s="1"/>
  <c r="AL318" i="2"/>
  <c r="AL391" i="2" s="1"/>
  <c r="AL411" i="2" s="1"/>
  <c r="AL315" i="2"/>
  <c r="AL386" i="2"/>
  <c r="AL389" i="2" s="1"/>
  <c r="W81" i="1"/>
  <c r="W126" i="2"/>
  <c r="W145" i="2"/>
  <c r="BC318" i="2"/>
  <c r="BC391" i="2" s="1"/>
  <c r="BC411" i="2" s="1"/>
  <c r="BC315" i="2"/>
  <c r="AF386" i="2"/>
  <c r="AF318" i="2"/>
  <c r="AF391" i="2" s="1"/>
  <c r="AF411" i="2" s="1"/>
  <c r="AF315" i="2"/>
  <c r="AX410" i="2"/>
  <c r="P318" i="2"/>
  <c r="P391" i="2" s="1"/>
  <c r="P411" i="2" s="1"/>
  <c r="P315" i="2"/>
  <c r="X81" i="1"/>
  <c r="AO410" i="2"/>
  <c r="H68" i="2"/>
  <c r="L114" i="2"/>
  <c r="L135" i="2"/>
  <c r="AW126" i="2"/>
  <c r="AW145" i="2"/>
  <c r="AU81" i="1"/>
  <c r="AK112" i="2"/>
  <c r="AK135" i="2" s="1"/>
  <c r="P81" i="1"/>
  <c r="K410" i="2"/>
  <c r="V81" i="1"/>
  <c r="AS145" i="2"/>
  <c r="AS126" i="2"/>
  <c r="H96" i="2"/>
  <c r="AJ81" i="1"/>
  <c r="AJ145" i="2"/>
  <c r="AJ126" i="2"/>
  <c r="M126" i="2"/>
  <c r="M145" i="2"/>
  <c r="AG81" i="1"/>
  <c r="Z371" i="2"/>
  <c r="Z381" i="2" s="1"/>
  <c r="Z25" i="2"/>
  <c r="Z312" i="2" s="1"/>
  <c r="Z27" i="2"/>
  <c r="Z57" i="2" s="1"/>
  <c r="AV81" i="1"/>
  <c r="AK315" i="2"/>
  <c r="AK318" i="2"/>
  <c r="AK391" i="2" s="1"/>
  <c r="AK411" i="2" s="1"/>
  <c r="M32" i="2"/>
  <c r="L121" i="2"/>
  <c r="AE112" i="2"/>
  <c r="AE135" i="2" s="1"/>
  <c r="AU315" i="2"/>
  <c r="AU318" i="2"/>
  <c r="AU391" i="2" s="1"/>
  <c r="AU411" i="2" s="1"/>
  <c r="O145" i="2"/>
  <c r="O126" i="2"/>
  <c r="AX81" i="1"/>
  <c r="Y112" i="2"/>
  <c r="Y135" i="2" s="1"/>
  <c r="AZ126" i="2"/>
  <c r="AZ145" i="2"/>
  <c r="AH81" i="1"/>
  <c r="AO145" i="2"/>
  <c r="AO126" i="2"/>
  <c r="AZ81" i="1"/>
  <c r="AY81" i="1"/>
  <c r="AX318" i="2"/>
  <c r="AX391" i="2" s="1"/>
  <c r="AX411" i="2" s="1"/>
  <c r="AX315" i="2"/>
  <c r="X126" i="2"/>
  <c r="X145" i="2"/>
  <c r="AP103" i="2"/>
  <c r="AP105" i="2" s="1"/>
  <c r="AP110" i="2" s="1"/>
  <c r="J386" i="2"/>
  <c r="J389" i="2" s="1"/>
  <c r="AK410" i="2"/>
  <c r="J353" i="2"/>
  <c r="J344" i="2"/>
  <c r="J345" i="2" s="1"/>
  <c r="P386" i="2"/>
  <c r="P389" i="2" s="1"/>
  <c r="AT103" i="2"/>
  <c r="AT105" i="2" s="1"/>
  <c r="AT110" i="2" s="1"/>
  <c r="BC145" i="2"/>
  <c r="BC126" i="2"/>
  <c r="AX103" i="2"/>
  <c r="AX105" i="2" s="1"/>
  <c r="AX110" i="2" s="1"/>
  <c r="AG318" i="2"/>
  <c r="AG391" i="2" s="1"/>
  <c r="AG411" i="2" s="1"/>
  <c r="AG315" i="2"/>
  <c r="U103" i="2"/>
  <c r="U105" i="2" s="1"/>
  <c r="U110" i="2" s="1"/>
  <c r="Q126" i="2"/>
  <c r="Q145" i="2"/>
  <c r="V386" i="2"/>
  <c r="M25" i="2"/>
  <c r="M312" i="2" s="1"/>
  <c r="M371" i="2"/>
  <c r="M381" i="2" s="1"/>
  <c r="M27" i="2"/>
  <c r="M57" i="2" s="1"/>
  <c r="AG112" i="2"/>
  <c r="AG135" i="2" s="1"/>
  <c r="Z103" i="2"/>
  <c r="Z105" i="2" s="1"/>
  <c r="Z110" i="2" s="1"/>
  <c r="AV103" i="2"/>
  <c r="AV105" i="2" s="1"/>
  <c r="AV110" i="2" s="1"/>
  <c r="BA81" i="1"/>
  <c r="AQ81" i="1"/>
  <c r="X318" i="2"/>
  <c r="X391" i="2" s="1"/>
  <c r="X411" i="2" s="1"/>
  <c r="X315" i="2"/>
  <c r="K146" i="2"/>
  <c r="L31" i="2"/>
  <c r="K302" i="2"/>
  <c r="AO112" i="2"/>
  <c r="AO135" i="2" s="1"/>
  <c r="AP81" i="1"/>
  <c r="J58" i="2"/>
  <c r="AY318" i="2"/>
  <c r="AY391" i="2" s="1"/>
  <c r="AY411" i="2" s="1"/>
  <c r="AY315" i="2"/>
  <c r="AH126" i="2"/>
  <c r="AH145" i="2"/>
  <c r="AW315" i="2"/>
  <c r="AW318" i="2"/>
  <c r="AW391" i="2" s="1"/>
  <c r="AW411" i="2" s="1"/>
  <c r="AF81" i="1"/>
  <c r="AW386" i="2"/>
  <c r="AW389" i="2" s="1"/>
  <c r="AW81" i="1"/>
  <c r="O410" i="2"/>
  <c r="O81" i="1"/>
  <c r="U315" i="2"/>
  <c r="U318" i="2"/>
  <c r="U391" i="2" s="1"/>
  <c r="U411" i="2" s="1"/>
  <c r="P126" i="2"/>
  <c r="P145" i="2"/>
  <c r="AT145" i="2"/>
  <c r="AT126" i="2"/>
  <c r="AT81" i="1"/>
  <c r="BC81" i="1"/>
  <c r="Q110" i="2"/>
  <c r="V103" i="2"/>
  <c r="V105" i="2" s="1"/>
  <c r="V110" i="2" s="1"/>
  <c r="AS410" i="2"/>
  <c r="O315" i="2"/>
  <c r="O318" i="2"/>
  <c r="O391" i="2" s="1"/>
  <c r="O411" i="2" s="1"/>
  <c r="M81" i="1"/>
  <c r="AG145" i="2"/>
  <c r="AG126" i="2"/>
  <c r="Z81" i="1"/>
  <c r="AB318" i="2"/>
  <c r="AB391" i="2" s="1"/>
  <c r="AB411" i="2" s="1"/>
  <c r="AB315" i="2"/>
  <c r="AB386" i="2"/>
  <c r="AN318" i="2"/>
  <c r="AN391" i="2" s="1"/>
  <c r="AN411" i="2" s="1"/>
  <c r="AN315" i="2"/>
  <c r="AN386" i="2"/>
  <c r="AN389" i="2" s="1"/>
  <c r="S126" i="2"/>
  <c r="S145" i="2"/>
  <c r="AA145" i="2"/>
  <c r="AA126" i="2"/>
  <c r="AQ103" i="2"/>
  <c r="AQ105" i="2" s="1"/>
  <c r="AI315" i="2"/>
  <c r="AI318" i="2"/>
  <c r="AI391" i="2" s="1"/>
  <c r="AI411" i="2" s="1"/>
  <c r="Y318" i="2"/>
  <c r="Y391" i="2" s="1"/>
  <c r="Y411" i="2" s="1"/>
  <c r="Y315" i="2"/>
  <c r="AR315" i="2"/>
  <c r="AR318" i="2"/>
  <c r="AR391" i="2" s="1"/>
  <c r="AR411" i="2" s="1"/>
  <c r="AR386" i="2"/>
  <c r="AR389" i="2" s="1"/>
  <c r="T81" i="1"/>
  <c r="Z126" i="2"/>
  <c r="Z145" i="2"/>
  <c r="AY386" i="2"/>
  <c r="AY389" i="2" s="1"/>
  <c r="N81" i="1"/>
  <c r="AH103" i="2"/>
  <c r="AH105" i="2" s="1"/>
  <c r="AH110" i="2" s="1"/>
  <c r="AE126" i="2"/>
  <c r="AE145" i="2"/>
  <c r="AO81" i="1"/>
  <c r="AP145" i="2"/>
  <c r="AP126" i="2"/>
  <c r="AD371" i="2"/>
  <c r="AD381" i="2" s="1"/>
  <c r="AD25" i="2"/>
  <c r="AD312" i="2" s="1"/>
  <c r="AD27" i="2"/>
  <c r="AD57" i="2" s="1"/>
  <c r="AI145" i="2"/>
  <c r="AI126" i="2"/>
  <c r="AU112" i="2"/>
  <c r="AU135" i="2" s="1"/>
  <c r="J123" i="2"/>
  <c r="J127" i="2" s="1"/>
  <c r="AZ318" i="2"/>
  <c r="AZ391" i="2" s="1"/>
  <c r="AZ411" i="2" s="1"/>
  <c r="AZ315" i="2"/>
  <c r="AK126" i="2"/>
  <c r="AK145" i="2"/>
  <c r="BB103" i="2"/>
  <c r="BB105" i="2" s="1"/>
  <c r="BB110" i="2" s="1"/>
  <c r="S371" i="2"/>
  <c r="S381" i="2" s="1"/>
  <c r="S25" i="2"/>
  <c r="S312" i="2" s="1"/>
  <c r="S27" i="2"/>
  <c r="S57" i="2" s="1"/>
  <c r="P103" i="2"/>
  <c r="P105" i="2" s="1"/>
  <c r="P110" i="2" s="1"/>
  <c r="T371" i="2"/>
  <c r="T381" i="2" s="1"/>
  <c r="T25" i="2"/>
  <c r="T312" i="2" s="1"/>
  <c r="T27" i="2"/>
  <c r="T57" i="2" s="1"/>
  <c r="K123" i="2"/>
  <c r="K81" i="1"/>
  <c r="K141" i="2"/>
  <c r="K142" i="2" s="1"/>
  <c r="K158" i="2" s="1"/>
  <c r="AR114" i="2"/>
  <c r="Q81" i="1"/>
  <c r="V126" i="2"/>
  <c r="V145" i="2"/>
  <c r="AM126" i="2"/>
  <c r="AM145" i="2"/>
  <c r="AS315" i="2"/>
  <c r="AS318" i="2"/>
  <c r="AS391" i="2" s="1"/>
  <c r="AS411" i="2" s="1"/>
  <c r="AA315" i="2"/>
  <c r="AA318" i="2"/>
  <c r="AA391" i="2" s="1"/>
  <c r="AA411" i="2" s="1"/>
  <c r="T126" i="2"/>
  <c r="T145" i="2"/>
  <c r="Y81" i="1"/>
  <c r="AD81" i="1"/>
  <c r="BA126" i="2"/>
  <c r="BA145" i="2"/>
  <c r="AC81" i="1"/>
  <c r="S103" i="2"/>
  <c r="S105" i="2" s="1"/>
  <c r="S110" i="2" s="1"/>
  <c r="K318" i="2"/>
  <c r="K391" i="2" s="1"/>
  <c r="K411" i="2" s="1"/>
  <c r="K315" i="2"/>
  <c r="K313" i="2"/>
  <c r="AO318" i="2"/>
  <c r="AO391" i="2" s="1"/>
  <c r="AO411" i="2" s="1"/>
  <c r="AO315" i="2"/>
  <c r="B91" i="1"/>
  <c r="B96" i="1" s="1"/>
  <c r="H119" i="2" l="1"/>
  <c r="K127" i="2"/>
  <c r="K154" i="2" s="1"/>
  <c r="K237" i="2" s="1"/>
  <c r="K239" i="2" s="1"/>
  <c r="J147" i="2"/>
  <c r="J159" i="2" s="1"/>
  <c r="AI313" i="2"/>
  <c r="AR313" i="2"/>
  <c r="AJ114" i="2"/>
  <c r="AW114" i="2"/>
  <c r="AS313" i="2"/>
  <c r="AS409" i="2" s="1"/>
  <c r="O135" i="2"/>
  <c r="AL313" i="2"/>
  <c r="O313" i="2"/>
  <c r="O409" i="2" s="1"/>
  <c r="AX392" i="2"/>
  <c r="BC313" i="2"/>
  <c r="K409" i="2"/>
  <c r="AY313" i="2"/>
  <c r="BC392" i="2"/>
  <c r="AH313" i="2"/>
  <c r="H57" i="2"/>
  <c r="U313" i="2"/>
  <c r="AW313" i="2"/>
  <c r="Y313" i="2"/>
  <c r="J154" i="2"/>
  <c r="AU114" i="2"/>
  <c r="AD114" i="2"/>
  <c r="AA114" i="2"/>
  <c r="AZ114" i="2"/>
  <c r="H145" i="2"/>
  <c r="H126" i="2"/>
  <c r="L97" i="2"/>
  <c r="M31" i="2"/>
  <c r="L302" i="2"/>
  <c r="L160" i="2" s="1"/>
  <c r="L136" i="2"/>
  <c r="L137" i="2" s="1"/>
  <c r="L106" i="2"/>
  <c r="L107" i="2" s="1"/>
  <c r="L155" i="2" s="1"/>
  <c r="L132" i="2"/>
  <c r="L133" i="2" s="1"/>
  <c r="L115" i="2"/>
  <c r="L116" i="2" s="1"/>
  <c r="L157" i="2" s="1"/>
  <c r="L141" i="2"/>
  <c r="L142" i="2" s="1"/>
  <c r="L158" i="2" s="1"/>
  <c r="L146" i="2"/>
  <c r="L147" i="2" s="1"/>
  <c r="L159" i="2" s="1"/>
  <c r="AT410" i="2"/>
  <c r="AT392" i="2"/>
  <c r="BB313" i="2"/>
  <c r="AO313" i="2"/>
  <c r="AO409" i="2" s="1"/>
  <c r="AA313" i="2"/>
  <c r="T318" i="2"/>
  <c r="T391" i="2" s="1"/>
  <c r="T411" i="2" s="1"/>
  <c r="T313" i="2"/>
  <c r="T315" i="2"/>
  <c r="T386" i="2"/>
  <c r="AZ313" i="2"/>
  <c r="AZ409" i="2" s="1"/>
  <c r="AH112" i="2"/>
  <c r="AH135" i="2" s="1"/>
  <c r="AQ110" i="2"/>
  <c r="AN392" i="2"/>
  <c r="AN410" i="2"/>
  <c r="AW392" i="2"/>
  <c r="AW410" i="2"/>
  <c r="H103" i="2"/>
  <c r="J187" i="2"/>
  <c r="J168" i="2"/>
  <c r="J261" i="2" s="1"/>
  <c r="AS114" i="2"/>
  <c r="AU313" i="2"/>
  <c r="AU409" i="2" s="1"/>
  <c r="K392" i="2"/>
  <c r="T114" i="2"/>
  <c r="AM114" i="2"/>
  <c r="BD392" i="2"/>
  <c r="BD410" i="2"/>
  <c r="BC110" i="2"/>
  <c r="AI110" i="2"/>
  <c r="U112" i="2"/>
  <c r="U135" i="2" s="1"/>
  <c r="AV410" i="2"/>
  <c r="AV392" i="2"/>
  <c r="BD313" i="2"/>
  <c r="AM315" i="2"/>
  <c r="AM318" i="2"/>
  <c r="AM391" i="2" s="1"/>
  <c r="AM411" i="2" s="1"/>
  <c r="AM313" i="2"/>
  <c r="AM386" i="2"/>
  <c r="AM389" i="2" s="1"/>
  <c r="J153" i="2"/>
  <c r="BB112" i="2"/>
  <c r="BB135" i="2" s="1"/>
  <c r="AN313" i="2"/>
  <c r="AT112" i="2"/>
  <c r="AT135" i="2" s="1"/>
  <c r="AK392" i="2"/>
  <c r="AE114" i="2"/>
  <c r="J322" i="2"/>
  <c r="J167" i="2"/>
  <c r="J260" i="2" s="1"/>
  <c r="BC409" i="2"/>
  <c r="AQ313" i="2"/>
  <c r="AQ315" i="2"/>
  <c r="AQ318" i="2"/>
  <c r="AQ391" i="2" s="1"/>
  <c r="AQ411" i="2" s="1"/>
  <c r="AQ386" i="2"/>
  <c r="AQ389" i="2" s="1"/>
  <c r="J107" i="2"/>
  <c r="J110" i="2"/>
  <c r="H105" i="2"/>
  <c r="P112" i="2"/>
  <c r="P135" i="2" s="1"/>
  <c r="Q112" i="2"/>
  <c r="Q135" i="2" s="1"/>
  <c r="X313" i="2"/>
  <c r="M315" i="2"/>
  <c r="M313" i="2"/>
  <c r="M318" i="2"/>
  <c r="M391" i="2" s="1"/>
  <c r="M411" i="2" s="1"/>
  <c r="M386" i="2"/>
  <c r="M389" i="2" s="1"/>
  <c r="AG313" i="2"/>
  <c r="P392" i="2"/>
  <c r="P410" i="2"/>
  <c r="AF313" i="2"/>
  <c r="AC112" i="2"/>
  <c r="AC135" i="2" s="1"/>
  <c r="J63" i="2"/>
  <c r="J81" i="2" s="1"/>
  <c r="J61" i="2"/>
  <c r="J62" i="2"/>
  <c r="J75" i="2" s="1"/>
  <c r="J53" i="2"/>
  <c r="K50" i="2" s="1"/>
  <c r="AC315" i="2"/>
  <c r="AC313" i="2"/>
  <c r="AC318" i="2"/>
  <c r="AC391" i="2" s="1"/>
  <c r="AC411" i="2" s="1"/>
  <c r="AC386" i="2"/>
  <c r="K114" i="2"/>
  <c r="K116" i="2" s="1"/>
  <c r="K157" i="2" s="1"/>
  <c r="N313" i="2"/>
  <c r="N409" i="2" s="1"/>
  <c r="AZ392" i="2"/>
  <c r="BB410" i="2"/>
  <c r="BB392" i="2"/>
  <c r="AD313" i="2"/>
  <c r="AD318" i="2"/>
  <c r="AD391" i="2" s="1"/>
  <c r="AD411" i="2" s="1"/>
  <c r="AD315" i="2"/>
  <c r="AD386" i="2"/>
  <c r="AY392" i="2"/>
  <c r="AY410" i="2"/>
  <c r="O392" i="2"/>
  <c r="AO114" i="2"/>
  <c r="AV112" i="2"/>
  <c r="AV135" i="2" s="1"/>
  <c r="J410" i="2"/>
  <c r="J409" i="2" s="1"/>
  <c r="J392" i="2"/>
  <c r="AX313" i="2"/>
  <c r="AX409" i="2" s="1"/>
  <c r="AO392" i="2"/>
  <c r="P313" i="2"/>
  <c r="W313" i="2"/>
  <c r="W318" i="2"/>
  <c r="W391" i="2" s="1"/>
  <c r="W411" i="2" s="1"/>
  <c r="W315" i="2"/>
  <c r="W386" i="2"/>
  <c r="N114" i="2"/>
  <c r="AU392" i="2"/>
  <c r="Z313" i="2"/>
  <c r="Z318" i="2"/>
  <c r="Z391" i="2" s="1"/>
  <c r="Z411" i="2" s="1"/>
  <c r="Z315" i="2"/>
  <c r="Z386" i="2"/>
  <c r="AP386" i="2"/>
  <c r="AP389" i="2" s="1"/>
  <c r="AP313" i="2"/>
  <c r="AP318" i="2"/>
  <c r="AP391" i="2" s="1"/>
  <c r="AP411" i="2" s="1"/>
  <c r="AP315" i="2"/>
  <c r="W112" i="2"/>
  <c r="W135" i="2" s="1"/>
  <c r="Z112" i="2"/>
  <c r="Z135" i="2" s="1"/>
  <c r="AP112" i="2"/>
  <c r="AP135" i="2" s="1"/>
  <c r="M121" i="2"/>
  <c r="N32" i="2"/>
  <c r="BA112" i="2"/>
  <c r="BA135" i="2" s="1"/>
  <c r="AF112" i="2"/>
  <c r="AF135" i="2" s="1"/>
  <c r="BA318" i="2"/>
  <c r="BA391" i="2" s="1"/>
  <c r="BA411" i="2" s="1"/>
  <c r="BA315" i="2"/>
  <c r="BA313" i="2"/>
  <c r="BA386" i="2"/>
  <c r="BA389" i="2" s="1"/>
  <c r="V313" i="2"/>
  <c r="AY112" i="2"/>
  <c r="AY135" i="2" s="1"/>
  <c r="K147" i="2"/>
  <c r="K159" i="2" s="1"/>
  <c r="X112" i="2"/>
  <c r="X135" i="2" s="1"/>
  <c r="AE318" i="2"/>
  <c r="AE391" i="2" s="1"/>
  <c r="AE411" i="2" s="1"/>
  <c r="AE313" i="2"/>
  <c r="AE315" i="2"/>
  <c r="AE386" i="2"/>
  <c r="V112" i="2"/>
  <c r="V135" i="2" s="1"/>
  <c r="Q386" i="2"/>
  <c r="Q389" i="2" s="1"/>
  <c r="Q313" i="2"/>
  <c r="Q318" i="2"/>
  <c r="Q391" i="2" s="1"/>
  <c r="Q411" i="2" s="1"/>
  <c r="Q315" i="2"/>
  <c r="AJ313" i="2"/>
  <c r="AJ318" i="2"/>
  <c r="AJ391" i="2" s="1"/>
  <c r="AJ411" i="2" s="1"/>
  <c r="AJ315" i="2"/>
  <c r="AJ386" i="2"/>
  <c r="AJ389" i="2" s="1"/>
  <c r="S112" i="2"/>
  <c r="S135" i="2" s="1"/>
  <c r="S313" i="2"/>
  <c r="S318" i="2"/>
  <c r="S391" i="2" s="1"/>
  <c r="S411" i="2" s="1"/>
  <c r="S315" i="2"/>
  <c r="S386" i="2"/>
  <c r="AR392" i="2"/>
  <c r="AR410" i="2"/>
  <c r="AR409" i="2" s="1"/>
  <c r="AB313" i="2"/>
  <c r="AS392" i="2"/>
  <c r="K160" i="2"/>
  <c r="AG114" i="2"/>
  <c r="AX112" i="2"/>
  <c r="AX135" i="2" s="1"/>
  <c r="Y114" i="2"/>
  <c r="AK313" i="2"/>
  <c r="AK409" i="2" s="1"/>
  <c r="AK114" i="2"/>
  <c r="M112" i="2"/>
  <c r="M135" i="2" s="1"/>
  <c r="AL410" i="2"/>
  <c r="AL392" i="2"/>
  <c r="AV313" i="2"/>
  <c r="R114" i="2"/>
  <c r="N392" i="2"/>
  <c r="R313" i="2"/>
  <c r="L392" i="2"/>
  <c r="L410" i="2"/>
  <c r="L409" i="2" s="1"/>
  <c r="AT313" i="2"/>
  <c r="AW409" i="2" l="1"/>
  <c r="BB409" i="2"/>
  <c r="L236" i="2"/>
  <c r="K210" i="2"/>
  <c r="K161" i="2"/>
  <c r="K180" i="2" s="1"/>
  <c r="AL409" i="2"/>
  <c r="AY409" i="2"/>
  <c r="U114" i="2"/>
  <c r="AN409" i="2"/>
  <c r="K247" i="2"/>
  <c r="K249" i="2" s="1"/>
  <c r="L246" i="2" s="1"/>
  <c r="AV114" i="2"/>
  <c r="AC114" i="2"/>
  <c r="AP114" i="2"/>
  <c r="M114" i="2"/>
  <c r="X114" i="2"/>
  <c r="AF114" i="2"/>
  <c r="AV409" i="2"/>
  <c r="AX114" i="2"/>
  <c r="W114" i="2"/>
  <c r="AT114" i="2"/>
  <c r="P114" i="2"/>
  <c r="Z114" i="2"/>
  <c r="L156" i="2"/>
  <c r="L247" i="2" s="1"/>
  <c r="L249" i="2" s="1"/>
  <c r="Q410" i="2"/>
  <c r="Q409" i="2" s="1"/>
  <c r="Q392" i="2"/>
  <c r="M410" i="2"/>
  <c r="M409" i="2" s="1"/>
  <c r="M392" i="2"/>
  <c r="AI112" i="2"/>
  <c r="AI135" i="2" s="1"/>
  <c r="AJ392" i="2"/>
  <c r="AJ410" i="2"/>
  <c r="AJ409" i="2" s="1"/>
  <c r="AY114" i="2"/>
  <c r="BB114" i="2"/>
  <c r="S114" i="2"/>
  <c r="V114" i="2"/>
  <c r="BA114" i="2"/>
  <c r="AP410" i="2"/>
  <c r="AP409" i="2" s="1"/>
  <c r="AP392" i="2"/>
  <c r="K52" i="2"/>
  <c r="AT409" i="2"/>
  <c r="BA410" i="2"/>
  <c r="BA409" i="2" s="1"/>
  <c r="BA392" i="2"/>
  <c r="J76" i="2"/>
  <c r="K73" i="2" s="1"/>
  <c r="J86" i="2"/>
  <c r="BC112" i="2"/>
  <c r="BC135" i="2" s="1"/>
  <c r="J69" i="2"/>
  <c r="J64" i="2"/>
  <c r="P409" i="2"/>
  <c r="J112" i="2"/>
  <c r="H110" i="2"/>
  <c r="BD409" i="2"/>
  <c r="AQ112" i="2"/>
  <c r="AQ135" i="2" s="1"/>
  <c r="O32" i="2"/>
  <c r="N121" i="2"/>
  <c r="J87" i="2"/>
  <c r="J82" i="2"/>
  <c r="K79" i="2" s="1"/>
  <c r="J338" i="2"/>
  <c r="J155" i="2"/>
  <c r="J237" i="2"/>
  <c r="AH114" i="2"/>
  <c r="N31" i="2"/>
  <c r="M302" i="2"/>
  <c r="M132" i="2"/>
  <c r="M133" i="2" s="1"/>
  <c r="M97" i="2"/>
  <c r="M106" i="2"/>
  <c r="M107" i="2" s="1"/>
  <c r="M155" i="2" s="1"/>
  <c r="M136" i="2"/>
  <c r="M137" i="2" s="1"/>
  <c r="M141" i="2"/>
  <c r="M142" i="2" s="1"/>
  <c r="M158" i="2" s="1"/>
  <c r="M115" i="2"/>
  <c r="M146" i="2"/>
  <c r="M147" i="2" s="1"/>
  <c r="AQ410" i="2"/>
  <c r="AQ409" i="2" s="1"/>
  <c r="AQ392" i="2"/>
  <c r="Q114" i="2"/>
  <c r="AM410" i="2"/>
  <c r="AM409" i="2" s="1"/>
  <c r="AM392" i="2"/>
  <c r="L122" i="2"/>
  <c r="L123" i="2" s="1"/>
  <c r="L98" i="2"/>
  <c r="K258" i="2" l="1"/>
  <c r="L127" i="2"/>
  <c r="L154" i="2" s="1"/>
  <c r="K214" i="2"/>
  <c r="M116" i="2"/>
  <c r="M157" i="2" s="1"/>
  <c r="AQ114" i="2"/>
  <c r="BC114" i="2"/>
  <c r="AI114" i="2"/>
  <c r="M156" i="2"/>
  <c r="M160" i="2"/>
  <c r="J70" i="2"/>
  <c r="K67" i="2" s="1"/>
  <c r="J85" i="2"/>
  <c r="J306" i="2"/>
  <c r="J290" i="2"/>
  <c r="N115" i="2"/>
  <c r="N116" i="2" s="1"/>
  <c r="N157" i="2" s="1"/>
  <c r="O31" i="2"/>
  <c r="N302" i="2"/>
  <c r="N160" i="2" s="1"/>
  <c r="N136" i="2"/>
  <c r="N137" i="2" s="1"/>
  <c r="N106" i="2"/>
  <c r="N107" i="2" s="1"/>
  <c r="N97" i="2"/>
  <c r="N132" i="2"/>
  <c r="N133" i="2" s="1"/>
  <c r="N141" i="2"/>
  <c r="N142" i="2" s="1"/>
  <c r="N158" i="2" s="1"/>
  <c r="N146" i="2"/>
  <c r="N147" i="2" s="1"/>
  <c r="N159" i="2" s="1"/>
  <c r="L153" i="2"/>
  <c r="L248" i="2"/>
  <c r="L251" i="2"/>
  <c r="M246" i="2"/>
  <c r="L214" i="2"/>
  <c r="M159" i="2"/>
  <c r="J239" i="2"/>
  <c r="O121" i="2"/>
  <c r="P32" i="2"/>
  <c r="J114" i="2"/>
  <c r="J135" i="2"/>
  <c r="H112" i="2"/>
  <c r="J191" i="2"/>
  <c r="J376" i="2"/>
  <c r="J339" i="2"/>
  <c r="J340" i="2" s="1"/>
  <c r="M122" i="2"/>
  <c r="M123" i="2" s="1"/>
  <c r="M98" i="2"/>
  <c r="M153" i="2" s="1"/>
  <c r="K53" i="2"/>
  <c r="L50" i="2" s="1"/>
  <c r="L161" i="2" l="1"/>
  <c r="L258" i="2" s="1"/>
  <c r="M127" i="2"/>
  <c r="M154" i="2" s="1"/>
  <c r="J137" i="2"/>
  <c r="G135" i="2"/>
  <c r="H402" i="2" s="1"/>
  <c r="L237" i="2"/>
  <c r="L239" i="2" s="1"/>
  <c r="L210" i="2" s="1"/>
  <c r="M247" i="2"/>
  <c r="M249" i="2" s="1"/>
  <c r="M251" i="2" s="1"/>
  <c r="N122" i="2"/>
  <c r="N123" i="2" s="1"/>
  <c r="N98" i="2"/>
  <c r="N153" i="2" s="1"/>
  <c r="J366" i="2"/>
  <c r="J190" i="2"/>
  <c r="J307" i="2"/>
  <c r="K337" i="2"/>
  <c r="J224" i="2"/>
  <c r="J238" i="2"/>
  <c r="K236" i="2"/>
  <c r="K238" i="2" s="1"/>
  <c r="J241" i="2"/>
  <c r="J210" i="2"/>
  <c r="K241" i="2"/>
  <c r="N155" i="2"/>
  <c r="J88" i="2"/>
  <c r="J183" i="2" s="1"/>
  <c r="J283" i="2" s="1"/>
  <c r="J326" i="2"/>
  <c r="K58" i="2"/>
  <c r="L52" i="2"/>
  <c r="L53" i="2" s="1"/>
  <c r="M50" i="2" s="1"/>
  <c r="J156" i="2"/>
  <c r="O146" i="2"/>
  <c r="O147" i="2" s="1"/>
  <c r="P31" i="2"/>
  <c r="O302" i="2"/>
  <c r="O160" i="2" s="1"/>
  <c r="O115" i="2"/>
  <c r="O116" i="2" s="1"/>
  <c r="O157" i="2" s="1"/>
  <c r="O136" i="2"/>
  <c r="O137" i="2" s="1"/>
  <c r="O106" i="2"/>
  <c r="O107" i="2" s="1"/>
  <c r="O155" i="2" s="1"/>
  <c r="O132" i="2"/>
  <c r="O133" i="2" s="1"/>
  <c r="O97" i="2"/>
  <c r="O141" i="2"/>
  <c r="O142" i="2" s="1"/>
  <c r="O158" i="2" s="1"/>
  <c r="J116" i="2"/>
  <c r="H114" i="2"/>
  <c r="Q32" i="2"/>
  <c r="P121" i="2"/>
  <c r="N156" i="2"/>
  <c r="L180" i="2" l="1"/>
  <c r="M161" i="2"/>
  <c r="M237" i="2"/>
  <c r="N127" i="2"/>
  <c r="N154" i="2" s="1"/>
  <c r="L238" i="2"/>
  <c r="L241" i="2"/>
  <c r="L253" i="2" s="1"/>
  <c r="L181" i="2" s="1"/>
  <c r="M236" i="2"/>
  <c r="N246" i="2"/>
  <c r="M248" i="2"/>
  <c r="M214" i="2"/>
  <c r="O156" i="2"/>
  <c r="N247" i="2"/>
  <c r="N249" i="2" s="1"/>
  <c r="J289" i="2"/>
  <c r="J291" i="2" s="1"/>
  <c r="J284" i="2"/>
  <c r="O122" i="2"/>
  <c r="O123" i="2" s="1"/>
  <c r="O98" i="2"/>
  <c r="O153" i="2" s="1"/>
  <c r="J188" i="2"/>
  <c r="J308" i="2"/>
  <c r="J163" i="2" s="1"/>
  <c r="Q121" i="2"/>
  <c r="R32" i="2"/>
  <c r="M180" i="2"/>
  <c r="M258" i="2"/>
  <c r="K61" i="2"/>
  <c r="K62" i="2"/>
  <c r="K75" i="2" s="1"/>
  <c r="K63" i="2"/>
  <c r="K81" i="2" s="1"/>
  <c r="M52" i="2"/>
  <c r="M53" i="2" s="1"/>
  <c r="N50" i="2" s="1"/>
  <c r="N52" i="2" s="1"/>
  <c r="M239" i="2"/>
  <c r="J157" i="2"/>
  <c r="J247" i="2" s="1"/>
  <c r="O159" i="2"/>
  <c r="P141" i="2"/>
  <c r="P142" i="2" s="1"/>
  <c r="P158" i="2" s="1"/>
  <c r="P302" i="2"/>
  <c r="P106" i="2"/>
  <c r="P107" i="2" s="1"/>
  <c r="P155" i="2" s="1"/>
  <c r="P97" i="2"/>
  <c r="P136" i="2"/>
  <c r="P137" i="2" s="1"/>
  <c r="P132" i="2"/>
  <c r="P133" i="2" s="1"/>
  <c r="P115" i="2"/>
  <c r="P116" i="2" s="1"/>
  <c r="P157" i="2" s="1"/>
  <c r="Q31" i="2"/>
  <c r="P146" i="2"/>
  <c r="P147" i="2" s="1"/>
  <c r="P159" i="2" s="1"/>
  <c r="N237" i="2" l="1"/>
  <c r="N239" i="2" s="1"/>
  <c r="N210" i="2" s="1"/>
  <c r="N161" i="2"/>
  <c r="N258" i="2" s="1"/>
  <c r="N248" i="2"/>
  <c r="O127" i="2"/>
  <c r="O154" i="2" s="1"/>
  <c r="J309" i="2"/>
  <c r="P156" i="2"/>
  <c r="P247" i="2" s="1"/>
  <c r="P249" i="2" s="1"/>
  <c r="Q246" i="2" s="1"/>
  <c r="O247" i="2"/>
  <c r="O249" i="2" s="1"/>
  <c r="P246" i="2" s="1"/>
  <c r="O246" i="2"/>
  <c r="N214" i="2"/>
  <c r="N251" i="2"/>
  <c r="J249" i="2"/>
  <c r="K86" i="2"/>
  <c r="K76" i="2"/>
  <c r="L73" i="2" s="1"/>
  <c r="K64" i="2"/>
  <c r="K69" i="2"/>
  <c r="J285" i="2"/>
  <c r="J164" i="2" s="1"/>
  <c r="N180" i="2"/>
  <c r="R31" i="2"/>
  <c r="R115" i="2" s="1"/>
  <c r="Q302" i="2"/>
  <c r="Q160" i="2" s="1"/>
  <c r="Q97" i="2"/>
  <c r="Q136" i="2"/>
  <c r="Q137" i="2" s="1"/>
  <c r="Q132" i="2"/>
  <c r="Q133" i="2" s="1"/>
  <c r="Q106" i="2"/>
  <c r="Q107" i="2" s="1"/>
  <c r="Q155" i="2" s="1"/>
  <c r="Q146" i="2"/>
  <c r="Q147" i="2" s="1"/>
  <c r="Q159" i="2" s="1"/>
  <c r="Q141" i="2"/>
  <c r="Q142" i="2" s="1"/>
  <c r="Q158" i="2" s="1"/>
  <c r="Q115" i="2"/>
  <c r="Q116" i="2" s="1"/>
  <c r="M238" i="2"/>
  <c r="M210" i="2"/>
  <c r="N236" i="2"/>
  <c r="M241" i="2"/>
  <c r="N53" i="2"/>
  <c r="O50" i="2" s="1"/>
  <c r="J292" i="2"/>
  <c r="J293" i="2" s="1"/>
  <c r="J296" i="2" s="1"/>
  <c r="K338" i="2"/>
  <c r="K87" i="2"/>
  <c r="K82" i="2"/>
  <c r="L79" i="2" s="1"/>
  <c r="P160" i="2"/>
  <c r="J161" i="2"/>
  <c r="R121" i="2"/>
  <c r="S32" i="2"/>
  <c r="P122" i="2"/>
  <c r="P123" i="2" s="1"/>
  <c r="P98" i="2"/>
  <c r="J205" i="2"/>
  <c r="K305" i="2"/>
  <c r="N238" i="2" l="1"/>
  <c r="O236" i="2"/>
  <c r="N241" i="2"/>
  <c r="N253" i="2" s="1"/>
  <c r="N181" i="2" s="1"/>
  <c r="O161" i="2"/>
  <c r="O180" i="2" s="1"/>
  <c r="O237" i="2"/>
  <c r="O239" i="2" s="1"/>
  <c r="O248" i="2"/>
  <c r="P127" i="2"/>
  <c r="P154" i="2" s="1"/>
  <c r="O251" i="2"/>
  <c r="O214" i="2"/>
  <c r="P251" i="2"/>
  <c r="P214" i="2"/>
  <c r="P248" i="2"/>
  <c r="J297" i="2"/>
  <c r="M253" i="2"/>
  <c r="M181" i="2" s="1"/>
  <c r="K290" i="2"/>
  <c r="K306" i="2"/>
  <c r="T32" i="2"/>
  <c r="S121" i="2"/>
  <c r="K85" i="2"/>
  <c r="K70" i="2"/>
  <c r="L67" i="2" s="1"/>
  <c r="O52" i="2"/>
  <c r="Q156" i="2"/>
  <c r="K339" i="2"/>
  <c r="K376" i="2"/>
  <c r="K191" i="2"/>
  <c r="Q122" i="2"/>
  <c r="Q123" i="2" s="1"/>
  <c r="Q98" i="2"/>
  <c r="Q153" i="2" s="1"/>
  <c r="J286" i="2"/>
  <c r="P153" i="2"/>
  <c r="J180" i="2"/>
  <c r="J258" i="2"/>
  <c r="J165" i="2"/>
  <c r="Q157" i="2"/>
  <c r="R97" i="2"/>
  <c r="R302" i="2"/>
  <c r="R160" i="2" s="1"/>
  <c r="R132" i="2"/>
  <c r="R133" i="2" s="1"/>
  <c r="R136" i="2"/>
  <c r="R137" i="2" s="1"/>
  <c r="R106" i="2"/>
  <c r="R107" i="2" s="1"/>
  <c r="R116" i="2"/>
  <c r="R157" i="2" s="1"/>
  <c r="R141" i="2"/>
  <c r="R142" i="2" s="1"/>
  <c r="R158" i="2" s="1"/>
  <c r="R146" i="2"/>
  <c r="R147" i="2" s="1"/>
  <c r="S31" i="2"/>
  <c r="J214" i="2"/>
  <c r="J251" i="2"/>
  <c r="J248" i="2"/>
  <c r="K246" i="2"/>
  <c r="K248" i="2" s="1"/>
  <c r="K251" i="2"/>
  <c r="K253" i="2" s="1"/>
  <c r="K181" i="2" s="1"/>
  <c r="O258" i="2" l="1"/>
  <c r="Q127" i="2"/>
  <c r="Q154" i="2" s="1"/>
  <c r="K307" i="2"/>
  <c r="K308" i="2" s="1"/>
  <c r="K163" i="2" s="1"/>
  <c r="R156" i="2"/>
  <c r="R155" i="2"/>
  <c r="P161" i="2"/>
  <c r="P237" i="2"/>
  <c r="T121" i="2"/>
  <c r="U32" i="2"/>
  <c r="J204" i="2"/>
  <c r="J206" i="2" s="1"/>
  <c r="K282" i="2"/>
  <c r="K366" i="2"/>
  <c r="K190" i="2"/>
  <c r="J253" i="2"/>
  <c r="R122" i="2"/>
  <c r="R123" i="2" s="1"/>
  <c r="R98" i="2"/>
  <c r="R153" i="2" s="1"/>
  <c r="O53" i="2"/>
  <c r="P50" i="2" s="1"/>
  <c r="Q247" i="2"/>
  <c r="S132" i="2"/>
  <c r="S133" i="2" s="1"/>
  <c r="T31" i="2"/>
  <c r="S302" i="2"/>
  <c r="S160" i="2" s="1"/>
  <c r="S97" i="2"/>
  <c r="S106" i="2"/>
  <c r="S107" i="2" s="1"/>
  <c r="S155" i="2" s="1"/>
  <c r="S136" i="2"/>
  <c r="S137" i="2" s="1"/>
  <c r="S115" i="2"/>
  <c r="S116" i="2" s="1"/>
  <c r="S157" i="2" s="1"/>
  <c r="S146" i="2"/>
  <c r="S147" i="2" s="1"/>
  <c r="S159" i="2" s="1"/>
  <c r="S141" i="2"/>
  <c r="S142" i="2" s="1"/>
  <c r="S158" i="2" s="1"/>
  <c r="R159" i="2"/>
  <c r="K340" i="2"/>
  <c r="L58" i="2"/>
  <c r="J298" i="2"/>
  <c r="J259" i="2" s="1"/>
  <c r="J262" i="2" s="1"/>
  <c r="P236" i="2"/>
  <c r="O210" i="2"/>
  <c r="O241" i="2"/>
  <c r="O238" i="2"/>
  <c r="K326" i="2"/>
  <c r="K188" i="2" s="1"/>
  <c r="K88" i="2"/>
  <c r="K183" i="2" s="1"/>
  <c r="K283" i="2" s="1"/>
  <c r="Q161" i="2" l="1"/>
  <c r="Q237" i="2"/>
  <c r="Q239" i="2" s="1"/>
  <c r="Q210" i="2" s="1"/>
  <c r="R127" i="2"/>
  <c r="R154" i="2" s="1"/>
  <c r="K309" i="2"/>
  <c r="S156" i="2"/>
  <c r="R236" i="2"/>
  <c r="J277" i="2"/>
  <c r="J264" i="2" s="1"/>
  <c r="J265" i="2" s="1"/>
  <c r="J269" i="2" s="1"/>
  <c r="J276" i="2"/>
  <c r="P180" i="2"/>
  <c r="P258" i="2"/>
  <c r="Q249" i="2"/>
  <c r="L62" i="2"/>
  <c r="L75" i="2" s="1"/>
  <c r="L61" i="2"/>
  <c r="L63" i="2"/>
  <c r="L81" i="2" s="1"/>
  <c r="S247" i="2"/>
  <c r="S249" i="2" s="1"/>
  <c r="K284" i="2"/>
  <c r="K289" i="2"/>
  <c r="K291" i="2" s="1"/>
  <c r="K292" i="2" s="1"/>
  <c r="K293" i="2" s="1"/>
  <c r="K296" i="2" s="1"/>
  <c r="P239" i="2"/>
  <c r="R247" i="2"/>
  <c r="R249" i="2" s="1"/>
  <c r="P52" i="2"/>
  <c r="S122" i="2"/>
  <c r="S123" i="2" s="1"/>
  <c r="S98" i="2"/>
  <c r="S153" i="2" s="1"/>
  <c r="J181" i="2"/>
  <c r="V32" i="2"/>
  <c r="U121" i="2"/>
  <c r="U31" i="2"/>
  <c r="T302" i="2"/>
  <c r="T160" i="2" s="1"/>
  <c r="T106" i="2"/>
  <c r="T107" i="2" s="1"/>
  <c r="T155" i="2" s="1"/>
  <c r="T97" i="2"/>
  <c r="T132" i="2"/>
  <c r="T133" i="2" s="1"/>
  <c r="T136" i="2"/>
  <c r="T137" i="2" s="1"/>
  <c r="T115" i="2"/>
  <c r="T116" i="2" s="1"/>
  <c r="T157" i="2" s="1"/>
  <c r="T141" i="2"/>
  <c r="T142" i="2" s="1"/>
  <c r="T158" i="2" s="1"/>
  <c r="T146" i="2"/>
  <c r="T147" i="2" s="1"/>
  <c r="T159" i="2" s="1"/>
  <c r="J299" i="2"/>
  <c r="K295" i="2" s="1"/>
  <c r="L337" i="2"/>
  <c r="K224" i="2"/>
  <c r="O253" i="2"/>
  <c r="O181" i="2" s="1"/>
  <c r="Q258" i="2"/>
  <c r="Q180" i="2"/>
  <c r="K205" i="2"/>
  <c r="L305" i="2"/>
  <c r="R161" i="2" l="1"/>
  <c r="R258" i="2" s="1"/>
  <c r="R237" i="2"/>
  <c r="R239" i="2" s="1"/>
  <c r="R241" i="2" s="1"/>
  <c r="S127" i="2"/>
  <c r="S154" i="2" s="1"/>
  <c r="J278" i="2"/>
  <c r="J279" i="2" s="1"/>
  <c r="K275" i="2" s="1"/>
  <c r="T156" i="2"/>
  <c r="S214" i="2"/>
  <c r="T246" i="2"/>
  <c r="S251" i="2"/>
  <c r="K297" i="2"/>
  <c r="L338" i="2"/>
  <c r="L87" i="2"/>
  <c r="L82" i="2"/>
  <c r="M79" i="2" s="1"/>
  <c r="T122" i="2"/>
  <c r="T123" i="2" s="1"/>
  <c r="T98" i="2"/>
  <c r="T153" i="2" s="1"/>
  <c r="V31" i="2"/>
  <c r="U302" i="2"/>
  <c r="U160" i="2" s="1"/>
  <c r="U136" i="2"/>
  <c r="U137" i="2" s="1"/>
  <c r="U106" i="2"/>
  <c r="U107" i="2" s="1"/>
  <c r="U155" i="2" s="1"/>
  <c r="U132" i="2"/>
  <c r="U133" i="2" s="1"/>
  <c r="U115" i="2"/>
  <c r="U116" i="2" s="1"/>
  <c r="U97" i="2"/>
  <c r="U141" i="2"/>
  <c r="U142" i="2" s="1"/>
  <c r="U158" i="2" s="1"/>
  <c r="U146" i="2"/>
  <c r="U147" i="2" s="1"/>
  <c r="U159" i="2" s="1"/>
  <c r="L69" i="2"/>
  <c r="L64" i="2"/>
  <c r="J169" i="2"/>
  <c r="J170" i="2" s="1"/>
  <c r="J270" i="2"/>
  <c r="J271" i="2" s="1"/>
  <c r="V121" i="2"/>
  <c r="W32" i="2"/>
  <c r="P241" i="2"/>
  <c r="P238" i="2"/>
  <c r="Q241" i="2"/>
  <c r="P210" i="2"/>
  <c r="Q236" i="2"/>
  <c r="Q238" i="2" s="1"/>
  <c r="L86" i="2"/>
  <c r="L76" i="2"/>
  <c r="M73" i="2" s="1"/>
  <c r="T247" i="2"/>
  <c r="T249" i="2" s="1"/>
  <c r="P53" i="2"/>
  <c r="Q50" i="2" s="1"/>
  <c r="S246" i="2"/>
  <c r="S248" i="2" s="1"/>
  <c r="R214" i="2"/>
  <c r="R251" i="2"/>
  <c r="K285" i="2"/>
  <c r="K286" i="2" s="1"/>
  <c r="K164" i="2"/>
  <c r="K165" i="2" s="1"/>
  <c r="R246" i="2"/>
  <c r="R248" i="2" s="1"/>
  <c r="Q214" i="2"/>
  <c r="Q251" i="2"/>
  <c r="Q248" i="2"/>
  <c r="R253" i="2" l="1"/>
  <c r="R181" i="2" s="1"/>
  <c r="R210" i="2"/>
  <c r="R180" i="2"/>
  <c r="S236" i="2"/>
  <c r="S237" i="2"/>
  <c r="S161" i="2"/>
  <c r="S258" i="2" s="1"/>
  <c r="T127" i="2"/>
  <c r="T154" i="2" s="1"/>
  <c r="R238" i="2"/>
  <c r="J272" i="2"/>
  <c r="K268" i="2" s="1"/>
  <c r="K204" i="2"/>
  <c r="K206" i="2" s="1"/>
  <c r="L282" i="2"/>
  <c r="L306" i="2"/>
  <c r="L290" i="2"/>
  <c r="L85" i="2"/>
  <c r="L70" i="2"/>
  <c r="M67" i="2" s="1"/>
  <c r="S239" i="2"/>
  <c r="Q253" i="2"/>
  <c r="Q181" i="2" s="1"/>
  <c r="W121" i="2"/>
  <c r="X32" i="2"/>
  <c r="W31" i="2"/>
  <c r="V302" i="2"/>
  <c r="V160" i="2" s="1"/>
  <c r="V136" i="2"/>
  <c r="V137" i="2" s="1"/>
  <c r="V106" i="2"/>
  <c r="V107" i="2" s="1"/>
  <c r="V155" i="2" s="1"/>
  <c r="V97" i="2"/>
  <c r="V132" i="2"/>
  <c r="V133" i="2" s="1"/>
  <c r="V115" i="2"/>
  <c r="V116" i="2" s="1"/>
  <c r="V157" i="2" s="1"/>
  <c r="V141" i="2"/>
  <c r="V142" i="2" s="1"/>
  <c r="V158" i="2" s="1"/>
  <c r="V146" i="2"/>
  <c r="V147" i="2" s="1"/>
  <c r="V159" i="2" s="1"/>
  <c r="K298" i="2"/>
  <c r="K299" i="2" s="1"/>
  <c r="L295" i="2" s="1"/>
  <c r="K259" i="2"/>
  <c r="U122" i="2"/>
  <c r="U123" i="2" s="1"/>
  <c r="U98" i="2"/>
  <c r="U153" i="2" s="1"/>
  <c r="T251" i="2"/>
  <c r="T248" i="2"/>
  <c r="U246" i="2"/>
  <c r="T214" i="2"/>
  <c r="U157" i="2"/>
  <c r="Q52" i="2"/>
  <c r="Q53" i="2" s="1"/>
  <c r="R50" i="2" s="1"/>
  <c r="R52" i="2" s="1"/>
  <c r="P253" i="2"/>
  <c r="J182" i="2"/>
  <c r="J184" i="2" s="1"/>
  <c r="U156" i="2"/>
  <c r="J174" i="2"/>
  <c r="J348" i="2"/>
  <c r="J350" i="2" s="1"/>
  <c r="L191" i="2"/>
  <c r="L376" i="2"/>
  <c r="L339" i="2"/>
  <c r="S180" i="2" l="1"/>
  <c r="T237" i="2"/>
  <c r="T239" i="2" s="1"/>
  <c r="T241" i="2" s="1"/>
  <c r="T253" i="2" s="1"/>
  <c r="T181" i="2" s="1"/>
  <c r="T161" i="2"/>
  <c r="T258" i="2" s="1"/>
  <c r="U127" i="2"/>
  <c r="U154" i="2" s="1"/>
  <c r="J215" i="2"/>
  <c r="J216" i="2" s="1"/>
  <c r="U247" i="2"/>
  <c r="R53" i="2"/>
  <c r="S50" i="2" s="1"/>
  <c r="L340" i="2"/>
  <c r="V156" i="2"/>
  <c r="V247" i="2" s="1"/>
  <c r="V249" i="2" s="1"/>
  <c r="T236" i="2"/>
  <c r="S210" i="2"/>
  <c r="S238" i="2"/>
  <c r="S241" i="2"/>
  <c r="M58" i="2"/>
  <c r="W106" i="2"/>
  <c r="W107" i="2" s="1"/>
  <c r="W155" i="2" s="1"/>
  <c r="X31" i="2"/>
  <c r="W302" i="2"/>
  <c r="W160" i="2" s="1"/>
  <c r="W132" i="2"/>
  <c r="W133" i="2" s="1"/>
  <c r="W136" i="2"/>
  <c r="W137" i="2" s="1"/>
  <c r="W97" i="2"/>
  <c r="W146" i="2"/>
  <c r="W147" i="2" s="1"/>
  <c r="W159" i="2" s="1"/>
  <c r="W115" i="2"/>
  <c r="W116" i="2" s="1"/>
  <c r="W157" i="2" s="1"/>
  <c r="W141" i="2"/>
  <c r="W142" i="2" s="1"/>
  <c r="W158" i="2" s="1"/>
  <c r="L326" i="2"/>
  <c r="L188" i="2" s="1"/>
  <c r="L88" i="2"/>
  <c r="L183" i="2" s="1"/>
  <c r="L283" i="2" s="1"/>
  <c r="L289" i="2" s="1"/>
  <c r="L291" i="2" s="1"/>
  <c r="V122" i="2"/>
  <c r="V123" i="2" s="1"/>
  <c r="V98" i="2"/>
  <c r="V153" i="2" s="1"/>
  <c r="T180" i="2"/>
  <c r="U249" i="2"/>
  <c r="Y32" i="2"/>
  <c r="X121" i="2"/>
  <c r="P181" i="2"/>
  <c r="J317" i="2"/>
  <c r="J320" i="2" s="1"/>
  <c r="J387" i="2"/>
  <c r="L366" i="2"/>
  <c r="L190" i="2"/>
  <c r="L307" i="2"/>
  <c r="T238" i="2" l="1"/>
  <c r="U237" i="2"/>
  <c r="U239" i="2" s="1"/>
  <c r="V236" i="2" s="1"/>
  <c r="U161" i="2"/>
  <c r="U180" i="2" s="1"/>
  <c r="V127" i="2"/>
  <c r="V154" i="2" s="1"/>
  <c r="T210" i="2"/>
  <c r="U236" i="2"/>
  <c r="S253" i="2"/>
  <c r="W156" i="2"/>
  <c r="W247" i="2" s="1"/>
  <c r="L292" i="2"/>
  <c r="L293" i="2" s="1"/>
  <c r="L296" i="2" s="1"/>
  <c r="M337" i="2"/>
  <c r="L224" i="2"/>
  <c r="Y121" i="2"/>
  <c r="Z32" i="2"/>
  <c r="X97" i="2"/>
  <c r="Y31" i="2"/>
  <c r="X302" i="2"/>
  <c r="X160" i="2" s="1"/>
  <c r="X115" i="2"/>
  <c r="X116" i="2" s="1"/>
  <c r="X157" i="2" s="1"/>
  <c r="X136" i="2"/>
  <c r="X137" i="2" s="1"/>
  <c r="X132" i="2"/>
  <c r="X133" i="2" s="1"/>
  <c r="X106" i="2"/>
  <c r="X107" i="2" s="1"/>
  <c r="X155" i="2" s="1"/>
  <c r="X146" i="2"/>
  <c r="X147" i="2" s="1"/>
  <c r="X159" i="2" s="1"/>
  <c r="X141" i="2"/>
  <c r="X142" i="2" s="1"/>
  <c r="X158" i="2" s="1"/>
  <c r="M62" i="2"/>
  <c r="M75" i="2" s="1"/>
  <c r="M61" i="2"/>
  <c r="M63" i="2"/>
  <c r="M81" i="2" s="1"/>
  <c r="W246" i="2"/>
  <c r="V251" i="2"/>
  <c r="V214" i="2"/>
  <c r="J323" i="2"/>
  <c r="J329" i="2" s="1"/>
  <c r="J189" i="2" s="1"/>
  <c r="J328" i="2"/>
  <c r="L308" i="2"/>
  <c r="L163" i="2" s="1"/>
  <c r="U248" i="2"/>
  <c r="U251" i="2"/>
  <c r="U214" i="2"/>
  <c r="V246" i="2"/>
  <c r="V248" i="2" s="1"/>
  <c r="L284" i="2"/>
  <c r="W122" i="2"/>
  <c r="W123" i="2" s="1"/>
  <c r="W98" i="2"/>
  <c r="W153" i="2" s="1"/>
  <c r="S52" i="2"/>
  <c r="U258" i="2" l="1"/>
  <c r="U238" i="2"/>
  <c r="U241" i="2"/>
  <c r="U210" i="2"/>
  <c r="V237" i="2"/>
  <c r="V239" i="2" s="1"/>
  <c r="V241" i="2" s="1"/>
  <c r="V253" i="2" s="1"/>
  <c r="V181" i="2" s="1"/>
  <c r="V161" i="2"/>
  <c r="V258" i="2" s="1"/>
  <c r="W127" i="2"/>
  <c r="W154" i="2" s="1"/>
  <c r="X156" i="2"/>
  <c r="X247" i="2" s="1"/>
  <c r="X249" i="2" s="1"/>
  <c r="L297" i="2"/>
  <c r="L298" i="2" s="1"/>
  <c r="L299" i="2" s="1"/>
  <c r="M295" i="2" s="1"/>
  <c r="W249" i="2"/>
  <c r="Z31" i="2"/>
  <c r="Y302" i="2"/>
  <c r="Y160" i="2" s="1"/>
  <c r="Y106" i="2"/>
  <c r="Y107" i="2" s="1"/>
  <c r="Y155" i="2" s="1"/>
  <c r="Y136" i="2"/>
  <c r="Y137" i="2" s="1"/>
  <c r="Y132" i="2"/>
  <c r="Y133" i="2" s="1"/>
  <c r="Y115" i="2"/>
  <c r="Y116" i="2" s="1"/>
  <c r="Y157" i="2" s="1"/>
  <c r="Y97" i="2"/>
  <c r="Y146" i="2"/>
  <c r="Y147" i="2" s="1"/>
  <c r="Y159" i="2" s="1"/>
  <c r="Y141" i="2"/>
  <c r="Y142" i="2" s="1"/>
  <c r="Y158" i="2" s="1"/>
  <c r="S53" i="2"/>
  <c r="T50" i="2" s="1"/>
  <c r="M87" i="2"/>
  <c r="M338" i="2"/>
  <c r="M82" i="2"/>
  <c r="N79" i="2" s="1"/>
  <c r="X122" i="2"/>
  <c r="X123" i="2" s="1"/>
  <c r="X98" i="2"/>
  <c r="X153" i="2" s="1"/>
  <c r="M64" i="2"/>
  <c r="M69" i="2"/>
  <c r="Z121" i="2"/>
  <c r="AA32" i="2"/>
  <c r="U253" i="2"/>
  <c r="U181" i="2" s="1"/>
  <c r="J186" i="2"/>
  <c r="J388" i="2" s="1"/>
  <c r="J330" i="2"/>
  <c r="J331" i="2" s="1"/>
  <c r="M86" i="2"/>
  <c r="M76" i="2"/>
  <c r="N73" i="2" s="1"/>
  <c r="L309" i="2"/>
  <c r="L285" i="2"/>
  <c r="L286" i="2" s="1"/>
  <c r="S181" i="2"/>
  <c r="V238" i="2" l="1"/>
  <c r="V180" i="2"/>
  <c r="W236" i="2"/>
  <c r="V210" i="2"/>
  <c r="W161" i="2"/>
  <c r="W258" i="2" s="1"/>
  <c r="W237" i="2"/>
  <c r="W239" i="2" s="1"/>
  <c r="W210" i="2" s="1"/>
  <c r="X127" i="2"/>
  <c r="X154" i="2" s="1"/>
  <c r="L164" i="2"/>
  <c r="L165" i="2" s="1"/>
  <c r="K325" i="2"/>
  <c r="J333" i="2"/>
  <c r="J219" i="2"/>
  <c r="T52" i="2"/>
  <c r="M282" i="2"/>
  <c r="L204" i="2"/>
  <c r="L205" i="2"/>
  <c r="M305" i="2"/>
  <c r="Z132" i="2"/>
  <c r="Z133" i="2" s="1"/>
  <c r="AA31" i="2"/>
  <c r="Z302" i="2"/>
  <c r="Z160" i="2" s="1"/>
  <c r="Z136" i="2"/>
  <c r="Z137" i="2" s="1"/>
  <c r="Z106" i="2"/>
  <c r="Z107" i="2" s="1"/>
  <c r="Z155" i="2" s="1"/>
  <c r="Z97" i="2"/>
  <c r="Z141" i="2"/>
  <c r="Z142" i="2" s="1"/>
  <c r="Z158" i="2" s="1"/>
  <c r="Z146" i="2"/>
  <c r="Z147" i="2" s="1"/>
  <c r="Z159" i="2" s="1"/>
  <c r="Z115" i="2"/>
  <c r="Z116" i="2" s="1"/>
  <c r="Z157" i="2" s="1"/>
  <c r="W248" i="2"/>
  <c r="W214" i="2"/>
  <c r="W251" i="2"/>
  <c r="X246" i="2"/>
  <c r="X248" i="2" s="1"/>
  <c r="AB32" i="2"/>
  <c r="AA121" i="2"/>
  <c r="X214" i="2"/>
  <c r="Y246" i="2"/>
  <c r="X251" i="2"/>
  <c r="Y122" i="2"/>
  <c r="Y123" i="2" s="1"/>
  <c r="Y98" i="2"/>
  <c r="Y153" i="2" s="1"/>
  <c r="L259" i="2"/>
  <c r="M85" i="2"/>
  <c r="M70" i="2"/>
  <c r="N67" i="2" s="1"/>
  <c r="M339" i="2"/>
  <c r="M376" i="2"/>
  <c r="M191" i="2"/>
  <c r="J192" i="2"/>
  <c r="M306" i="2"/>
  <c r="M190" i="2" s="1"/>
  <c r="M290" i="2"/>
  <c r="Y156" i="2"/>
  <c r="Y247" i="2" s="1"/>
  <c r="Y249" i="2" s="1"/>
  <c r="X236" i="2" l="1"/>
  <c r="W238" i="2"/>
  <c r="W241" i="2"/>
  <c r="W180" i="2"/>
  <c r="X161" i="2"/>
  <c r="X180" i="2" s="1"/>
  <c r="X237" i="2"/>
  <c r="X239" i="2" s="1"/>
  <c r="X210" i="2" s="1"/>
  <c r="Y127" i="2"/>
  <c r="Y154" i="2" s="1"/>
  <c r="M366" i="2"/>
  <c r="T53" i="2"/>
  <c r="U50" i="2" s="1"/>
  <c r="AB31" i="2"/>
  <c r="AA302" i="2"/>
  <c r="AA160" i="2" s="1"/>
  <c r="AA115" i="2"/>
  <c r="AA116" i="2" s="1"/>
  <c r="AA157" i="2" s="1"/>
  <c r="AA132" i="2"/>
  <c r="AA133" i="2" s="1"/>
  <c r="AA97" i="2"/>
  <c r="AA136" i="2"/>
  <c r="AA137" i="2" s="1"/>
  <c r="AA106" i="2"/>
  <c r="AA107" i="2" s="1"/>
  <c r="AA155" i="2" s="1"/>
  <c r="AA146" i="2"/>
  <c r="AA147" i="2" s="1"/>
  <c r="AA159" i="2" s="1"/>
  <c r="AA141" i="2"/>
  <c r="AA142" i="2" s="1"/>
  <c r="AA158" i="2" s="1"/>
  <c r="M340" i="2"/>
  <c r="Y214" i="2"/>
  <c r="Y251" i="2"/>
  <c r="Z246" i="2"/>
  <c r="Y248" i="2"/>
  <c r="N58" i="2"/>
  <c r="AC32" i="2"/>
  <c r="AB121" i="2"/>
  <c r="Z122" i="2"/>
  <c r="Z123" i="2" s="1"/>
  <c r="Z98" i="2"/>
  <c r="Z153" i="2" s="1"/>
  <c r="M326" i="2"/>
  <c r="M188" i="2" s="1"/>
  <c r="M88" i="2"/>
  <c r="M183" i="2" s="1"/>
  <c r="M283" i="2" s="1"/>
  <c r="M289" i="2" s="1"/>
  <c r="M291" i="2" s="1"/>
  <c r="M292" i="2" s="1"/>
  <c r="M293" i="2" s="1"/>
  <c r="M296" i="2" s="1"/>
  <c r="M307" i="2"/>
  <c r="W253" i="2"/>
  <c r="Z156" i="2"/>
  <c r="Z247" i="2" s="1"/>
  <c r="Z249" i="2" s="1"/>
  <c r="J196" i="2"/>
  <c r="J354" i="2"/>
  <c r="J355" i="2" s="1"/>
  <c r="L206" i="2"/>
  <c r="K327" i="2"/>
  <c r="X241" i="2" l="1"/>
  <c r="X253" i="2" s="1"/>
  <c r="X181" i="2" s="1"/>
  <c r="Y236" i="2"/>
  <c r="X238" i="2"/>
  <c r="X258" i="2"/>
  <c r="Y161" i="2"/>
  <c r="Y258" i="2" s="1"/>
  <c r="Y237" i="2"/>
  <c r="Y239" i="2" s="1"/>
  <c r="Y241" i="2" s="1"/>
  <c r="Y253" i="2" s="1"/>
  <c r="Y181" i="2" s="1"/>
  <c r="Z127" i="2"/>
  <c r="Z154" i="2" s="1"/>
  <c r="M284" i="2"/>
  <c r="M285" i="2" s="1"/>
  <c r="M286" i="2" s="1"/>
  <c r="AA156" i="2"/>
  <c r="AA247" i="2" s="1"/>
  <c r="AA249" i="2" s="1"/>
  <c r="Z251" i="2"/>
  <c r="Z214" i="2"/>
  <c r="Z248" i="2"/>
  <c r="AA246" i="2"/>
  <c r="W181" i="2"/>
  <c r="J357" i="2"/>
  <c r="J358" i="2"/>
  <c r="AA122" i="2"/>
  <c r="AA123" i="2" s="1"/>
  <c r="AA98" i="2"/>
  <c r="AA153" i="2" s="1"/>
  <c r="M308" i="2"/>
  <c r="M163" i="2" s="1"/>
  <c r="AC121" i="2"/>
  <c r="AD32" i="2"/>
  <c r="N337" i="2"/>
  <c r="M224" i="2"/>
  <c r="K167" i="2"/>
  <c r="K322" i="2"/>
  <c r="N62" i="2"/>
  <c r="N75" i="2" s="1"/>
  <c r="N63" i="2"/>
  <c r="N81" i="2" s="1"/>
  <c r="N61" i="2"/>
  <c r="AB115" i="2"/>
  <c r="AB116" i="2" s="1"/>
  <c r="AB157" i="2" s="1"/>
  <c r="AC31" i="2"/>
  <c r="AB302" i="2"/>
  <c r="AB160" i="2" s="1"/>
  <c r="AB106" i="2"/>
  <c r="AB107" i="2" s="1"/>
  <c r="AB155" i="2" s="1"/>
  <c r="AB136" i="2"/>
  <c r="AB137" i="2" s="1"/>
  <c r="AB132" i="2"/>
  <c r="AB133" i="2" s="1"/>
  <c r="AB97" i="2"/>
  <c r="AB141" i="2"/>
  <c r="AB142" i="2" s="1"/>
  <c r="AB158" i="2" s="1"/>
  <c r="AB146" i="2"/>
  <c r="AB147" i="2" s="1"/>
  <c r="AB159" i="2" s="1"/>
  <c r="M297" i="2"/>
  <c r="U52" i="2"/>
  <c r="Y180" i="2" l="1"/>
  <c r="Z236" i="2"/>
  <c r="Y210" i="2"/>
  <c r="Y238" i="2"/>
  <c r="Z161" i="2"/>
  <c r="Z258" i="2" s="1"/>
  <c r="Z237" i="2"/>
  <c r="Z239" i="2" s="1"/>
  <c r="Z238" i="2" s="1"/>
  <c r="AA127" i="2"/>
  <c r="AA154" i="2" s="1"/>
  <c r="J359" i="2"/>
  <c r="J360" i="2" s="1"/>
  <c r="J175" i="2" s="1"/>
  <c r="J176" i="2" s="1"/>
  <c r="J177" i="2" s="1"/>
  <c r="AA214" i="2"/>
  <c r="AB246" i="2"/>
  <c r="AA251" i="2"/>
  <c r="AA248" i="2"/>
  <c r="AB156" i="2"/>
  <c r="AB247" i="2" s="1"/>
  <c r="AB249" i="2" s="1"/>
  <c r="N64" i="2"/>
  <c r="N69" i="2"/>
  <c r="AD121" i="2"/>
  <c r="AE32" i="2"/>
  <c r="M164" i="2"/>
  <c r="AB122" i="2"/>
  <c r="AB123" i="2" s="1"/>
  <c r="AB98" i="2"/>
  <c r="AB153" i="2" s="1"/>
  <c r="N338" i="2"/>
  <c r="N339" i="2" s="1"/>
  <c r="N87" i="2"/>
  <c r="N82" i="2"/>
  <c r="O79" i="2" s="1"/>
  <c r="M204" i="2"/>
  <c r="N282" i="2"/>
  <c r="M309" i="2"/>
  <c r="N86" i="2"/>
  <c r="N76" i="2"/>
  <c r="O73" i="2" s="1"/>
  <c r="U53" i="2"/>
  <c r="V50" i="2" s="1"/>
  <c r="V52" i="2" s="1"/>
  <c r="M165" i="2"/>
  <c r="Z180" i="2"/>
  <c r="K260" i="2"/>
  <c r="M298" i="2"/>
  <c r="M299" i="2" s="1"/>
  <c r="N295" i="2" s="1"/>
  <c r="AD31" i="2"/>
  <c r="AC302" i="2"/>
  <c r="AC160" i="2" s="1"/>
  <c r="AC132" i="2"/>
  <c r="AC133" i="2" s="1"/>
  <c r="AC136" i="2"/>
  <c r="AC137" i="2" s="1"/>
  <c r="AC97" i="2"/>
  <c r="AC106" i="2"/>
  <c r="AC107" i="2" s="1"/>
  <c r="AC155" i="2" s="1"/>
  <c r="AC146" i="2"/>
  <c r="AC147" i="2" s="1"/>
  <c r="AC159" i="2" s="1"/>
  <c r="AC115" i="2"/>
  <c r="AC116" i="2" s="1"/>
  <c r="AC157" i="2" s="1"/>
  <c r="AC141" i="2"/>
  <c r="AC142" i="2" s="1"/>
  <c r="AC158" i="2" s="1"/>
  <c r="Z241" i="2" l="1"/>
  <c r="Z253" i="2" s="1"/>
  <c r="Z181" i="2" s="1"/>
  <c r="AA236" i="2"/>
  <c r="Z210" i="2"/>
  <c r="AA161" i="2"/>
  <c r="AA258" i="2" s="1"/>
  <c r="AA237" i="2"/>
  <c r="AA239" i="2" s="1"/>
  <c r="AA241" i="2" s="1"/>
  <c r="AA253" i="2" s="1"/>
  <c r="AA181" i="2" s="1"/>
  <c r="AB127" i="2"/>
  <c r="AB154" i="2" s="1"/>
  <c r="J197" i="2"/>
  <c r="J198" i="2" s="1"/>
  <c r="J209" i="2" s="1"/>
  <c r="J211" i="2" s="1"/>
  <c r="J221" i="2" s="1"/>
  <c r="J367" i="2"/>
  <c r="J377" i="2" s="1"/>
  <c r="J378" i="2" s="1"/>
  <c r="J382" i="2" s="1"/>
  <c r="M259" i="2"/>
  <c r="N306" i="2"/>
  <c r="N290" i="2"/>
  <c r="N305" i="2"/>
  <c r="M205" i="2"/>
  <c r="M206" i="2" s="1"/>
  <c r="N340" i="2"/>
  <c r="N85" i="2"/>
  <c r="N70" i="2"/>
  <c r="O67" i="2" s="1"/>
  <c r="AE121" i="2"/>
  <c r="AF32" i="2"/>
  <c r="AC122" i="2"/>
  <c r="AC123" i="2" s="1"/>
  <c r="AC98" i="2"/>
  <c r="AC153" i="2" s="1"/>
  <c r="AC156" i="2"/>
  <c r="AC247" i="2" s="1"/>
  <c r="AC249" i="2" s="1"/>
  <c r="V53" i="2"/>
  <c r="W50" i="2" s="1"/>
  <c r="K173" i="2"/>
  <c r="J225" i="2"/>
  <c r="J226" i="2" s="1"/>
  <c r="AD146" i="2"/>
  <c r="AD147" i="2" s="1"/>
  <c r="AD159" i="2" s="1"/>
  <c r="AE31" i="2"/>
  <c r="AD302" i="2"/>
  <c r="AD160" i="2" s="1"/>
  <c r="AD106" i="2"/>
  <c r="AD107" i="2" s="1"/>
  <c r="AD155" i="2" s="1"/>
  <c r="AD132" i="2"/>
  <c r="AD133" i="2" s="1"/>
  <c r="AD97" i="2"/>
  <c r="AD136" i="2"/>
  <c r="AD137" i="2" s="1"/>
  <c r="AD141" i="2"/>
  <c r="AD142" i="2" s="1"/>
  <c r="AD158" i="2" s="1"/>
  <c r="AD115" i="2"/>
  <c r="AD116" i="2" s="1"/>
  <c r="AD157" i="2" s="1"/>
  <c r="AB251" i="2"/>
  <c r="AB248" i="2"/>
  <c r="AC246" i="2"/>
  <c r="AB214" i="2"/>
  <c r="N191" i="2"/>
  <c r="N376" i="2"/>
  <c r="AA180" i="2" l="1"/>
  <c r="J368" i="2"/>
  <c r="J372" i="2" s="1"/>
  <c r="AA210" i="2"/>
  <c r="AA238" i="2"/>
  <c r="AB236" i="2"/>
  <c r="AB237" i="2"/>
  <c r="AB239" i="2" s="1"/>
  <c r="AC236" i="2" s="1"/>
  <c r="AB161" i="2"/>
  <c r="AB180" i="2" s="1"/>
  <c r="AC127" i="2"/>
  <c r="AC154" i="2" s="1"/>
  <c r="J228" i="2"/>
  <c r="K195" i="2"/>
  <c r="K353" i="2" s="1"/>
  <c r="N224" i="2"/>
  <c r="O337" i="2"/>
  <c r="K349" i="2"/>
  <c r="AD156" i="2"/>
  <c r="AD247" i="2" s="1"/>
  <c r="AD249" i="2" s="1"/>
  <c r="AC248" i="2"/>
  <c r="AC214" i="2"/>
  <c r="AC251" i="2"/>
  <c r="AD246" i="2"/>
  <c r="N307" i="2"/>
  <c r="AF121" i="2"/>
  <c r="AG32" i="2"/>
  <c r="N366" i="2"/>
  <c r="N190" i="2"/>
  <c r="AD98" i="2"/>
  <c r="AD153" i="2" s="1"/>
  <c r="AD122" i="2"/>
  <c r="AD123" i="2" s="1"/>
  <c r="AE146" i="2"/>
  <c r="AE147" i="2" s="1"/>
  <c r="AE159" i="2" s="1"/>
  <c r="AF31" i="2"/>
  <c r="AE302" i="2"/>
  <c r="AE160" i="2" s="1"/>
  <c r="AE97" i="2"/>
  <c r="AE106" i="2"/>
  <c r="AE107" i="2" s="1"/>
  <c r="AE155" i="2" s="1"/>
  <c r="AE132" i="2"/>
  <c r="AE133" i="2" s="1"/>
  <c r="AE136" i="2"/>
  <c r="AE137" i="2" s="1"/>
  <c r="AE115" i="2"/>
  <c r="AE116" i="2" s="1"/>
  <c r="AE157" i="2" s="1"/>
  <c r="AE141" i="2"/>
  <c r="AE142" i="2" s="1"/>
  <c r="AE158" i="2" s="1"/>
  <c r="W52" i="2"/>
  <c r="O58" i="2"/>
  <c r="N88" i="2"/>
  <c r="N183" i="2" s="1"/>
  <c r="N283" i="2" s="1"/>
  <c r="N326" i="2"/>
  <c r="N188" i="2" s="1"/>
  <c r="AB238" i="2" l="1"/>
  <c r="AB258" i="2"/>
  <c r="AB241" i="2"/>
  <c r="AB253" i="2" s="1"/>
  <c r="AB181" i="2" s="1"/>
  <c r="AB210" i="2"/>
  <c r="AC237" i="2"/>
  <c r="AC239" i="2" s="1"/>
  <c r="AC241" i="2" s="1"/>
  <c r="AC253" i="2" s="1"/>
  <c r="AC181" i="2" s="1"/>
  <c r="AC161" i="2"/>
  <c r="AC180" i="2" s="1"/>
  <c r="AD127" i="2"/>
  <c r="AD154" i="2" s="1"/>
  <c r="K344" i="2"/>
  <c r="K345" i="2" s="1"/>
  <c r="K168" i="2" s="1"/>
  <c r="AD214" i="2"/>
  <c r="AD248" i="2"/>
  <c r="AE246" i="2"/>
  <c r="AD251" i="2"/>
  <c r="AH32" i="2"/>
  <c r="AG121" i="2"/>
  <c r="W53" i="2"/>
  <c r="X50" i="2" s="1"/>
  <c r="AF97" i="2"/>
  <c r="AG31" i="2"/>
  <c r="AF302" i="2"/>
  <c r="AF160" i="2" s="1"/>
  <c r="AF136" i="2"/>
  <c r="AF137" i="2" s="1"/>
  <c r="AF132" i="2"/>
  <c r="AF133" i="2" s="1"/>
  <c r="AF115" i="2"/>
  <c r="AF116" i="2" s="1"/>
  <c r="AF157" i="2" s="1"/>
  <c r="AF106" i="2"/>
  <c r="AF107" i="2" s="1"/>
  <c r="AF155" i="2" s="1"/>
  <c r="AF141" i="2"/>
  <c r="AF142" i="2" s="1"/>
  <c r="AF158" i="2" s="1"/>
  <c r="AF146" i="2"/>
  <c r="AF147" i="2" s="1"/>
  <c r="AF159" i="2" s="1"/>
  <c r="N308" i="2"/>
  <c r="N309" i="2" s="1"/>
  <c r="N289" i="2"/>
  <c r="N291" i="2" s="1"/>
  <c r="N284" i="2"/>
  <c r="N285" i="2" s="1"/>
  <c r="N286" i="2" s="1"/>
  <c r="O61" i="2"/>
  <c r="O62" i="2"/>
  <c r="O75" i="2" s="1"/>
  <c r="O63" i="2"/>
  <c r="O81" i="2" s="1"/>
  <c r="AE156" i="2"/>
  <c r="AE247" i="2" s="1"/>
  <c r="AE249" i="2" s="1"/>
  <c r="N163" i="2"/>
  <c r="AE122" i="2"/>
  <c r="AE123" i="2" s="1"/>
  <c r="AE98" i="2"/>
  <c r="AE153" i="2" s="1"/>
  <c r="AC258" i="2" l="1"/>
  <c r="K187" i="2"/>
  <c r="AC238" i="2"/>
  <c r="AD236" i="2"/>
  <c r="AC210" i="2"/>
  <c r="AD237" i="2"/>
  <c r="AD239" i="2" s="1"/>
  <c r="AD241" i="2" s="1"/>
  <c r="AD253" i="2" s="1"/>
  <c r="AD181" i="2" s="1"/>
  <c r="AD161" i="2"/>
  <c r="AD258" i="2" s="1"/>
  <c r="AE127" i="2"/>
  <c r="AE154" i="2" s="1"/>
  <c r="AF156" i="2"/>
  <c r="AE214" i="2"/>
  <c r="AF246" i="2"/>
  <c r="AE251" i="2"/>
  <c r="AE248" i="2"/>
  <c r="O305" i="2"/>
  <c r="N205" i="2"/>
  <c r="N292" i="2"/>
  <c r="N293" i="2" s="1"/>
  <c r="N296" i="2" s="1"/>
  <c r="K261" i="2"/>
  <c r="K262" i="2" s="1"/>
  <c r="O87" i="2"/>
  <c r="O338" i="2"/>
  <c r="O82" i="2"/>
  <c r="P79" i="2" s="1"/>
  <c r="O86" i="2"/>
  <c r="O76" i="2"/>
  <c r="P73" i="2" s="1"/>
  <c r="AG115" i="2"/>
  <c r="AG116" i="2" s="1"/>
  <c r="AG157" i="2" s="1"/>
  <c r="AH31" i="2"/>
  <c r="AG302" i="2"/>
  <c r="AG160" i="2" s="1"/>
  <c r="AG132" i="2"/>
  <c r="AG133" i="2" s="1"/>
  <c r="AG97" i="2"/>
  <c r="AG136" i="2"/>
  <c r="AG137" i="2" s="1"/>
  <c r="AG106" i="2"/>
  <c r="AG107" i="2" s="1"/>
  <c r="AG155" i="2" s="1"/>
  <c r="AG141" i="2"/>
  <c r="AG142" i="2" s="1"/>
  <c r="AG158" i="2" s="1"/>
  <c r="AG146" i="2"/>
  <c r="AG147" i="2" s="1"/>
  <c r="AG159" i="2" s="1"/>
  <c r="O282" i="2"/>
  <c r="N204" i="2"/>
  <c r="O69" i="2"/>
  <c r="O64" i="2"/>
  <c r="AF122" i="2"/>
  <c r="AF123" i="2" s="1"/>
  <c r="AF98" i="2"/>
  <c r="AF153" i="2" s="1"/>
  <c r="X52" i="2"/>
  <c r="AF247" i="2"/>
  <c r="AF249" i="2" s="1"/>
  <c r="N164" i="2"/>
  <c r="N165" i="2" s="1"/>
  <c r="AI32" i="2"/>
  <c r="AH121" i="2"/>
  <c r="AD238" i="2" l="1"/>
  <c r="AE236" i="2"/>
  <c r="AD180" i="2"/>
  <c r="AD210" i="2"/>
  <c r="AE237" i="2"/>
  <c r="AE239" i="2" s="1"/>
  <c r="AE241" i="2" s="1"/>
  <c r="AE253" i="2" s="1"/>
  <c r="AE181" i="2" s="1"/>
  <c r="AE161" i="2"/>
  <c r="AF127" i="2"/>
  <c r="AF154" i="2" s="1"/>
  <c r="N206" i="2"/>
  <c r="N297" i="2"/>
  <c r="O290" i="2"/>
  <c r="O306" i="2"/>
  <c r="O190" i="2" s="1"/>
  <c r="AI121" i="2"/>
  <c r="AJ32" i="2"/>
  <c r="AG122" i="2"/>
  <c r="AG123" i="2" s="1"/>
  <c r="AG98" i="2"/>
  <c r="AG153" i="2" s="1"/>
  <c r="O191" i="2"/>
  <c r="O376" i="2"/>
  <c r="O366" i="2"/>
  <c r="O339" i="2"/>
  <c r="O340" i="2" s="1"/>
  <c r="O85" i="2"/>
  <c r="O70" i="2"/>
  <c r="P67" i="2" s="1"/>
  <c r="AG156" i="2"/>
  <c r="AG247" i="2" s="1"/>
  <c r="AG249" i="2" s="1"/>
  <c r="AE258" i="2"/>
  <c r="AE180" i="2"/>
  <c r="X53" i="2"/>
  <c r="Y50" i="2" s="1"/>
  <c r="AF251" i="2"/>
  <c r="AF214" i="2"/>
  <c r="AG246" i="2"/>
  <c r="AF248" i="2"/>
  <c r="AH141" i="2"/>
  <c r="AH142" i="2" s="1"/>
  <c r="AH158" i="2" s="1"/>
  <c r="AI31" i="2"/>
  <c r="AH302" i="2"/>
  <c r="AH160" i="2" s="1"/>
  <c r="AH115" i="2"/>
  <c r="AH116" i="2" s="1"/>
  <c r="AH157" i="2" s="1"/>
  <c r="AH132" i="2"/>
  <c r="AH133" i="2" s="1"/>
  <c r="AH97" i="2"/>
  <c r="AH106" i="2"/>
  <c r="AH107" i="2" s="1"/>
  <c r="AH155" i="2" s="1"/>
  <c r="AH136" i="2"/>
  <c r="AH137" i="2" s="1"/>
  <c r="AH146" i="2"/>
  <c r="AH147" i="2" s="1"/>
  <c r="AH159" i="2" s="1"/>
  <c r="K276" i="2"/>
  <c r="K277" i="2"/>
  <c r="K264" i="2" s="1"/>
  <c r="K265" i="2" s="1"/>
  <c r="K269" i="2" s="1"/>
  <c r="AE238" i="2" l="1"/>
  <c r="AF236" i="2"/>
  <c r="AE210" i="2"/>
  <c r="AF237" i="2"/>
  <c r="AF239" i="2" s="1"/>
  <c r="AF238" i="2" s="1"/>
  <c r="AF161" i="2"/>
  <c r="AF258" i="2" s="1"/>
  <c r="AG127" i="2"/>
  <c r="AG154" i="2" s="1"/>
  <c r="K169" i="2"/>
  <c r="K170" i="2" s="1"/>
  <c r="K270" i="2"/>
  <c r="AH122" i="2"/>
  <c r="AH123" i="2" s="1"/>
  <c r="AH98" i="2"/>
  <c r="AH153" i="2" s="1"/>
  <c r="AK32" i="2"/>
  <c r="AJ121" i="2"/>
  <c r="AH156" i="2"/>
  <c r="AH247" i="2" s="1"/>
  <c r="AH249" i="2" s="1"/>
  <c r="Y52" i="2"/>
  <c r="O224" i="2"/>
  <c r="P337" i="2"/>
  <c r="O307" i="2"/>
  <c r="AH246" i="2"/>
  <c r="AG251" i="2"/>
  <c r="AG248" i="2"/>
  <c r="AG214" i="2"/>
  <c r="K278" i="2"/>
  <c r="K279" i="2" s="1"/>
  <c r="L275" i="2" s="1"/>
  <c r="AI115" i="2"/>
  <c r="AI116" i="2" s="1"/>
  <c r="AI157" i="2" s="1"/>
  <c r="AJ31" i="2"/>
  <c r="AI302" i="2"/>
  <c r="AI160" i="2" s="1"/>
  <c r="AI132" i="2"/>
  <c r="AI133" i="2" s="1"/>
  <c r="AI136" i="2"/>
  <c r="AI137" i="2" s="1"/>
  <c r="AI106" i="2"/>
  <c r="AI107" i="2" s="1"/>
  <c r="AI155" i="2" s="1"/>
  <c r="AI97" i="2"/>
  <c r="AI141" i="2"/>
  <c r="AI142" i="2" s="1"/>
  <c r="AI158" i="2" s="1"/>
  <c r="AI146" i="2"/>
  <c r="AI147" i="2" s="1"/>
  <c r="AI159" i="2" s="1"/>
  <c r="P58" i="2"/>
  <c r="O88" i="2"/>
  <c r="O183" i="2" s="1"/>
  <c r="O283" i="2" s="1"/>
  <c r="O326" i="2"/>
  <c r="O188" i="2" s="1"/>
  <c r="N298" i="2"/>
  <c r="N299" i="2" s="1"/>
  <c r="O295" i="2" s="1"/>
  <c r="AF180" i="2" l="1"/>
  <c r="AF241" i="2"/>
  <c r="AF253" i="2" s="1"/>
  <c r="AF181" i="2" s="1"/>
  <c r="AG161" i="2"/>
  <c r="AG180" i="2" s="1"/>
  <c r="AG237" i="2"/>
  <c r="AG239" i="2" s="1"/>
  <c r="AH236" i="2" s="1"/>
  <c r="AI156" i="2"/>
  <c r="AH127" i="2"/>
  <c r="AH154" i="2" s="1"/>
  <c r="AF210" i="2"/>
  <c r="AG236" i="2"/>
  <c r="AH248" i="2"/>
  <c r="AI246" i="2"/>
  <c r="AH214" i="2"/>
  <c r="AH251" i="2"/>
  <c r="AI122" i="2"/>
  <c r="AI123" i="2" s="1"/>
  <c r="AI98" i="2"/>
  <c r="AI153" i="2" s="1"/>
  <c r="O289" i="2"/>
  <c r="O291" i="2" s="1"/>
  <c r="O292" i="2" s="1"/>
  <c r="O293" i="2" s="1"/>
  <c r="O296" i="2" s="1"/>
  <c r="O297" i="2" s="1"/>
  <c r="O284" i="2"/>
  <c r="O308" i="2"/>
  <c r="O309" i="2" s="1"/>
  <c r="AL32" i="2"/>
  <c r="AK121" i="2"/>
  <c r="N259" i="2"/>
  <c r="P61" i="2"/>
  <c r="P62" i="2"/>
  <c r="P75" i="2" s="1"/>
  <c r="P63" i="2"/>
  <c r="P81" i="2" s="1"/>
  <c r="AI247" i="2"/>
  <c r="AI249" i="2" s="1"/>
  <c r="AK31" i="2"/>
  <c r="AJ302" i="2"/>
  <c r="AJ160" i="2" s="1"/>
  <c r="AJ97" i="2"/>
  <c r="AJ136" i="2"/>
  <c r="AJ137" i="2" s="1"/>
  <c r="AJ106" i="2"/>
  <c r="AJ107" i="2" s="1"/>
  <c r="AJ155" i="2" s="1"/>
  <c r="AJ132" i="2"/>
  <c r="AJ133" i="2" s="1"/>
  <c r="AJ156" i="2" s="1"/>
  <c r="AJ141" i="2"/>
  <c r="AJ142" i="2" s="1"/>
  <c r="AJ158" i="2" s="1"/>
  <c r="AJ146" i="2"/>
  <c r="AJ147" i="2" s="1"/>
  <c r="AJ159" i="2" s="1"/>
  <c r="AJ115" i="2"/>
  <c r="AJ116" i="2" s="1"/>
  <c r="AJ157" i="2" s="1"/>
  <c r="Y53" i="2"/>
  <c r="Z50" i="2" s="1"/>
  <c r="Z52" i="2" s="1"/>
  <c r="K271" i="2"/>
  <c r="K272" i="2" s="1"/>
  <c r="K174" i="2"/>
  <c r="K348" i="2"/>
  <c r="K350" i="2" s="1"/>
  <c r="AG238" i="2" l="1"/>
  <c r="AG241" i="2"/>
  <c r="AG253" i="2" s="1"/>
  <c r="AG181" i="2" s="1"/>
  <c r="AG210" i="2"/>
  <c r="AG258" i="2"/>
  <c r="AH237" i="2"/>
  <c r="AH239" i="2" s="1"/>
  <c r="AH241" i="2" s="1"/>
  <c r="AH253" i="2" s="1"/>
  <c r="AH181" i="2" s="1"/>
  <c r="AH161" i="2"/>
  <c r="AH180" i="2" s="1"/>
  <c r="AI127" i="2"/>
  <c r="AI154" i="2" s="1"/>
  <c r="O163" i="2"/>
  <c r="AJ246" i="2"/>
  <c r="AI214" i="2"/>
  <c r="AI248" i="2"/>
  <c r="AI251" i="2"/>
  <c r="AK141" i="2"/>
  <c r="AK142" i="2" s="1"/>
  <c r="AK158" i="2" s="1"/>
  <c r="AK302" i="2"/>
  <c r="AK160" i="2" s="1"/>
  <c r="AK115" i="2"/>
  <c r="AK116" i="2" s="1"/>
  <c r="AK157" i="2" s="1"/>
  <c r="AL31" i="2"/>
  <c r="AK97" i="2"/>
  <c r="AK136" i="2"/>
  <c r="AK137" i="2" s="1"/>
  <c r="AK106" i="2"/>
  <c r="AK107" i="2" s="1"/>
  <c r="AK155" i="2" s="1"/>
  <c r="AK132" i="2"/>
  <c r="AK133" i="2" s="1"/>
  <c r="AK146" i="2"/>
  <c r="AK147" i="2" s="1"/>
  <c r="AK159" i="2" s="1"/>
  <c r="AM32" i="2"/>
  <c r="AL121" i="2"/>
  <c r="AJ247" i="2"/>
  <c r="AJ249" i="2" s="1"/>
  <c r="K182" i="2"/>
  <c r="K184" i="2" s="1"/>
  <c r="P87" i="2"/>
  <c r="P338" i="2"/>
  <c r="P82" i="2"/>
  <c r="Q79" i="2" s="1"/>
  <c r="O205" i="2"/>
  <c r="P305" i="2"/>
  <c r="AJ122" i="2"/>
  <c r="AJ123" i="2" s="1"/>
  <c r="AJ98" i="2"/>
  <c r="AJ153" i="2" s="1"/>
  <c r="P86" i="2"/>
  <c r="P76" i="2"/>
  <c r="Q73" i="2" s="1"/>
  <c r="O298" i="2"/>
  <c r="O299" i="2" s="1"/>
  <c r="P295" i="2" s="1"/>
  <c r="O285" i="2"/>
  <c r="O286" i="2" s="1"/>
  <c r="L268" i="2"/>
  <c r="K215" i="2"/>
  <c r="K216" i="2" s="1"/>
  <c r="Z53" i="2"/>
  <c r="AA50" i="2" s="1"/>
  <c r="P69" i="2"/>
  <c r="P64" i="2"/>
  <c r="AH258" i="2" l="1"/>
  <c r="AH238" i="2"/>
  <c r="AH210" i="2"/>
  <c r="AI236" i="2"/>
  <c r="AI161" i="2"/>
  <c r="AI180" i="2" s="1"/>
  <c r="AI237" i="2"/>
  <c r="AI239" i="2" s="1"/>
  <c r="AI241" i="2" s="1"/>
  <c r="AI253" i="2" s="1"/>
  <c r="AI181" i="2" s="1"/>
  <c r="AJ127" i="2"/>
  <c r="AJ154" i="2" s="1"/>
  <c r="AK156" i="2"/>
  <c r="AK247" i="2" s="1"/>
  <c r="AK249" i="2" s="1"/>
  <c r="O164" i="2"/>
  <c r="O165" i="2" s="1"/>
  <c r="O259" i="2"/>
  <c r="P290" i="2"/>
  <c r="P306" i="2"/>
  <c r="P190" i="2" s="1"/>
  <c r="P339" i="2"/>
  <c r="P340" i="2" s="1"/>
  <c r="P376" i="2"/>
  <c r="P191" i="2"/>
  <c r="K317" i="2"/>
  <c r="K320" i="2" s="1"/>
  <c r="K387" i="2"/>
  <c r="AK122" i="2"/>
  <c r="AK123" i="2" s="1"/>
  <c r="AK98" i="2"/>
  <c r="AK153" i="2" s="1"/>
  <c r="AJ248" i="2"/>
  <c r="AK246" i="2"/>
  <c r="AJ214" i="2"/>
  <c r="AJ251" i="2"/>
  <c r="AL146" i="2"/>
  <c r="AL147" i="2" s="1"/>
  <c r="AL159" i="2" s="1"/>
  <c r="AM31" i="2"/>
  <c r="AL302" i="2"/>
  <c r="AL160" i="2" s="1"/>
  <c r="AL132" i="2"/>
  <c r="AL133" i="2" s="1"/>
  <c r="AL136" i="2"/>
  <c r="AL137" i="2" s="1"/>
  <c r="AL106" i="2"/>
  <c r="AL107" i="2" s="1"/>
  <c r="AL155" i="2" s="1"/>
  <c r="AL115" i="2"/>
  <c r="AL116" i="2" s="1"/>
  <c r="AL157" i="2" s="1"/>
  <c r="AL141" i="2"/>
  <c r="AL142" i="2" s="1"/>
  <c r="AL158" i="2" s="1"/>
  <c r="AL97" i="2"/>
  <c r="P85" i="2"/>
  <c r="P70" i="2"/>
  <c r="Q67" i="2" s="1"/>
  <c r="P282" i="2"/>
  <c r="O204" i="2"/>
  <c r="O206" i="2" s="1"/>
  <c r="AN32" i="2"/>
  <c r="AM121" i="2"/>
  <c r="AA52" i="2"/>
  <c r="AA53" i="2" s="1"/>
  <c r="AB50" i="2" s="1"/>
  <c r="AI238" i="2" l="1"/>
  <c r="AI210" i="2"/>
  <c r="AI258" i="2"/>
  <c r="AJ237" i="2"/>
  <c r="AJ239" i="2" s="1"/>
  <c r="AJ238" i="2" s="1"/>
  <c r="AJ161" i="2"/>
  <c r="AJ258" i="2" s="1"/>
  <c r="AK127" i="2"/>
  <c r="AK154" i="2" s="1"/>
  <c r="P307" i="2"/>
  <c r="P366" i="2"/>
  <c r="AJ236" i="2"/>
  <c r="AK214" i="2"/>
  <c r="AK251" i="2"/>
  <c r="AL246" i="2"/>
  <c r="AK248" i="2"/>
  <c r="AL156" i="2"/>
  <c r="AL247" i="2" s="1"/>
  <c r="AL249" i="2" s="1"/>
  <c r="P224" i="2"/>
  <c r="Q337" i="2"/>
  <c r="Q58" i="2"/>
  <c r="K323" i="2"/>
  <c r="K329" i="2" s="1"/>
  <c r="K189" i="2" s="1"/>
  <c r="K328" i="2"/>
  <c r="P88" i="2"/>
  <c r="P183" i="2" s="1"/>
  <c r="P283" i="2" s="1"/>
  <c r="P289" i="2" s="1"/>
  <c r="P291" i="2" s="1"/>
  <c r="P292" i="2" s="1"/>
  <c r="P293" i="2" s="1"/>
  <c r="P296" i="2" s="1"/>
  <c r="P326" i="2"/>
  <c r="P188" i="2" s="1"/>
  <c r="AN31" i="2"/>
  <c r="AM302" i="2"/>
  <c r="AM160" i="2" s="1"/>
  <c r="AM132" i="2"/>
  <c r="AM133" i="2" s="1"/>
  <c r="AM97" i="2"/>
  <c r="AM106" i="2"/>
  <c r="AM107" i="2" s="1"/>
  <c r="AM155" i="2" s="1"/>
  <c r="AM136" i="2"/>
  <c r="AM137" i="2" s="1"/>
  <c r="AM146" i="2"/>
  <c r="AM147" i="2" s="1"/>
  <c r="AM159" i="2" s="1"/>
  <c r="AM141" i="2"/>
  <c r="AM142" i="2" s="1"/>
  <c r="AM158" i="2" s="1"/>
  <c r="AM115" i="2"/>
  <c r="AM116" i="2" s="1"/>
  <c r="AM157" i="2" s="1"/>
  <c r="P308" i="2"/>
  <c r="P309" i="2" s="1"/>
  <c r="AB52" i="2"/>
  <c r="AB53" i="2" s="1"/>
  <c r="AC50" i="2" s="1"/>
  <c r="AL122" i="2"/>
  <c r="AL123" i="2" s="1"/>
  <c r="AL98" i="2"/>
  <c r="AL153" i="2" s="1"/>
  <c r="AN121" i="2"/>
  <c r="AO32" i="2"/>
  <c r="AK236" i="2" l="1"/>
  <c r="AJ241" i="2"/>
  <c r="AJ253" i="2" s="1"/>
  <c r="AJ181" i="2" s="1"/>
  <c r="AJ210" i="2"/>
  <c r="AJ180" i="2"/>
  <c r="AK237" i="2"/>
  <c r="AK239" i="2" s="1"/>
  <c r="AK241" i="2" s="1"/>
  <c r="AK253" i="2" s="1"/>
  <c r="AK181" i="2" s="1"/>
  <c r="AK161" i="2"/>
  <c r="AK258" i="2" s="1"/>
  <c r="P163" i="2"/>
  <c r="AL127" i="2"/>
  <c r="AL154" i="2" s="1"/>
  <c r="AC52" i="2"/>
  <c r="AO121" i="2"/>
  <c r="AP32" i="2"/>
  <c r="P297" i="2"/>
  <c r="Q61" i="2"/>
  <c r="Q63" i="2"/>
  <c r="Q81" i="2" s="1"/>
  <c r="Q62" i="2"/>
  <c r="Q75" i="2" s="1"/>
  <c r="AL248" i="2"/>
  <c r="AL214" i="2"/>
  <c r="AL251" i="2"/>
  <c r="AM246" i="2"/>
  <c r="AO31" i="2"/>
  <c r="AN302" i="2"/>
  <c r="AN160" i="2" s="1"/>
  <c r="AN136" i="2"/>
  <c r="AN137" i="2" s="1"/>
  <c r="AN97" i="2"/>
  <c r="AN106" i="2"/>
  <c r="AN107" i="2" s="1"/>
  <c r="AN155" i="2" s="1"/>
  <c r="AN132" i="2"/>
  <c r="AN133" i="2" s="1"/>
  <c r="AN141" i="2"/>
  <c r="AN142" i="2" s="1"/>
  <c r="AN158" i="2" s="1"/>
  <c r="AN115" i="2"/>
  <c r="AN116" i="2" s="1"/>
  <c r="AN157" i="2" s="1"/>
  <c r="AN146" i="2"/>
  <c r="AN147" i="2" s="1"/>
  <c r="AN159" i="2" s="1"/>
  <c r="AM122" i="2"/>
  <c r="AM123" i="2" s="1"/>
  <c r="AM98" i="2"/>
  <c r="AM153" i="2" s="1"/>
  <c r="P284" i="2"/>
  <c r="P285" i="2" s="1"/>
  <c r="P286" i="2" s="1"/>
  <c r="AM156" i="2"/>
  <c r="AM247" i="2" s="1"/>
  <c r="AM249" i="2" s="1"/>
  <c r="K186" i="2"/>
  <c r="K330" i="2"/>
  <c r="K331" i="2" s="1"/>
  <c r="P205" i="2"/>
  <c r="Q305" i="2"/>
  <c r="AK180" i="2" l="1"/>
  <c r="AL236" i="2"/>
  <c r="AK238" i="2"/>
  <c r="AK210" i="2"/>
  <c r="AL161" i="2"/>
  <c r="AL258" i="2" s="1"/>
  <c r="AL237" i="2"/>
  <c r="AL239" i="2" s="1"/>
  <c r="AL241" i="2" s="1"/>
  <c r="AL253" i="2" s="1"/>
  <c r="AL181" i="2" s="1"/>
  <c r="AM127" i="2"/>
  <c r="AM154" i="2" s="1"/>
  <c r="AN156" i="2"/>
  <c r="AN247" i="2" s="1"/>
  <c r="AN249" i="2" s="1"/>
  <c r="AN246" i="2"/>
  <c r="AM214" i="2"/>
  <c r="AM251" i="2"/>
  <c r="AM248" i="2"/>
  <c r="K333" i="2"/>
  <c r="L325" i="2"/>
  <c r="K219" i="2"/>
  <c r="P204" i="2"/>
  <c r="P206" i="2" s="1"/>
  <c r="Q282" i="2"/>
  <c r="Q69" i="2"/>
  <c r="Q64" i="2"/>
  <c r="P298" i="2"/>
  <c r="P259" i="2" s="1"/>
  <c r="P164" i="2"/>
  <c r="P165" i="2" s="1"/>
  <c r="P299" i="2"/>
  <c r="Q295" i="2" s="1"/>
  <c r="AQ32" i="2"/>
  <c r="AP121" i="2"/>
  <c r="AN122" i="2"/>
  <c r="AN123" i="2" s="1"/>
  <c r="AN98" i="2"/>
  <c r="AN153" i="2" s="1"/>
  <c r="K388" i="2"/>
  <c r="K192" i="2"/>
  <c r="Q86" i="2"/>
  <c r="Q76" i="2"/>
  <c r="R73" i="2" s="1"/>
  <c r="AP31" i="2"/>
  <c r="AO302" i="2"/>
  <c r="AO160" i="2" s="1"/>
  <c r="AO115" i="2"/>
  <c r="AO116" i="2" s="1"/>
  <c r="AO157" i="2" s="1"/>
  <c r="AO132" i="2"/>
  <c r="AO133" i="2" s="1"/>
  <c r="AO97" i="2"/>
  <c r="AO136" i="2"/>
  <c r="AO137" i="2" s="1"/>
  <c r="AO106" i="2"/>
  <c r="AO107" i="2" s="1"/>
  <c r="AO155" i="2" s="1"/>
  <c r="AO141" i="2"/>
  <c r="AO142" i="2" s="1"/>
  <c r="AO158" i="2" s="1"/>
  <c r="AO146" i="2"/>
  <c r="AO147" i="2" s="1"/>
  <c r="AO159" i="2" s="1"/>
  <c r="Q338" i="2"/>
  <c r="Q87" i="2"/>
  <c r="Q82" i="2"/>
  <c r="R79" i="2" s="1"/>
  <c r="AC53" i="2"/>
  <c r="AD50" i="2" s="1"/>
  <c r="AL180" i="2" l="1"/>
  <c r="AL210" i="2"/>
  <c r="AM236" i="2"/>
  <c r="AL238" i="2"/>
  <c r="AM161" i="2"/>
  <c r="AM180" i="2" s="1"/>
  <c r="AM237" i="2"/>
  <c r="AM239" i="2" s="1"/>
  <c r="AM241" i="2" s="1"/>
  <c r="AM253" i="2" s="1"/>
  <c r="AM181" i="2" s="1"/>
  <c r="AN127" i="2"/>
  <c r="AN154" i="2" s="1"/>
  <c r="L327" i="2"/>
  <c r="Q306" i="2"/>
  <c r="Q290" i="2"/>
  <c r="AP141" i="2"/>
  <c r="AP142" i="2" s="1"/>
  <c r="AP158" i="2" s="1"/>
  <c r="AP302" i="2"/>
  <c r="AP160" i="2" s="1"/>
  <c r="AP136" i="2"/>
  <c r="AP137" i="2" s="1"/>
  <c r="AP132" i="2"/>
  <c r="AP133" i="2" s="1"/>
  <c r="AP106" i="2"/>
  <c r="AP107" i="2" s="1"/>
  <c r="AP155" i="2" s="1"/>
  <c r="AP97" i="2"/>
  <c r="AQ31" i="2"/>
  <c r="AP115" i="2"/>
  <c r="AP116" i="2" s="1"/>
  <c r="AP157" i="2" s="1"/>
  <c r="AP146" i="2"/>
  <c r="AP147" i="2" s="1"/>
  <c r="AP159" i="2" s="1"/>
  <c r="AD52" i="2"/>
  <c r="AQ121" i="2"/>
  <c r="AR32" i="2"/>
  <c r="K354" i="2"/>
  <c r="K355" i="2" s="1"/>
  <c r="K196" i="2"/>
  <c r="AN214" i="2"/>
  <c r="AN251" i="2"/>
  <c r="AN248" i="2"/>
  <c r="AO246" i="2"/>
  <c r="Q85" i="2"/>
  <c r="Q70" i="2"/>
  <c r="R67" i="2" s="1"/>
  <c r="AO156" i="2"/>
  <c r="AO247" i="2" s="1"/>
  <c r="AO249" i="2" s="1"/>
  <c r="Q376" i="2"/>
  <c r="Q191" i="2"/>
  <c r="Q339" i="2"/>
  <c r="Q340" i="2" s="1"/>
  <c r="AO122" i="2"/>
  <c r="AO123" i="2" s="1"/>
  <c r="AO98" i="2"/>
  <c r="AO153" i="2" s="1"/>
  <c r="AM258" i="2" l="1"/>
  <c r="AM238" i="2"/>
  <c r="AM210" i="2"/>
  <c r="AN236" i="2"/>
  <c r="AN161" i="2"/>
  <c r="AN180" i="2" s="1"/>
  <c r="AN237" i="2"/>
  <c r="AN239" i="2" s="1"/>
  <c r="AO236" i="2" s="1"/>
  <c r="AO127" i="2"/>
  <c r="AO154" i="2" s="1"/>
  <c r="AP156" i="2"/>
  <c r="AP247" i="2" s="1"/>
  <c r="AP249" i="2" s="1"/>
  <c r="AO248" i="2"/>
  <c r="AP246" i="2"/>
  <c r="AO251" i="2"/>
  <c r="AO214" i="2"/>
  <c r="K358" i="2"/>
  <c r="K357" i="2"/>
  <c r="R58" i="2"/>
  <c r="AQ97" i="2"/>
  <c r="AR31" i="2"/>
  <c r="AQ302" i="2"/>
  <c r="AQ160" i="2" s="1"/>
  <c r="AQ136" i="2"/>
  <c r="AQ137" i="2" s="1"/>
  <c r="AQ132" i="2"/>
  <c r="AQ133" i="2" s="1"/>
  <c r="AQ156" i="2" s="1"/>
  <c r="AQ106" i="2"/>
  <c r="AQ107" i="2" s="1"/>
  <c r="AQ155" i="2" s="1"/>
  <c r="AQ141" i="2"/>
  <c r="AQ142" i="2" s="1"/>
  <c r="AQ158" i="2" s="1"/>
  <c r="AQ115" i="2"/>
  <c r="AQ116" i="2" s="1"/>
  <c r="AQ157" i="2" s="1"/>
  <c r="AQ146" i="2"/>
  <c r="AQ147" i="2" s="1"/>
  <c r="AQ159" i="2" s="1"/>
  <c r="Q366" i="2"/>
  <c r="Q190" i="2"/>
  <c r="Q307" i="2"/>
  <c r="Q326" i="2"/>
  <c r="Q188" i="2" s="1"/>
  <c r="Q88" i="2"/>
  <c r="Q183" i="2" s="1"/>
  <c r="Q283" i="2" s="1"/>
  <c r="AP122" i="2"/>
  <c r="AP123" i="2" s="1"/>
  <c r="AP98" i="2"/>
  <c r="AP153" i="2" s="1"/>
  <c r="AR121" i="2"/>
  <c r="AS32" i="2"/>
  <c r="L322" i="2"/>
  <c r="L167" i="2"/>
  <c r="Q224" i="2"/>
  <c r="R337" i="2"/>
  <c r="AD53" i="2"/>
  <c r="AE50" i="2" s="1"/>
  <c r="AN258" i="2" l="1"/>
  <c r="AN238" i="2"/>
  <c r="AN210" i="2"/>
  <c r="AN241" i="2"/>
  <c r="AN253" i="2" s="1"/>
  <c r="AN181" i="2" s="1"/>
  <c r="AO237" i="2"/>
  <c r="AO239" i="2" s="1"/>
  <c r="AO241" i="2" s="1"/>
  <c r="AO253" i="2" s="1"/>
  <c r="AO181" i="2" s="1"/>
  <c r="AO161" i="2"/>
  <c r="AO180" i="2" s="1"/>
  <c r="AP127" i="2"/>
  <c r="AP154" i="2" s="1"/>
  <c r="K359" i="2"/>
  <c r="K360" i="2" s="1"/>
  <c r="AQ122" i="2"/>
  <c r="AQ123" i="2" s="1"/>
  <c r="AQ98" i="2"/>
  <c r="AQ153" i="2" s="1"/>
  <c r="AT32" i="2"/>
  <c r="AS121" i="2"/>
  <c r="Q289" i="2"/>
  <c r="Q291" i="2" s="1"/>
  <c r="Q292" i="2" s="1"/>
  <c r="Q293" i="2" s="1"/>
  <c r="Q296" i="2" s="1"/>
  <c r="Q284" i="2"/>
  <c r="AR141" i="2"/>
  <c r="AR142" i="2" s="1"/>
  <c r="AR158" i="2" s="1"/>
  <c r="AS31" i="2"/>
  <c r="AR302" i="2"/>
  <c r="AR160" i="2" s="1"/>
  <c r="AR97" i="2"/>
  <c r="AR136" i="2"/>
  <c r="AR137" i="2" s="1"/>
  <c r="AR106" i="2"/>
  <c r="AR107" i="2" s="1"/>
  <c r="AR155" i="2" s="1"/>
  <c r="AR132" i="2"/>
  <c r="AR133" i="2" s="1"/>
  <c r="AR146" i="2"/>
  <c r="AR147" i="2" s="1"/>
  <c r="AR159" i="2" s="1"/>
  <c r="AR115" i="2"/>
  <c r="AR116" i="2" s="1"/>
  <c r="AR157" i="2" s="1"/>
  <c r="AQ247" i="2"/>
  <c r="AQ249" i="2" s="1"/>
  <c r="AE52" i="2"/>
  <c r="AE53" i="2" s="1"/>
  <c r="AF50" i="2" s="1"/>
  <c r="L260" i="2"/>
  <c r="Q308" i="2"/>
  <c r="Q309" i="2" s="1"/>
  <c r="R63" i="2"/>
  <c r="R81" i="2" s="1"/>
  <c r="R61" i="2"/>
  <c r="R62" i="2"/>
  <c r="R75" i="2" s="1"/>
  <c r="AQ246" i="2"/>
  <c r="AP251" i="2"/>
  <c r="AP214" i="2"/>
  <c r="AP248" i="2"/>
  <c r="AO258" i="2" l="1"/>
  <c r="AP236" i="2"/>
  <c r="AO238" i="2"/>
  <c r="AO210" i="2"/>
  <c r="AP161" i="2"/>
  <c r="AP258" i="2" s="1"/>
  <c r="AP237" i="2"/>
  <c r="AP239" i="2" s="1"/>
  <c r="AP241" i="2" s="1"/>
  <c r="AP253" i="2" s="1"/>
  <c r="AP181" i="2" s="1"/>
  <c r="AQ127" i="2"/>
  <c r="AQ154" i="2" s="1"/>
  <c r="AR156" i="2"/>
  <c r="AR247" i="2" s="1"/>
  <c r="AR249" i="2" s="1"/>
  <c r="Q163" i="2"/>
  <c r="Q205" i="2"/>
  <c r="R305" i="2"/>
  <c r="R64" i="2"/>
  <c r="R69" i="2"/>
  <c r="Q297" i="2"/>
  <c r="R87" i="2"/>
  <c r="R338" i="2"/>
  <c r="R82" i="2"/>
  <c r="S79" i="2" s="1"/>
  <c r="AR122" i="2"/>
  <c r="AR123" i="2" s="1"/>
  <c r="AR98" i="2"/>
  <c r="AR153" i="2" s="1"/>
  <c r="K367" i="2"/>
  <c r="K175" i="2"/>
  <c r="K197" i="2"/>
  <c r="K198" i="2" s="1"/>
  <c r="AT121" i="2"/>
  <c r="AU32" i="2"/>
  <c r="Q285" i="2"/>
  <c r="Q164" i="2"/>
  <c r="Q165" i="2" s="1"/>
  <c r="AQ251" i="2"/>
  <c r="AQ214" i="2"/>
  <c r="AR246" i="2"/>
  <c r="AQ248" i="2"/>
  <c r="AT31" i="2"/>
  <c r="AS302" i="2"/>
  <c r="AS160" i="2" s="1"/>
  <c r="AS136" i="2"/>
  <c r="AS137" i="2" s="1"/>
  <c r="AS97" i="2"/>
  <c r="AS115" i="2"/>
  <c r="AS116" i="2" s="1"/>
  <c r="AS157" i="2" s="1"/>
  <c r="AS132" i="2"/>
  <c r="AS133" i="2" s="1"/>
  <c r="AS156" i="2" s="1"/>
  <c r="AS106" i="2"/>
  <c r="AS107" i="2" s="1"/>
  <c r="AS155" i="2" s="1"/>
  <c r="AS141" i="2"/>
  <c r="AS142" i="2" s="1"/>
  <c r="AS158" i="2" s="1"/>
  <c r="AS146" i="2"/>
  <c r="AS147" i="2" s="1"/>
  <c r="AS159" i="2" s="1"/>
  <c r="R86" i="2"/>
  <c r="R76" i="2"/>
  <c r="S73" i="2" s="1"/>
  <c r="AF52" i="2"/>
  <c r="Q286" i="2"/>
  <c r="AP180" i="2" l="1"/>
  <c r="AP210" i="2"/>
  <c r="AP238" i="2"/>
  <c r="AQ236" i="2"/>
  <c r="AQ237" i="2"/>
  <c r="AQ239" i="2" s="1"/>
  <c r="AR236" i="2" s="1"/>
  <c r="AQ161" i="2"/>
  <c r="AR127" i="2"/>
  <c r="AR154" i="2" s="1"/>
  <c r="K209" i="2"/>
  <c r="K211" i="2" s="1"/>
  <c r="K221" i="2" s="1"/>
  <c r="L195" i="2"/>
  <c r="K176" i="2"/>
  <c r="K177" i="2" s="1"/>
  <c r="Q298" i="2"/>
  <c r="Q299" i="2" s="1"/>
  <c r="R295" i="2" s="1"/>
  <c r="AU31" i="2"/>
  <c r="AT302" i="2"/>
  <c r="AT160" i="2" s="1"/>
  <c r="AT115" i="2"/>
  <c r="AT116" i="2" s="1"/>
  <c r="AT157" i="2" s="1"/>
  <c r="AT97" i="2"/>
  <c r="AT132" i="2"/>
  <c r="AT133" i="2" s="1"/>
  <c r="AT106" i="2"/>
  <c r="AT107" i="2" s="1"/>
  <c r="AT155" i="2" s="1"/>
  <c r="AT136" i="2"/>
  <c r="AT137" i="2" s="1"/>
  <c r="AT141" i="2"/>
  <c r="AT142" i="2" s="1"/>
  <c r="AT158" i="2" s="1"/>
  <c r="AT146" i="2"/>
  <c r="AT147" i="2" s="1"/>
  <c r="AT159" i="2" s="1"/>
  <c r="R282" i="2"/>
  <c r="Q204" i="2"/>
  <c r="Q206" i="2" s="1"/>
  <c r="AS247" i="2"/>
  <c r="AS249" i="2" s="1"/>
  <c r="K377" i="2"/>
  <c r="K378" i="2" s="1"/>
  <c r="K382" i="2" s="1"/>
  <c r="K368" i="2"/>
  <c r="K372" i="2" s="1"/>
  <c r="AR248" i="2"/>
  <c r="AR251" i="2"/>
  <c r="AS246" i="2"/>
  <c r="AR214" i="2"/>
  <c r="R85" i="2"/>
  <c r="R70" i="2"/>
  <c r="S67" i="2" s="1"/>
  <c r="AS122" i="2"/>
  <c r="AS123" i="2" s="1"/>
  <c r="AS98" i="2"/>
  <c r="AS153" i="2" s="1"/>
  <c r="R290" i="2"/>
  <c r="R306" i="2"/>
  <c r="R190" i="2" s="1"/>
  <c r="AF53" i="2"/>
  <c r="AG50" i="2" s="1"/>
  <c r="AV32" i="2"/>
  <c r="AU121" i="2"/>
  <c r="R376" i="2"/>
  <c r="R191" i="2"/>
  <c r="R339" i="2"/>
  <c r="R340" i="2" s="1"/>
  <c r="AQ210" i="2" l="1"/>
  <c r="AQ238" i="2"/>
  <c r="AQ241" i="2"/>
  <c r="AQ253" i="2" s="1"/>
  <c r="AQ181" i="2" s="1"/>
  <c r="AR237" i="2"/>
  <c r="AR239" i="2" s="1"/>
  <c r="AR238" i="2" s="1"/>
  <c r="AR161" i="2"/>
  <c r="AR180" i="2" s="1"/>
  <c r="AS127" i="2"/>
  <c r="AS154" i="2" s="1"/>
  <c r="AQ180" i="2"/>
  <c r="AQ258" i="2"/>
  <c r="R366" i="2"/>
  <c r="R307" i="2"/>
  <c r="R308" i="2" s="1"/>
  <c r="R163" i="2" s="1"/>
  <c r="K225" i="2"/>
  <c r="K226" i="2" s="1"/>
  <c r="K228" i="2" s="1"/>
  <c r="L173" i="2"/>
  <c r="R224" i="2"/>
  <c r="S337" i="2"/>
  <c r="R326" i="2"/>
  <c r="R188" i="2" s="1"/>
  <c r="R88" i="2"/>
  <c r="R183" i="2" s="1"/>
  <c r="R283" i="2" s="1"/>
  <c r="R289" i="2" s="1"/>
  <c r="R291" i="2" s="1"/>
  <c r="R292" i="2" s="1"/>
  <c r="R293" i="2" s="1"/>
  <c r="R296" i="2" s="1"/>
  <c r="R297" i="2" s="1"/>
  <c r="AT156" i="2"/>
  <c r="AT247" i="2" s="1"/>
  <c r="AT249" i="2" s="1"/>
  <c r="AS248" i="2"/>
  <c r="AS214" i="2"/>
  <c r="AT246" i="2"/>
  <c r="AS251" i="2"/>
  <c r="AT122" i="2"/>
  <c r="AT123" i="2" s="1"/>
  <c r="AT98" i="2"/>
  <c r="AT153" i="2" s="1"/>
  <c r="AW32" i="2"/>
  <c r="AV121" i="2"/>
  <c r="Q259" i="2"/>
  <c r="AG52" i="2"/>
  <c r="AU146" i="2"/>
  <c r="AU147" i="2" s="1"/>
  <c r="AU159" i="2" s="1"/>
  <c r="AV31" i="2"/>
  <c r="AU302" i="2"/>
  <c r="AU160" i="2" s="1"/>
  <c r="AU97" i="2"/>
  <c r="AU106" i="2"/>
  <c r="AU107" i="2" s="1"/>
  <c r="AU155" i="2" s="1"/>
  <c r="AU132" i="2"/>
  <c r="AU133" i="2" s="1"/>
  <c r="AU115" i="2"/>
  <c r="AU116" i="2" s="1"/>
  <c r="AU157" i="2" s="1"/>
  <c r="AU136" i="2"/>
  <c r="AU137" i="2" s="1"/>
  <c r="AU141" i="2"/>
  <c r="AU142" i="2" s="1"/>
  <c r="AU158" i="2" s="1"/>
  <c r="L353" i="2"/>
  <c r="L344" i="2"/>
  <c r="L345" i="2" s="1"/>
  <c r="S58" i="2"/>
  <c r="AS236" i="2" l="1"/>
  <c r="AR241" i="2"/>
  <c r="AR253" i="2" s="1"/>
  <c r="AR181" i="2" s="1"/>
  <c r="AR210" i="2"/>
  <c r="AR258" i="2"/>
  <c r="AS161" i="2"/>
  <c r="AS180" i="2" s="1"/>
  <c r="AS237" i="2"/>
  <c r="AS239" i="2" s="1"/>
  <c r="AS241" i="2" s="1"/>
  <c r="AS253" i="2" s="1"/>
  <c r="AS181" i="2" s="1"/>
  <c r="AT127" i="2"/>
  <c r="AT154" i="2" s="1"/>
  <c r="R284" i="2"/>
  <c r="R285" i="2" s="1"/>
  <c r="R286" i="2" s="1"/>
  <c r="R309" i="2"/>
  <c r="AU156" i="2"/>
  <c r="AU247" i="2" s="1"/>
  <c r="AU249" i="2" s="1"/>
  <c r="AU214" i="2" s="1"/>
  <c r="AW121" i="2"/>
  <c r="AX32" i="2"/>
  <c r="R298" i="2"/>
  <c r="R299" i="2" s="1"/>
  <c r="S295" i="2" s="1"/>
  <c r="AG53" i="2"/>
  <c r="AH50" i="2" s="1"/>
  <c r="S61" i="2"/>
  <c r="S62" i="2"/>
  <c r="S75" i="2" s="1"/>
  <c r="S63" i="2"/>
  <c r="S81" i="2" s="1"/>
  <c r="AU122" i="2"/>
  <c r="AU123" i="2" s="1"/>
  <c r="AU98" i="2"/>
  <c r="AU153" i="2" s="1"/>
  <c r="AT248" i="2"/>
  <c r="AT251" i="2"/>
  <c r="AU246" i="2"/>
  <c r="AT214" i="2"/>
  <c r="L349" i="2"/>
  <c r="L168" i="2"/>
  <c r="L187" i="2"/>
  <c r="AV141" i="2"/>
  <c r="AV142" i="2" s="1"/>
  <c r="AV158" i="2" s="1"/>
  <c r="AW31" i="2"/>
  <c r="AV302" i="2"/>
  <c r="AV160" i="2" s="1"/>
  <c r="AV97" i="2"/>
  <c r="AV136" i="2"/>
  <c r="AV137" i="2" s="1"/>
  <c r="AV106" i="2"/>
  <c r="AV107" i="2" s="1"/>
  <c r="AV155" i="2" s="1"/>
  <c r="AV115" i="2"/>
  <c r="AV116" i="2" s="1"/>
  <c r="AV157" i="2" s="1"/>
  <c r="AV132" i="2"/>
  <c r="AV133" i="2" s="1"/>
  <c r="AV146" i="2"/>
  <c r="AV147" i="2" s="1"/>
  <c r="AV159" i="2" s="1"/>
  <c r="R205" i="2"/>
  <c r="S305" i="2"/>
  <c r="AS258" i="2" l="1"/>
  <c r="AT161" i="2"/>
  <c r="AT258" i="2" s="1"/>
  <c r="AT237" i="2"/>
  <c r="AT239" i="2" s="1"/>
  <c r="AU236" i="2" s="1"/>
  <c r="AT236" i="2"/>
  <c r="AS238" i="2"/>
  <c r="AS210" i="2"/>
  <c r="AU127" i="2"/>
  <c r="AU154" i="2" s="1"/>
  <c r="AU251" i="2"/>
  <c r="AU248" i="2"/>
  <c r="AV246" i="2"/>
  <c r="AH52" i="2"/>
  <c r="S282" i="2"/>
  <c r="R204" i="2"/>
  <c r="R206" i="2" s="1"/>
  <c r="AV122" i="2"/>
  <c r="AV123" i="2" s="1"/>
  <c r="AV98" i="2"/>
  <c r="AV153" i="2" s="1"/>
  <c r="AY32" i="2"/>
  <c r="AX121" i="2"/>
  <c r="L261" i="2"/>
  <c r="L262" i="2" s="1"/>
  <c r="AW106" i="2"/>
  <c r="AW107" i="2" s="1"/>
  <c r="AW155" i="2" s="1"/>
  <c r="AX31" i="2"/>
  <c r="AW302" i="2"/>
  <c r="AW160" i="2" s="1"/>
  <c r="AW132" i="2"/>
  <c r="AW133" i="2" s="1"/>
  <c r="AW115" i="2"/>
  <c r="AW116" i="2" s="1"/>
  <c r="AW157" i="2" s="1"/>
  <c r="AW97" i="2"/>
  <c r="AW136" i="2"/>
  <c r="AW137" i="2" s="1"/>
  <c r="AW146" i="2"/>
  <c r="AW147" i="2" s="1"/>
  <c r="AW159" i="2" s="1"/>
  <c r="AW141" i="2"/>
  <c r="AW142" i="2" s="1"/>
  <c r="AW158" i="2" s="1"/>
  <c r="S87" i="2"/>
  <c r="S338" i="2"/>
  <c r="S82" i="2"/>
  <c r="T79" i="2" s="1"/>
  <c r="S86" i="2"/>
  <c r="S76" i="2"/>
  <c r="T73" i="2" s="1"/>
  <c r="AV156" i="2"/>
  <c r="AV247" i="2" s="1"/>
  <c r="AV249" i="2" s="1"/>
  <c r="R164" i="2"/>
  <c r="R165" i="2" s="1"/>
  <c r="S69" i="2"/>
  <c r="S64" i="2"/>
  <c r="R259" i="2"/>
  <c r="AT180" i="2" l="1"/>
  <c r="AT210" i="2"/>
  <c r="AT241" i="2"/>
  <c r="AT253" i="2" s="1"/>
  <c r="AT181" i="2" s="1"/>
  <c r="AT238" i="2"/>
  <c r="AU237" i="2"/>
  <c r="AU239" i="2" s="1"/>
  <c r="AU241" i="2" s="1"/>
  <c r="AU253" i="2" s="1"/>
  <c r="AU181" i="2" s="1"/>
  <c r="AU161" i="2"/>
  <c r="AU258" i="2" s="1"/>
  <c r="AV127" i="2"/>
  <c r="AV154" i="2" s="1"/>
  <c r="AW156" i="2"/>
  <c r="AW247" i="2" s="1"/>
  <c r="AW249" i="2" s="1"/>
  <c r="AW246" i="2"/>
  <c r="AV214" i="2"/>
  <c r="AV248" i="2"/>
  <c r="AV251" i="2"/>
  <c r="S306" i="2"/>
  <c r="S366" i="2" s="1"/>
  <c r="S290" i="2"/>
  <c r="L276" i="2"/>
  <c r="L277" i="2"/>
  <c r="L264" i="2" s="1"/>
  <c r="L265" i="2" s="1"/>
  <c r="L269" i="2" s="1"/>
  <c r="AH53" i="2"/>
  <c r="AI50" i="2" s="1"/>
  <c r="AW122" i="2"/>
  <c r="AW123" i="2" s="1"/>
  <c r="AW98" i="2"/>
  <c r="AW153" i="2" s="1"/>
  <c r="AZ32" i="2"/>
  <c r="AY121" i="2"/>
  <c r="AX141" i="2"/>
  <c r="AX142" i="2" s="1"/>
  <c r="AX158" i="2" s="1"/>
  <c r="AY31" i="2"/>
  <c r="AX302" i="2"/>
  <c r="AX160" i="2" s="1"/>
  <c r="AX136" i="2"/>
  <c r="AX137" i="2" s="1"/>
  <c r="AX132" i="2"/>
  <c r="AX133" i="2" s="1"/>
  <c r="AX106" i="2"/>
  <c r="AX107" i="2" s="1"/>
  <c r="AX155" i="2" s="1"/>
  <c r="AX115" i="2"/>
  <c r="AX116" i="2" s="1"/>
  <c r="AX157" i="2" s="1"/>
  <c r="AX97" i="2"/>
  <c r="AX146" i="2"/>
  <c r="AX147" i="2" s="1"/>
  <c r="AX159" i="2" s="1"/>
  <c r="S85" i="2"/>
  <c r="S70" i="2"/>
  <c r="T67" i="2" s="1"/>
  <c r="S191" i="2"/>
  <c r="S376" i="2"/>
  <c r="S339" i="2"/>
  <c r="S340" i="2" s="1"/>
  <c r="AU238" i="2" l="1"/>
  <c r="AU210" i="2"/>
  <c r="AV236" i="2"/>
  <c r="AU180" i="2"/>
  <c r="AV161" i="2"/>
  <c r="AV258" i="2" s="1"/>
  <c r="AV237" i="2"/>
  <c r="AV239" i="2" s="1"/>
  <c r="AW236" i="2" s="1"/>
  <c r="AW127" i="2"/>
  <c r="AW154" i="2" s="1"/>
  <c r="S224" i="2"/>
  <c r="T337" i="2"/>
  <c r="L169" i="2"/>
  <c r="L170" i="2" s="1"/>
  <c r="L270" i="2"/>
  <c r="AX156" i="2"/>
  <c r="AX247" i="2" s="1"/>
  <c r="AX249" i="2" s="1"/>
  <c r="AI52" i="2"/>
  <c r="AI53" i="2" s="1"/>
  <c r="AJ50" i="2" s="1"/>
  <c r="AW214" i="2"/>
  <c r="AW248" i="2"/>
  <c r="AX246" i="2"/>
  <c r="AW251" i="2"/>
  <c r="T58" i="2"/>
  <c r="BA32" i="2"/>
  <c r="AZ121" i="2"/>
  <c r="S326" i="2"/>
  <c r="S188" i="2" s="1"/>
  <c r="S88" i="2"/>
  <c r="S183" i="2" s="1"/>
  <c r="S283" i="2" s="1"/>
  <c r="AZ31" i="2"/>
  <c r="AY302" i="2"/>
  <c r="AY160" i="2" s="1"/>
  <c r="AY136" i="2"/>
  <c r="AY137" i="2" s="1"/>
  <c r="AY132" i="2"/>
  <c r="AY133" i="2" s="1"/>
  <c r="AY156" i="2" s="1"/>
  <c r="AY115" i="2"/>
  <c r="AY116" i="2" s="1"/>
  <c r="AY157" i="2" s="1"/>
  <c r="AY97" i="2"/>
  <c r="AY106" i="2"/>
  <c r="AY107" i="2" s="1"/>
  <c r="AY155" i="2" s="1"/>
  <c r="AY146" i="2"/>
  <c r="AY147" i="2" s="1"/>
  <c r="AY159" i="2" s="1"/>
  <c r="AY141" i="2"/>
  <c r="AY142" i="2" s="1"/>
  <c r="AY158" i="2" s="1"/>
  <c r="L278" i="2"/>
  <c r="L279" i="2" s="1"/>
  <c r="M275" i="2" s="1"/>
  <c r="AX122" i="2"/>
  <c r="AX123" i="2" s="1"/>
  <c r="AX98" i="2"/>
  <c r="AX153" i="2" s="1"/>
  <c r="S190" i="2"/>
  <c r="S307" i="2"/>
  <c r="AV210" i="2" l="1"/>
  <c r="AV180" i="2"/>
  <c r="AV241" i="2"/>
  <c r="AV253" i="2" s="1"/>
  <c r="AV181" i="2" s="1"/>
  <c r="AV238" i="2"/>
  <c r="AW237" i="2"/>
  <c r="AW239" i="2" s="1"/>
  <c r="AW210" i="2" s="1"/>
  <c r="AW161" i="2"/>
  <c r="AW258" i="2" s="1"/>
  <c r="AX127" i="2"/>
  <c r="AX154" i="2" s="1"/>
  <c r="AY247" i="2"/>
  <c r="AY249" i="2" s="1"/>
  <c r="AY214" i="2" s="1"/>
  <c r="AJ52" i="2"/>
  <c r="BA121" i="2"/>
  <c r="BB32" i="2"/>
  <c r="T63" i="2"/>
  <c r="T81" i="2" s="1"/>
  <c r="T62" i="2"/>
  <c r="T75" i="2" s="1"/>
  <c r="T61" i="2"/>
  <c r="AY246" i="2"/>
  <c r="AX251" i="2"/>
  <c r="AX214" i="2"/>
  <c r="AX248" i="2"/>
  <c r="AY122" i="2"/>
  <c r="AY123" i="2" s="1"/>
  <c r="AY98" i="2"/>
  <c r="AY153" i="2" s="1"/>
  <c r="L271" i="2"/>
  <c r="L272" i="2" s="1"/>
  <c r="AZ146" i="2"/>
  <c r="AZ147" i="2" s="1"/>
  <c r="AZ159" i="2" s="1"/>
  <c r="BA31" i="2"/>
  <c r="AZ302" i="2"/>
  <c r="AZ160" i="2" s="1"/>
  <c r="AZ97" i="2"/>
  <c r="AZ115" i="2"/>
  <c r="AZ116" i="2" s="1"/>
  <c r="AZ157" i="2" s="1"/>
  <c r="AZ132" i="2"/>
  <c r="AZ133" i="2" s="1"/>
  <c r="AZ136" i="2"/>
  <c r="AZ137" i="2" s="1"/>
  <c r="AZ106" i="2"/>
  <c r="AZ107" i="2" s="1"/>
  <c r="AZ155" i="2" s="1"/>
  <c r="AZ141" i="2"/>
  <c r="AZ142" i="2" s="1"/>
  <c r="AZ158" i="2" s="1"/>
  <c r="L174" i="2"/>
  <c r="L348" i="2"/>
  <c r="L350" i="2" s="1"/>
  <c r="S308" i="2"/>
  <c r="S309" i="2" s="1"/>
  <c r="S289" i="2"/>
  <c r="S291" i="2" s="1"/>
  <c r="S292" i="2" s="1"/>
  <c r="S293" i="2" s="1"/>
  <c r="S296" i="2" s="1"/>
  <c r="S284" i="2"/>
  <c r="AZ246" i="2" l="1"/>
  <c r="AY248" i="2"/>
  <c r="AW180" i="2"/>
  <c r="AW241" i="2"/>
  <c r="AW253" i="2" s="1"/>
  <c r="AW181" i="2" s="1"/>
  <c r="AX236" i="2"/>
  <c r="AW238" i="2"/>
  <c r="AX161" i="2"/>
  <c r="AX180" i="2" s="1"/>
  <c r="AX237" i="2"/>
  <c r="AX239" i="2" s="1"/>
  <c r="AX241" i="2" s="1"/>
  <c r="AX253" i="2" s="1"/>
  <c r="AX181" i="2" s="1"/>
  <c r="AZ156" i="2"/>
  <c r="AY127" i="2"/>
  <c r="AY154" i="2" s="1"/>
  <c r="S163" i="2"/>
  <c r="AY251" i="2"/>
  <c r="L182" i="2"/>
  <c r="L184" i="2" s="1"/>
  <c r="L387" i="2" s="1"/>
  <c r="T305" i="2"/>
  <c r="S205" i="2"/>
  <c r="L215" i="2"/>
  <c r="L216" i="2" s="1"/>
  <c r="M268" i="2"/>
  <c r="BA106" i="2"/>
  <c r="BA107" i="2" s="1"/>
  <c r="BA155" i="2" s="1"/>
  <c r="BB31" i="2"/>
  <c r="BA302" i="2"/>
  <c r="BA160" i="2" s="1"/>
  <c r="BA97" i="2"/>
  <c r="BA132" i="2"/>
  <c r="BA133" i="2" s="1"/>
  <c r="BA136" i="2"/>
  <c r="BA137" i="2" s="1"/>
  <c r="BA115" i="2"/>
  <c r="BA116" i="2" s="1"/>
  <c r="BA157" i="2" s="1"/>
  <c r="BA141" i="2"/>
  <c r="BA142" i="2" s="1"/>
  <c r="BA158" i="2" s="1"/>
  <c r="BA146" i="2"/>
  <c r="BA147" i="2" s="1"/>
  <c r="BA159" i="2" s="1"/>
  <c r="AZ247" i="2"/>
  <c r="AZ249" i="2" s="1"/>
  <c r="T87" i="2"/>
  <c r="T338" i="2"/>
  <c r="T82" i="2"/>
  <c r="U79" i="2" s="1"/>
  <c r="S285" i="2"/>
  <c r="S286" i="2" s="1"/>
  <c r="AZ122" i="2"/>
  <c r="AZ123" i="2" s="1"/>
  <c r="AZ98" i="2"/>
  <c r="AZ153" i="2" s="1"/>
  <c r="BB121" i="2"/>
  <c r="BC32" i="2"/>
  <c r="AJ53" i="2"/>
  <c r="AK50" i="2" s="1"/>
  <c r="T86" i="2"/>
  <c r="T76" i="2"/>
  <c r="U73" i="2" s="1"/>
  <c r="S297" i="2"/>
  <c r="AX258" i="2"/>
  <c r="T64" i="2"/>
  <c r="T69" i="2"/>
  <c r="AY236" i="2" l="1"/>
  <c r="AX238" i="2"/>
  <c r="AX210" i="2"/>
  <c r="AY161" i="2"/>
  <c r="AY180" i="2" s="1"/>
  <c r="AY237" i="2"/>
  <c r="AY239" i="2" s="1"/>
  <c r="AZ236" i="2" s="1"/>
  <c r="AZ127" i="2"/>
  <c r="AZ154" i="2" s="1"/>
  <c r="L317" i="2"/>
  <c r="L320" i="2" s="1"/>
  <c r="L323" i="2" s="1"/>
  <c r="L329" i="2" s="1"/>
  <c r="L189" i="2" s="1"/>
  <c r="AY258" i="2"/>
  <c r="S164" i="2"/>
  <c r="S165" i="2" s="1"/>
  <c r="BB132" i="2"/>
  <c r="BB133" i="2" s="1"/>
  <c r="BC31" i="2"/>
  <c r="BB302" i="2"/>
  <c r="BB160" i="2" s="1"/>
  <c r="BB106" i="2"/>
  <c r="BB107" i="2" s="1"/>
  <c r="BB155" i="2" s="1"/>
  <c r="BB97" i="2"/>
  <c r="BB115" i="2"/>
  <c r="BB116" i="2" s="1"/>
  <c r="BB157" i="2" s="1"/>
  <c r="BB136" i="2"/>
  <c r="BB137" i="2" s="1"/>
  <c r="BB146" i="2"/>
  <c r="BB147" i="2" s="1"/>
  <c r="BB159" i="2" s="1"/>
  <c r="BB141" i="2"/>
  <c r="BB142" i="2" s="1"/>
  <c r="BB158" i="2" s="1"/>
  <c r="BA122" i="2"/>
  <c r="BA123" i="2" s="1"/>
  <c r="BA98" i="2"/>
  <c r="BA153" i="2" s="1"/>
  <c r="T85" i="2"/>
  <c r="T70" i="2"/>
  <c r="U67" i="2" s="1"/>
  <c r="AZ214" i="2"/>
  <c r="AZ251" i="2"/>
  <c r="AZ248" i="2"/>
  <c r="BA246" i="2"/>
  <c r="T282" i="2"/>
  <c r="S204" i="2"/>
  <c r="S206" i="2" s="1"/>
  <c r="T290" i="2"/>
  <c r="T306" i="2"/>
  <c r="T190" i="2" s="1"/>
  <c r="AK52" i="2"/>
  <c r="BD32" i="2"/>
  <c r="BD121" i="2" s="1"/>
  <c r="BC121" i="2"/>
  <c r="T376" i="2"/>
  <c r="T191" i="2"/>
  <c r="T339" i="2"/>
  <c r="T340" i="2" s="1"/>
  <c r="S298" i="2"/>
  <c r="S299" i="2" s="1"/>
  <c r="T295" i="2" s="1"/>
  <c r="BA156" i="2"/>
  <c r="BA247" i="2" s="1"/>
  <c r="BA249" i="2" s="1"/>
  <c r="L328" i="2" l="1"/>
  <c r="L330" i="2" s="1"/>
  <c r="L331" i="2" s="1"/>
  <c r="AY210" i="2"/>
  <c r="AY241" i="2"/>
  <c r="AY253" i="2" s="1"/>
  <c r="AY181" i="2" s="1"/>
  <c r="AZ237" i="2"/>
  <c r="AZ239" i="2" s="1"/>
  <c r="AZ210" i="2" s="1"/>
  <c r="AZ161" i="2"/>
  <c r="AZ180" i="2" s="1"/>
  <c r="AY238" i="2"/>
  <c r="BA127" i="2"/>
  <c r="BA154" i="2" s="1"/>
  <c r="T366" i="2"/>
  <c r="T307" i="2"/>
  <c r="T224" i="2"/>
  <c r="U337" i="2"/>
  <c r="BB246" i="2"/>
  <c r="BA214" i="2"/>
  <c r="BA251" i="2"/>
  <c r="BA248" i="2"/>
  <c r="T326" i="2"/>
  <c r="T188" i="2" s="1"/>
  <c r="T88" i="2"/>
  <c r="T183" i="2" s="1"/>
  <c r="T283" i="2" s="1"/>
  <c r="T289" i="2" s="1"/>
  <c r="T291" i="2" s="1"/>
  <c r="T292" i="2" s="1"/>
  <c r="T293" i="2" s="1"/>
  <c r="T296" i="2" s="1"/>
  <c r="T297" i="2" s="1"/>
  <c r="BB122" i="2"/>
  <c r="BB123" i="2" s="1"/>
  <c r="BB98" i="2"/>
  <c r="BB153" i="2" s="1"/>
  <c r="S259" i="2"/>
  <c r="BC97" i="2"/>
  <c r="BD31" i="2"/>
  <c r="BC302" i="2"/>
  <c r="BC160" i="2" s="1"/>
  <c r="BC136" i="2"/>
  <c r="BC137" i="2" s="1"/>
  <c r="BC132" i="2"/>
  <c r="BC133" i="2" s="1"/>
  <c r="BC106" i="2"/>
  <c r="BC107" i="2" s="1"/>
  <c r="BC155" i="2" s="1"/>
  <c r="BC115" i="2"/>
  <c r="BC116" i="2" s="1"/>
  <c r="BC157" i="2" s="1"/>
  <c r="BC146" i="2"/>
  <c r="BC147" i="2" s="1"/>
  <c r="BC159" i="2" s="1"/>
  <c r="BC141" i="2"/>
  <c r="BC142" i="2" s="1"/>
  <c r="BC158" i="2" s="1"/>
  <c r="AK53" i="2"/>
  <c r="AL50" i="2" s="1"/>
  <c r="BB156" i="2"/>
  <c r="BB247" i="2" s="1"/>
  <c r="BB249" i="2" s="1"/>
  <c r="T308" i="2"/>
  <c r="T163" i="2" s="1"/>
  <c r="U58" i="2"/>
  <c r="AZ238" i="2" l="1"/>
  <c r="BA236" i="2"/>
  <c r="AZ241" i="2"/>
  <c r="AZ253" i="2" s="1"/>
  <c r="AZ181" i="2" s="1"/>
  <c r="L186" i="2"/>
  <c r="L192" i="2" s="1"/>
  <c r="L354" i="2" s="1"/>
  <c r="L355" i="2" s="1"/>
  <c r="AZ258" i="2"/>
  <c r="BA161" i="2"/>
  <c r="BA258" i="2" s="1"/>
  <c r="BA237" i="2"/>
  <c r="BA239" i="2" s="1"/>
  <c r="BA210" i="2" s="1"/>
  <c r="BB127" i="2"/>
  <c r="BB154" i="2" s="1"/>
  <c r="L219" i="2"/>
  <c r="M325" i="2"/>
  <c r="L333" i="2"/>
  <c r="BB251" i="2"/>
  <c r="BC246" i="2"/>
  <c r="BB214" i="2"/>
  <c r="BB248" i="2"/>
  <c r="T298" i="2"/>
  <c r="T259" i="2" s="1"/>
  <c r="BC156" i="2"/>
  <c r="BC247" i="2" s="1"/>
  <c r="BC249" i="2" s="1"/>
  <c r="U62" i="2"/>
  <c r="U75" i="2" s="1"/>
  <c r="U61" i="2"/>
  <c r="U63" i="2"/>
  <c r="U81" i="2" s="1"/>
  <c r="T309" i="2"/>
  <c r="L196" i="2"/>
  <c r="AL52" i="2"/>
  <c r="BD146" i="2"/>
  <c r="BD147" i="2" s="1"/>
  <c r="BD302" i="2"/>
  <c r="BD97" i="2"/>
  <c r="BD136" i="2"/>
  <c r="BD137" i="2" s="1"/>
  <c r="H137" i="2" s="1"/>
  <c r="BD132" i="2"/>
  <c r="BD133" i="2" s="1"/>
  <c r="BD106" i="2"/>
  <c r="BD107" i="2" s="1"/>
  <c r="BD115" i="2"/>
  <c r="BD116" i="2" s="1"/>
  <c r="BD141" i="2"/>
  <c r="BD142" i="2" s="1"/>
  <c r="BC122" i="2"/>
  <c r="BC123" i="2" s="1"/>
  <c r="BC98" i="2"/>
  <c r="BC153" i="2" s="1"/>
  <c r="T284" i="2"/>
  <c r="L388" i="2" l="1"/>
  <c r="BA180" i="2"/>
  <c r="BB237" i="2"/>
  <c r="BB239" i="2" s="1"/>
  <c r="BB210" i="2" s="1"/>
  <c r="BB161" i="2"/>
  <c r="BB180" i="2" s="1"/>
  <c r="BB236" i="2"/>
  <c r="BC127" i="2"/>
  <c r="BC154" i="2" s="1"/>
  <c r="BA241" i="2"/>
  <c r="BA253" i="2" s="1"/>
  <c r="BA181" i="2" s="1"/>
  <c r="BA238" i="2"/>
  <c r="T299" i="2"/>
  <c r="U295" i="2" s="1"/>
  <c r="BC214" i="2"/>
  <c r="BC248" i="2"/>
  <c r="BC251" i="2"/>
  <c r="BD246" i="2"/>
  <c r="H133" i="2"/>
  <c r="BD156" i="2"/>
  <c r="H156" i="2" s="1"/>
  <c r="U305" i="2"/>
  <c r="T205" i="2"/>
  <c r="BD122" i="2"/>
  <c r="BD123" i="2" s="1"/>
  <c r="BD127" i="2" s="1"/>
  <c r="BD98" i="2"/>
  <c r="U87" i="2"/>
  <c r="U338" i="2"/>
  <c r="U82" i="2"/>
  <c r="V79" i="2" s="1"/>
  <c r="U64" i="2"/>
  <c r="U69" i="2"/>
  <c r="BD160" i="2"/>
  <c r="H160" i="2" s="1"/>
  <c r="H302" i="2"/>
  <c r="U86" i="2"/>
  <c r="U76" i="2"/>
  <c r="V73" i="2" s="1"/>
  <c r="T285" i="2"/>
  <c r="T286" i="2" s="1"/>
  <c r="H142" i="2"/>
  <c r="BD158" i="2"/>
  <c r="H158" i="2" s="1"/>
  <c r="BD157" i="2"/>
  <c r="H157" i="2" s="1"/>
  <c r="H116" i="2"/>
  <c r="AL53" i="2"/>
  <c r="AM50" i="2" s="1"/>
  <c r="AM52" i="2" s="1"/>
  <c r="M327" i="2"/>
  <c r="L358" i="2"/>
  <c r="L357" i="2"/>
  <c r="BD159" i="2"/>
  <c r="H159" i="2" s="1"/>
  <c r="H147" i="2"/>
  <c r="BD155" i="2"/>
  <c r="H107" i="2"/>
  <c r="BC236" i="2" l="1"/>
  <c r="BB238" i="2"/>
  <c r="BB258" i="2"/>
  <c r="BB241" i="2"/>
  <c r="BB253" i="2" s="1"/>
  <c r="BB181" i="2" s="1"/>
  <c r="L359" i="2"/>
  <c r="L360" i="2" s="1"/>
  <c r="L175" i="2" s="1"/>
  <c r="L176" i="2" s="1"/>
  <c r="L177" i="2" s="1"/>
  <c r="BC237" i="2"/>
  <c r="BC239" i="2" s="1"/>
  <c r="BC238" i="2" s="1"/>
  <c r="BC161" i="2"/>
  <c r="BC258" i="2" s="1"/>
  <c r="L197" i="2"/>
  <c r="L198" i="2" s="1"/>
  <c r="U282" i="2"/>
  <c r="T204" i="2"/>
  <c r="T206" i="2" s="1"/>
  <c r="T164" i="2"/>
  <c r="T165" i="2" s="1"/>
  <c r="BD153" i="2"/>
  <c r="H98" i="2"/>
  <c r="AM53" i="2"/>
  <c r="AN50" i="2" s="1"/>
  <c r="U290" i="2"/>
  <c r="U306" i="2"/>
  <c r="U190" i="2" s="1"/>
  <c r="U85" i="2"/>
  <c r="U70" i="2"/>
  <c r="V67" i="2" s="1"/>
  <c r="U376" i="2"/>
  <c r="U191" i="2"/>
  <c r="U339" i="2"/>
  <c r="U340" i="2" s="1"/>
  <c r="H127" i="2"/>
  <c r="BD154" i="2"/>
  <c r="H154" i="2" s="1"/>
  <c r="M322" i="2"/>
  <c r="M167" i="2"/>
  <c r="H155" i="2"/>
  <c r="BD247" i="2"/>
  <c r="L367" i="2" l="1"/>
  <c r="BC180" i="2"/>
  <c r="BC241" i="2"/>
  <c r="BC253" i="2" s="1"/>
  <c r="BC181" i="2" s="1"/>
  <c r="BD236" i="2"/>
  <c r="BC210" i="2"/>
  <c r="M260" i="2"/>
  <c r="V58" i="2"/>
  <c r="U307" i="2"/>
  <c r="AN52" i="2"/>
  <c r="U326" i="2"/>
  <c r="U188" i="2" s="1"/>
  <c r="U88" i="2"/>
  <c r="U183" i="2" s="1"/>
  <c r="U283" i="2" s="1"/>
  <c r="U289" i="2" s="1"/>
  <c r="U291" i="2" s="1"/>
  <c r="H153" i="2"/>
  <c r="BD237" i="2"/>
  <c r="BD161" i="2"/>
  <c r="L377" i="2"/>
  <c r="L378" i="2" s="1"/>
  <c r="L382" i="2" s="1"/>
  <c r="L368" i="2"/>
  <c r="L372" i="2" s="1"/>
  <c r="M195" i="2"/>
  <c r="L209" i="2"/>
  <c r="L211" i="2" s="1"/>
  <c r="L221" i="2" s="1"/>
  <c r="V337" i="2"/>
  <c r="U224" i="2"/>
  <c r="M173" i="2"/>
  <c r="L225" i="2"/>
  <c r="L226" i="2" s="1"/>
  <c r="BD249" i="2"/>
  <c r="H247" i="2"/>
  <c r="U366" i="2"/>
  <c r="U284" i="2" l="1"/>
  <c r="M349" i="2"/>
  <c r="AN53" i="2"/>
  <c r="AO50" i="2" s="1"/>
  <c r="AO52" i="2" s="1"/>
  <c r="BD214" i="2"/>
  <c r="BD251" i="2"/>
  <c r="H251" i="2" s="1"/>
  <c r="BD248" i="2"/>
  <c r="H248" i="2" s="1"/>
  <c r="BD239" i="2"/>
  <c r="H237" i="2"/>
  <c r="V63" i="2"/>
  <c r="V81" i="2" s="1"/>
  <c r="V62" i="2"/>
  <c r="V75" i="2" s="1"/>
  <c r="V61" i="2"/>
  <c r="M344" i="2"/>
  <c r="M345" i="2" s="1"/>
  <c r="M353" i="2"/>
  <c r="BD180" i="2"/>
  <c r="H180" i="2" s="1"/>
  <c r="BD258" i="2"/>
  <c r="H258" i="2" s="1"/>
  <c r="H161" i="2"/>
  <c r="U285" i="2"/>
  <c r="U286" i="2" s="1"/>
  <c r="U308" i="2"/>
  <c r="U309" i="2" s="1"/>
  <c r="L228" i="2"/>
  <c r="U292" i="2"/>
  <c r="U293" i="2"/>
  <c r="U296" i="2" s="1"/>
  <c r="V86" i="2" l="1"/>
  <c r="V76" i="2"/>
  <c r="W73" i="2" s="1"/>
  <c r="U204" i="2"/>
  <c r="V282" i="2"/>
  <c r="AO53" i="2"/>
  <c r="AP50" i="2" s="1"/>
  <c r="V69" i="2"/>
  <c r="V64" i="2"/>
  <c r="V87" i="2"/>
  <c r="V338" i="2"/>
  <c r="V82" i="2"/>
  <c r="W79" i="2" s="1"/>
  <c r="U297" i="2"/>
  <c r="U164" i="2"/>
  <c r="BD210" i="2"/>
  <c r="BD238" i="2"/>
  <c r="H238" i="2" s="1"/>
  <c r="BD241" i="2"/>
  <c r="U163" i="2"/>
  <c r="V305" i="2"/>
  <c r="U205" i="2"/>
  <c r="M168" i="2"/>
  <c r="M187" i="2"/>
  <c r="AP52" i="2" l="1"/>
  <c r="U165" i="2"/>
  <c r="V191" i="2"/>
  <c r="V376" i="2"/>
  <c r="V339" i="2"/>
  <c r="V340" i="2" s="1"/>
  <c r="BD253" i="2"/>
  <c r="H241" i="2"/>
  <c r="U206" i="2"/>
  <c r="M261" i="2"/>
  <c r="M262" i="2" s="1"/>
  <c r="U298" i="2"/>
  <c r="U299" i="2" s="1"/>
  <c r="V295" i="2" s="1"/>
  <c r="V85" i="2"/>
  <c r="V70" i="2"/>
  <c r="W67" i="2" s="1"/>
  <c r="V306" i="2"/>
  <c r="V190" i="2" s="1"/>
  <c r="V290" i="2"/>
  <c r="M276" i="2" l="1"/>
  <c r="M277" i="2"/>
  <c r="M264" i="2" s="1"/>
  <c r="M265" i="2" s="1"/>
  <c r="M269" i="2" s="1"/>
  <c r="V366" i="2"/>
  <c r="V326" i="2"/>
  <c r="V188" i="2" s="1"/>
  <c r="V88" i="2"/>
  <c r="V183" i="2" s="1"/>
  <c r="V283" i="2" s="1"/>
  <c r="W58" i="2"/>
  <c r="BD181" i="2"/>
  <c r="H181" i="2" s="1"/>
  <c r="H253" i="2"/>
  <c r="W337" i="2"/>
  <c r="V224" i="2"/>
  <c r="AP53" i="2"/>
  <c r="AQ50" i="2" s="1"/>
  <c r="V307" i="2"/>
  <c r="V308" i="2" s="1"/>
  <c r="V309" i="2" s="1"/>
  <c r="U259" i="2"/>
  <c r="M169" i="2" l="1"/>
  <c r="M170" i="2" s="1"/>
  <c r="M270" i="2"/>
  <c r="V289" i="2"/>
  <c r="V291" i="2" s="1"/>
  <c r="V292" i="2" s="1"/>
  <c r="V293" i="2" s="1"/>
  <c r="V296" i="2" s="1"/>
  <c r="V284" i="2"/>
  <c r="W61" i="2"/>
  <c r="W62" i="2"/>
  <c r="W75" i="2" s="1"/>
  <c r="W63" i="2"/>
  <c r="W81" i="2" s="1"/>
  <c r="W305" i="2"/>
  <c r="V205" i="2"/>
  <c r="V163" i="2"/>
  <c r="AQ52" i="2"/>
  <c r="AQ53" i="2" s="1"/>
  <c r="AR50" i="2" s="1"/>
  <c r="M278" i="2"/>
  <c r="M279" i="2" s="1"/>
  <c r="N275" i="2" s="1"/>
  <c r="AR52" i="2" l="1"/>
  <c r="W64" i="2"/>
  <c r="W69" i="2"/>
  <c r="V285" i="2"/>
  <c r="V286" i="2" s="1"/>
  <c r="W86" i="2"/>
  <c r="W76" i="2"/>
  <c r="X73" i="2" s="1"/>
  <c r="V297" i="2"/>
  <c r="V298" i="2" s="1"/>
  <c r="V299" i="2" s="1"/>
  <c r="W295" i="2" s="1"/>
  <c r="M271" i="2"/>
  <c r="M272" i="2" s="1"/>
  <c r="W87" i="2"/>
  <c r="W338" i="2"/>
  <c r="W82" i="2"/>
  <c r="X79" i="2" s="1"/>
  <c r="M348" i="2"/>
  <c r="M350" i="2" s="1"/>
  <c r="M174" i="2"/>
  <c r="M182" i="2" l="1"/>
  <c r="M184" i="2" s="1"/>
  <c r="M387" i="2" s="1"/>
  <c r="W282" i="2"/>
  <c r="V204" i="2"/>
  <c r="V206" i="2" s="1"/>
  <c r="V259" i="2"/>
  <c r="V164" i="2"/>
  <c r="V165" i="2" s="1"/>
  <c r="W191" i="2"/>
  <c r="W376" i="2"/>
  <c r="W339" i="2"/>
  <c r="W340" i="2" s="1"/>
  <c r="W85" i="2"/>
  <c r="W70" i="2"/>
  <c r="X67" i="2" s="1"/>
  <c r="M215" i="2"/>
  <c r="M216" i="2" s="1"/>
  <c r="N268" i="2"/>
  <c r="W306" i="2"/>
  <c r="W290" i="2"/>
  <c r="AR53" i="2"/>
  <c r="AS50" i="2" s="1"/>
  <c r="M317" i="2" l="1"/>
  <c r="M320" i="2" s="1"/>
  <c r="M323" i="2" s="1"/>
  <c r="M329" i="2" s="1"/>
  <c r="M189" i="2" s="1"/>
  <c r="X58" i="2"/>
  <c r="AS52" i="2"/>
  <c r="W88" i="2"/>
  <c r="W183" i="2" s="1"/>
  <c r="W283" i="2" s="1"/>
  <c r="W289" i="2" s="1"/>
  <c r="W291" i="2" s="1"/>
  <c r="W326" i="2"/>
  <c r="W188" i="2" s="1"/>
  <c r="W224" i="2"/>
  <c r="X337" i="2"/>
  <c r="W190" i="2"/>
  <c r="W307" i="2"/>
  <c r="W308" i="2" s="1"/>
  <c r="W163" i="2" s="1"/>
  <c r="W366" i="2"/>
  <c r="M328" i="2" l="1"/>
  <c r="M186" i="2" s="1"/>
  <c r="M192" i="2" s="1"/>
  <c r="W292" i="2"/>
  <c r="W293" i="2"/>
  <c r="W296" i="2" s="1"/>
  <c r="W309" i="2"/>
  <c r="W284" i="2"/>
  <c r="AS53" i="2"/>
  <c r="AT50" i="2" s="1"/>
  <c r="X63" i="2"/>
  <c r="X81" i="2" s="1"/>
  <c r="X61" i="2"/>
  <c r="X62" i="2"/>
  <c r="X75" i="2" s="1"/>
  <c r="M330" i="2" l="1"/>
  <c r="M331" i="2" s="1"/>
  <c r="N325" i="2" s="1"/>
  <c r="M196" i="2"/>
  <c r="M354" i="2"/>
  <c r="M355" i="2" s="1"/>
  <c r="X338" i="2"/>
  <c r="X87" i="2"/>
  <c r="X82" i="2"/>
  <c r="Y79" i="2" s="1"/>
  <c r="W205" i="2"/>
  <c r="X305" i="2"/>
  <c r="W297" i="2"/>
  <c r="X64" i="2"/>
  <c r="X69" i="2"/>
  <c r="AT52" i="2"/>
  <c r="X86" i="2"/>
  <c r="X76" i="2"/>
  <c r="Y73" i="2" s="1"/>
  <c r="W285" i="2"/>
  <c r="W286" i="2" s="1"/>
  <c r="M388" i="2"/>
  <c r="M333" i="2" l="1"/>
  <c r="M219" i="2"/>
  <c r="X376" i="2"/>
  <c r="X191" i="2"/>
  <c r="X339" i="2"/>
  <c r="X340" i="2" s="1"/>
  <c r="M357" i="2"/>
  <c r="M358" i="2"/>
  <c r="W204" i="2"/>
  <c r="W206" i="2" s="1"/>
  <c r="X282" i="2"/>
  <c r="W298" i="2"/>
  <c r="W259" i="2" s="1"/>
  <c r="X290" i="2"/>
  <c r="X306" i="2"/>
  <c r="X190" i="2" s="1"/>
  <c r="AT53" i="2"/>
  <c r="AU50" i="2" s="1"/>
  <c r="N327" i="2"/>
  <c r="X85" i="2"/>
  <c r="X70" i="2"/>
  <c r="Y67" i="2" s="1"/>
  <c r="W164" i="2"/>
  <c r="W165" i="2" s="1"/>
  <c r="X366" i="2" l="1"/>
  <c r="W299" i="2"/>
  <c r="X295" i="2" s="1"/>
  <c r="M359" i="2"/>
  <c r="M360" i="2" s="1"/>
  <c r="M367" i="2" s="1"/>
  <c r="N322" i="2"/>
  <c r="N167" i="2"/>
  <c r="AU52" i="2"/>
  <c r="X307" i="2"/>
  <c r="X326" i="2"/>
  <c r="X188" i="2" s="1"/>
  <c r="X88" i="2"/>
  <c r="X183" i="2" s="1"/>
  <c r="X283" i="2" s="1"/>
  <c r="X289" i="2" s="1"/>
  <c r="X291" i="2" s="1"/>
  <c r="X292" i="2" s="1"/>
  <c r="X293" i="2" s="1"/>
  <c r="X296" i="2" s="1"/>
  <c r="Y58" i="2"/>
  <c r="X224" i="2"/>
  <c r="Y337" i="2"/>
  <c r="M197" i="2" l="1"/>
  <c r="M198" i="2" s="1"/>
  <c r="N195" i="2" s="1"/>
  <c r="M175" i="2"/>
  <c r="M176" i="2" s="1"/>
  <c r="M177" i="2" s="1"/>
  <c r="M225" i="2" s="1"/>
  <c r="M226" i="2" s="1"/>
  <c r="N260" i="2"/>
  <c r="Y63" i="2"/>
  <c r="Y81" i="2" s="1"/>
  <c r="Y62" i="2"/>
  <c r="Y75" i="2" s="1"/>
  <c r="Y61" i="2"/>
  <c r="X297" i="2"/>
  <c r="X308" i="2"/>
  <c r="X309" i="2" s="1"/>
  <c r="X284" i="2"/>
  <c r="AU53" i="2"/>
  <c r="AV50" i="2" s="1"/>
  <c r="M377" i="2"/>
  <c r="M378" i="2" s="1"/>
  <c r="M382" i="2" s="1"/>
  <c r="M368" i="2"/>
  <c r="M372" i="2" s="1"/>
  <c r="X163" i="2" l="1"/>
  <c r="M209" i="2"/>
  <c r="M211" i="2" s="1"/>
  <c r="M221" i="2" s="1"/>
  <c r="M228" i="2" s="1"/>
  <c r="N173" i="2"/>
  <c r="N349" i="2" s="1"/>
  <c r="X298" i="2"/>
  <c r="X299" i="2" s="1"/>
  <c r="Y295" i="2" s="1"/>
  <c r="Y69" i="2"/>
  <c r="Y64" i="2"/>
  <c r="Y86" i="2"/>
  <c r="Y76" i="2"/>
  <c r="Z73" i="2" s="1"/>
  <c r="Y338" i="2"/>
  <c r="Y87" i="2"/>
  <c r="Y82" i="2"/>
  <c r="Z79" i="2" s="1"/>
  <c r="N353" i="2"/>
  <c r="N344" i="2"/>
  <c r="N345" i="2" s="1"/>
  <c r="X285" i="2"/>
  <c r="X286" i="2" s="1"/>
  <c r="AV52" i="2"/>
  <c r="X205" i="2"/>
  <c r="Y305" i="2"/>
  <c r="X259" i="2" l="1"/>
  <c r="X164" i="2"/>
  <c r="X165" i="2" s="1"/>
  <c r="X204" i="2"/>
  <c r="X206" i="2" s="1"/>
  <c r="Y282" i="2"/>
  <c r="N168" i="2"/>
  <c r="N187" i="2"/>
  <c r="Y85" i="2"/>
  <c r="Y70" i="2"/>
  <c r="Z67" i="2" s="1"/>
  <c r="AV53" i="2"/>
  <c r="AW50" i="2" s="1"/>
  <c r="Y191" i="2"/>
  <c r="Y376" i="2"/>
  <c r="Y339" i="2"/>
  <c r="Y340" i="2" s="1"/>
  <c r="Y306" i="2"/>
  <c r="Y190" i="2" s="1"/>
  <c r="Y290" i="2"/>
  <c r="Y307" i="2" l="1"/>
  <c r="Y308" i="2" s="1"/>
  <c r="Y163" i="2" s="1"/>
  <c r="AW52" i="2"/>
  <c r="N261" i="2"/>
  <c r="N262" i="2" s="1"/>
  <c r="Y224" i="2"/>
  <c r="Z337" i="2"/>
  <c r="Z58" i="2"/>
  <c r="Y326" i="2"/>
  <c r="Y188" i="2" s="1"/>
  <c r="Y88" i="2"/>
  <c r="Y183" i="2" s="1"/>
  <c r="Y283" i="2" s="1"/>
  <c r="Y289" i="2" s="1"/>
  <c r="Y291" i="2" s="1"/>
  <c r="Y292" i="2" s="1"/>
  <c r="Y293" i="2" s="1"/>
  <c r="Y296" i="2" s="1"/>
  <c r="Y366" i="2"/>
  <c r="Y284" i="2" l="1"/>
  <c r="Y309" i="2"/>
  <c r="Y297" i="2"/>
  <c r="N276" i="2"/>
  <c r="N277" i="2"/>
  <c r="N264" i="2" s="1"/>
  <c r="N265" i="2" s="1"/>
  <c r="N269" i="2" s="1"/>
  <c r="Z305" i="2"/>
  <c r="Y205" i="2"/>
  <c r="Z62" i="2"/>
  <c r="Z75" i="2" s="1"/>
  <c r="Z61" i="2"/>
  <c r="Z63" i="2"/>
  <c r="Z81" i="2" s="1"/>
  <c r="Y285" i="2"/>
  <c r="Y286" i="2" s="1"/>
  <c r="AW53" i="2"/>
  <c r="AX50" i="2" s="1"/>
  <c r="N270" i="2" l="1"/>
  <c r="N271" i="2" s="1"/>
  <c r="N272" i="2" s="1"/>
  <c r="N169" i="2"/>
  <c r="N170" i="2" s="1"/>
  <c r="N278" i="2"/>
  <c r="N279" i="2" s="1"/>
  <c r="O275" i="2" s="1"/>
  <c r="Z338" i="2"/>
  <c r="Z87" i="2"/>
  <c r="Z82" i="2"/>
  <c r="AA79" i="2" s="1"/>
  <c r="Y298" i="2"/>
  <c r="Y299" i="2" s="1"/>
  <c r="Z295" i="2" s="1"/>
  <c r="Z69" i="2"/>
  <c r="Z64" i="2"/>
  <c r="Y204" i="2"/>
  <c r="Y206" i="2" s="1"/>
  <c r="Z282" i="2"/>
  <c r="Z86" i="2"/>
  <c r="Z76" i="2"/>
  <c r="AA73" i="2" s="1"/>
  <c r="Y164" i="2"/>
  <c r="Y165" i="2" s="1"/>
  <c r="AX52" i="2"/>
  <c r="Y259" i="2" l="1"/>
  <c r="Z191" i="2"/>
  <c r="Z376" i="2"/>
  <c r="Z339" i="2"/>
  <c r="Z340" i="2" s="1"/>
  <c r="AX53" i="2"/>
  <c r="AY50" i="2" s="1"/>
  <c r="Z85" i="2"/>
  <c r="Z70" i="2"/>
  <c r="AA67" i="2" s="1"/>
  <c r="N215" i="2"/>
  <c r="N216" i="2" s="1"/>
  <c r="O268" i="2"/>
  <c r="N348" i="2"/>
  <c r="N350" i="2" s="1"/>
  <c r="N174" i="2"/>
  <c r="Z290" i="2"/>
  <c r="Z306" i="2"/>
  <c r="Z366" i="2" s="1"/>
  <c r="N182" i="2"/>
  <c r="N184" i="2" s="1"/>
  <c r="Z190" i="2" l="1"/>
  <c r="Z307" i="2"/>
  <c r="AA58" i="2"/>
  <c r="Z326" i="2"/>
  <c r="Z188" i="2" s="1"/>
  <c r="Z88" i="2"/>
  <c r="Z183" i="2" s="1"/>
  <c r="Z283" i="2" s="1"/>
  <c r="AY52" i="2"/>
  <c r="N317" i="2"/>
  <c r="N320" i="2" s="1"/>
  <c r="N387" i="2"/>
  <c r="AA337" i="2"/>
  <c r="Z224" i="2"/>
  <c r="AA62" i="2" l="1"/>
  <c r="AA75" i="2" s="1"/>
  <c r="AA61" i="2"/>
  <c r="AA63" i="2"/>
  <c r="AA81" i="2" s="1"/>
  <c r="Z289" i="2"/>
  <c r="Z291" i="2" s="1"/>
  <c r="Z292" i="2" s="1"/>
  <c r="Z293" i="2" s="1"/>
  <c r="Z296" i="2" s="1"/>
  <c r="Z284" i="2"/>
  <c r="Z285" i="2" s="1"/>
  <c r="Z164" i="2" s="1"/>
  <c r="Z308" i="2"/>
  <c r="Z163" i="2" s="1"/>
  <c r="N323" i="2"/>
  <c r="N329" i="2" s="1"/>
  <c r="N189" i="2" s="1"/>
  <c r="N328" i="2"/>
  <c r="AY53" i="2"/>
  <c r="AZ50" i="2" s="1"/>
  <c r="Z165" i="2" l="1"/>
  <c r="AZ52" i="2"/>
  <c r="N186" i="2"/>
  <c r="N192" i="2" s="1"/>
  <c r="N330" i="2"/>
  <c r="N331" i="2" s="1"/>
  <c r="N388" i="2"/>
  <c r="AA87" i="2"/>
  <c r="AA338" i="2"/>
  <c r="AA82" i="2"/>
  <c r="AB79" i="2" s="1"/>
  <c r="AA69" i="2"/>
  <c r="AA64" i="2"/>
  <c r="Z297" i="2"/>
  <c r="Z298" i="2" s="1"/>
  <c r="Z259" i="2" s="1"/>
  <c r="Z286" i="2"/>
  <c r="AA86" i="2"/>
  <c r="AA76" i="2"/>
  <c r="AB73" i="2" s="1"/>
  <c r="Z309" i="2"/>
  <c r="O325" i="2" l="1"/>
  <c r="N219" i="2"/>
  <c r="N333" i="2"/>
  <c r="AA376" i="2"/>
  <c r="AA191" i="2"/>
  <c r="AA339" i="2"/>
  <c r="AA340" i="2" s="1"/>
  <c r="Z299" i="2"/>
  <c r="AA295" i="2" s="1"/>
  <c r="AA306" i="2"/>
  <c r="AA290" i="2"/>
  <c r="Z204" i="2"/>
  <c r="AA282" i="2"/>
  <c r="N354" i="2"/>
  <c r="N355" i="2" s="1"/>
  <c r="N196" i="2"/>
  <c r="Z205" i="2"/>
  <c r="AA305" i="2"/>
  <c r="AA85" i="2"/>
  <c r="AA70" i="2"/>
  <c r="AB67" i="2" s="1"/>
  <c r="AZ53" i="2"/>
  <c r="BA50" i="2" s="1"/>
  <c r="AB337" i="2" l="1"/>
  <c r="AA224" i="2"/>
  <c r="BA52" i="2"/>
  <c r="BA53" i="2" s="1"/>
  <c r="BB50" i="2" s="1"/>
  <c r="N357" i="2"/>
  <c r="N358" i="2"/>
  <c r="AA307" i="2"/>
  <c r="Z206" i="2"/>
  <c r="AB58" i="2"/>
  <c r="AA326" i="2"/>
  <c r="AA188" i="2" s="1"/>
  <c r="AA88" i="2"/>
  <c r="AA183" i="2" s="1"/>
  <c r="AA283" i="2" s="1"/>
  <c r="AA289" i="2" s="1"/>
  <c r="AA291" i="2" s="1"/>
  <c r="AA292" i="2" s="1"/>
  <c r="AA293" i="2" s="1"/>
  <c r="AA296" i="2" s="1"/>
  <c r="AA366" i="2"/>
  <c r="AA190" i="2"/>
  <c r="O327" i="2"/>
  <c r="N359" i="2" l="1"/>
  <c r="N360" i="2" s="1"/>
  <c r="N367" i="2" s="1"/>
  <c r="BB52" i="2"/>
  <c r="BB53" i="2" s="1"/>
  <c r="BC50" i="2" s="1"/>
  <c r="AA308" i="2"/>
  <c r="AA163" i="2" s="1"/>
  <c r="AA297" i="2"/>
  <c r="AA298" i="2" s="1"/>
  <c r="AA259" i="2" s="1"/>
  <c r="AA284" i="2"/>
  <c r="AA285" i="2" s="1"/>
  <c r="AA164" i="2" s="1"/>
  <c r="O322" i="2"/>
  <c r="O167" i="2"/>
  <c r="AB62" i="2"/>
  <c r="AB75" i="2" s="1"/>
  <c r="AB61" i="2"/>
  <c r="AB63" i="2"/>
  <c r="AB81" i="2" s="1"/>
  <c r="N197" i="2" l="1"/>
  <c r="N198" i="2" s="1"/>
  <c r="O195" i="2" s="1"/>
  <c r="N175" i="2"/>
  <c r="N176" i="2" s="1"/>
  <c r="N177" i="2" s="1"/>
  <c r="N225" i="2" s="1"/>
  <c r="N226" i="2" s="1"/>
  <c r="AA165" i="2"/>
  <c r="AA286" i="2"/>
  <c r="AA299" i="2"/>
  <c r="AB295" i="2" s="1"/>
  <c r="BC52" i="2"/>
  <c r="BC53" i="2" s="1"/>
  <c r="BD50" i="2" s="1"/>
  <c r="AA204" i="2"/>
  <c r="AB282" i="2"/>
  <c r="AB338" i="2"/>
  <c r="AB87" i="2"/>
  <c r="AB82" i="2"/>
  <c r="AC79" i="2" s="1"/>
  <c r="AB64" i="2"/>
  <c r="AB69" i="2"/>
  <c r="AB86" i="2"/>
  <c r="AB76" i="2"/>
  <c r="AC73" i="2" s="1"/>
  <c r="N377" i="2"/>
  <c r="N378" i="2" s="1"/>
  <c r="N382" i="2" s="1"/>
  <c r="N368" i="2"/>
  <c r="N372" i="2" s="1"/>
  <c r="O260" i="2"/>
  <c r="AA309" i="2"/>
  <c r="N209" i="2" l="1"/>
  <c r="N211" i="2" s="1"/>
  <c r="N221" i="2" s="1"/>
  <c r="N228" i="2" s="1"/>
  <c r="O173" i="2"/>
  <c r="O349" i="2" s="1"/>
  <c r="BD52" i="2"/>
  <c r="H52" i="2" s="1"/>
  <c r="AB85" i="2"/>
  <c r="AB70" i="2"/>
  <c r="AC67" i="2" s="1"/>
  <c r="AB191" i="2"/>
  <c r="AB376" i="2"/>
  <c r="AB339" i="2"/>
  <c r="AB340" i="2" s="1"/>
  <c r="O344" i="2"/>
  <c r="O345" i="2" s="1"/>
  <c r="O353" i="2"/>
  <c r="AB290" i="2"/>
  <c r="AB306" i="2"/>
  <c r="AB190" i="2" s="1"/>
  <c r="AB305" i="2"/>
  <c r="AA205" i="2"/>
  <c r="AA206" i="2" s="1"/>
  <c r="AB366" i="2" l="1"/>
  <c r="AC58" i="2"/>
  <c r="AB88" i="2"/>
  <c r="AB183" i="2" s="1"/>
  <c r="AB283" i="2" s="1"/>
  <c r="AB326" i="2"/>
  <c r="AB188" i="2" s="1"/>
  <c r="O168" i="2"/>
  <c r="O187" i="2"/>
  <c r="AC337" i="2"/>
  <c r="AB224" i="2"/>
  <c r="AB307" i="2"/>
  <c r="BD53" i="2"/>
  <c r="O261" i="2" l="1"/>
  <c r="O262" i="2" s="1"/>
  <c r="AB289" i="2"/>
  <c r="AB291" i="2" s="1"/>
  <c r="AB292" i="2" s="1"/>
  <c r="AB293" i="2" s="1"/>
  <c r="AB296" i="2" s="1"/>
  <c r="AB284" i="2"/>
  <c r="AC63" i="2"/>
  <c r="AC81" i="2" s="1"/>
  <c r="AC62" i="2"/>
  <c r="AC75" i="2" s="1"/>
  <c r="AC61" i="2"/>
  <c r="AB308" i="2"/>
  <c r="AB163" i="2" s="1"/>
  <c r="AB309" i="2" l="1"/>
  <c r="AB285" i="2"/>
  <c r="AB286" i="2" s="1"/>
  <c r="AC86" i="2"/>
  <c r="AC76" i="2"/>
  <c r="AD73" i="2" s="1"/>
  <c r="AB297" i="2"/>
  <c r="AC87" i="2"/>
  <c r="AC338" i="2"/>
  <c r="AC82" i="2"/>
  <c r="AD79" i="2" s="1"/>
  <c r="AB205" i="2"/>
  <c r="AC305" i="2"/>
  <c r="AC69" i="2"/>
  <c r="AC64" i="2"/>
  <c r="O276" i="2"/>
  <c r="O277" i="2"/>
  <c r="O264" i="2" s="1"/>
  <c r="O265" i="2" s="1"/>
  <c r="O269" i="2" s="1"/>
  <c r="O270" i="2" l="1"/>
  <c r="O169" i="2"/>
  <c r="O170" i="2" s="1"/>
  <c r="AC282" i="2"/>
  <c r="AB204" i="2"/>
  <c r="AB206" i="2" s="1"/>
  <c r="AB298" i="2"/>
  <c r="AB299" i="2" s="1"/>
  <c r="AC295" i="2" s="1"/>
  <c r="AC306" i="2"/>
  <c r="AC190" i="2" s="1"/>
  <c r="AC290" i="2"/>
  <c r="AC376" i="2"/>
  <c r="AC191" i="2"/>
  <c r="AC339" i="2"/>
  <c r="AC340" i="2" s="1"/>
  <c r="O278" i="2"/>
  <c r="O279" i="2" s="1"/>
  <c r="P275" i="2" s="1"/>
  <c r="AC85" i="2"/>
  <c r="AC70" i="2"/>
  <c r="AD67" i="2" s="1"/>
  <c r="AB164" i="2"/>
  <c r="AB165" i="2" s="1"/>
  <c r="AC307" i="2" l="1"/>
  <c r="AC308" i="2" s="1"/>
  <c r="AC163" i="2" s="1"/>
  <c r="AC366" i="2"/>
  <c r="O271" i="2"/>
  <c r="O272" i="2" s="1"/>
  <c r="AD58" i="2"/>
  <c r="AC88" i="2"/>
  <c r="AC183" i="2" s="1"/>
  <c r="AC283" i="2" s="1"/>
  <c r="AC289" i="2" s="1"/>
  <c r="AC291" i="2" s="1"/>
  <c r="AC292" i="2" s="1"/>
  <c r="AC293" i="2" s="1"/>
  <c r="AC296" i="2" s="1"/>
  <c r="AC297" i="2" s="1"/>
  <c r="AC326" i="2"/>
  <c r="AC188" i="2" s="1"/>
  <c r="AB259" i="2"/>
  <c r="AC224" i="2"/>
  <c r="AD337" i="2"/>
  <c r="O174" i="2"/>
  <c r="O348" i="2"/>
  <c r="O350" i="2" s="1"/>
  <c r="AC309" i="2" l="1"/>
  <c r="AC298" i="2"/>
  <c r="AC299" i="2" s="1"/>
  <c r="AD295" i="2" s="1"/>
  <c r="O182" i="2"/>
  <c r="O184" i="2" s="1"/>
  <c r="O215" i="2"/>
  <c r="O216" i="2" s="1"/>
  <c r="P268" i="2"/>
  <c r="AD305" i="2"/>
  <c r="AC205" i="2"/>
  <c r="AD63" i="2"/>
  <c r="AD81" i="2" s="1"/>
  <c r="AD62" i="2"/>
  <c r="AD75" i="2" s="1"/>
  <c r="AD61" i="2"/>
  <c r="AC284" i="2"/>
  <c r="AC285" i="2" s="1"/>
  <c r="AC164" i="2" s="1"/>
  <c r="AC165" i="2" s="1"/>
  <c r="O317" i="2" l="1"/>
  <c r="O320" i="2" s="1"/>
  <c r="O387" i="2"/>
  <c r="AD86" i="2"/>
  <c r="AD76" i="2"/>
  <c r="AE73" i="2" s="1"/>
  <c r="AD64" i="2"/>
  <c r="AD69" i="2"/>
  <c r="AC286" i="2"/>
  <c r="AD87" i="2"/>
  <c r="AD338" i="2"/>
  <c r="AD82" i="2"/>
  <c r="AE79" i="2" s="1"/>
  <c r="AC259" i="2"/>
  <c r="AD290" i="2" l="1"/>
  <c r="AD306" i="2"/>
  <c r="AD191" i="2"/>
  <c r="AD376" i="2"/>
  <c r="AD366" i="2"/>
  <c r="AD339" i="2"/>
  <c r="AD340" i="2" s="1"/>
  <c r="AC204" i="2"/>
  <c r="AC206" i="2" s="1"/>
  <c r="AD282" i="2"/>
  <c r="AD85" i="2"/>
  <c r="AD70" i="2"/>
  <c r="AE67" i="2" s="1"/>
  <c r="O323" i="2"/>
  <c r="O329" i="2" s="1"/>
  <c r="O189" i="2" s="1"/>
  <c r="O328" i="2"/>
  <c r="AE337" i="2" l="1"/>
  <c r="AD224" i="2"/>
  <c r="O186" i="2"/>
  <c r="O330" i="2"/>
  <c r="O331" i="2" s="1"/>
  <c r="AD88" i="2"/>
  <c r="AD183" i="2" s="1"/>
  <c r="AD283" i="2" s="1"/>
  <c r="AD289" i="2" s="1"/>
  <c r="AD291" i="2" s="1"/>
  <c r="AD292" i="2" s="1"/>
  <c r="AD293" i="2" s="1"/>
  <c r="AD296" i="2" s="1"/>
  <c r="AD326" i="2"/>
  <c r="AD188" i="2" s="1"/>
  <c r="AD190" i="2"/>
  <c r="AD307" i="2"/>
  <c r="AE58" i="2"/>
  <c r="AD284" i="2" l="1"/>
  <c r="AD285" i="2" s="1"/>
  <c r="AD164" i="2" s="1"/>
  <c r="AD297" i="2"/>
  <c r="AE63" i="2"/>
  <c r="AE61" i="2"/>
  <c r="AE62" i="2"/>
  <c r="P325" i="2"/>
  <c r="O219" i="2"/>
  <c r="O333" i="2"/>
  <c r="O388" i="2"/>
  <c r="O192" i="2"/>
  <c r="AD308" i="2"/>
  <c r="AD309" i="2" s="1"/>
  <c r="H86" i="2"/>
  <c r="H85" i="2"/>
  <c r="AD286" i="2" l="1"/>
  <c r="O196" i="2"/>
  <c r="O354" i="2"/>
  <c r="O355" i="2" s="1"/>
  <c r="AE64" i="2"/>
  <c r="AE69" i="2"/>
  <c r="AE81" i="2"/>
  <c r="AD298" i="2"/>
  <c r="AD299" i="2" s="1"/>
  <c r="AE295" i="2" s="1"/>
  <c r="P327" i="2"/>
  <c r="AE282" i="2"/>
  <c r="AD204" i="2"/>
  <c r="AD163" i="2"/>
  <c r="AD165" i="2" s="1"/>
  <c r="AD205" i="2"/>
  <c r="AE305" i="2"/>
  <c r="AE75" i="2"/>
  <c r="AD259" i="2" l="1"/>
  <c r="AD206" i="2"/>
  <c r="AE87" i="2"/>
  <c r="AE338" i="2"/>
  <c r="AE82" i="2"/>
  <c r="AF79" i="2" s="1"/>
  <c r="AE85" i="2"/>
  <c r="AE70" i="2"/>
  <c r="AF67" i="2" s="1"/>
  <c r="P322" i="2"/>
  <c r="P167" i="2"/>
  <c r="P260" i="2" s="1"/>
  <c r="AE86" i="2"/>
  <c r="AE76" i="2"/>
  <c r="AF73" i="2" s="1"/>
  <c r="O358" i="2"/>
  <c r="O357" i="2"/>
  <c r="O359" i="2" s="1"/>
  <c r="O360" i="2" s="1"/>
  <c r="O197" i="2" l="1"/>
  <c r="O198" i="2" s="1"/>
  <c r="O175" i="2"/>
  <c r="O176" i="2" s="1"/>
  <c r="O177" i="2" s="1"/>
  <c r="O367" i="2"/>
  <c r="AE191" i="2"/>
  <c r="AE376" i="2"/>
  <c r="AE339" i="2"/>
  <c r="AE340" i="2" s="1"/>
  <c r="AF58" i="2"/>
  <c r="AE306" i="2"/>
  <c r="AE366" i="2" s="1"/>
  <c r="AE290" i="2"/>
  <c r="AE326" i="2"/>
  <c r="AE88" i="2"/>
  <c r="AE188" i="2" l="1"/>
  <c r="AF62" i="2"/>
  <c r="AF61" i="2"/>
  <c r="AF63" i="2"/>
  <c r="O377" i="2"/>
  <c r="O378" i="2" s="1"/>
  <c r="O382" i="2" s="1"/>
  <c r="O368" i="2"/>
  <c r="O372" i="2" s="1"/>
  <c r="AE190" i="2"/>
  <c r="AE307" i="2"/>
  <c r="O225" i="2"/>
  <c r="O226" i="2" s="1"/>
  <c r="P173" i="2"/>
  <c r="AE224" i="2"/>
  <c r="AF337" i="2"/>
  <c r="AE183" i="2"/>
  <c r="P195" i="2"/>
  <c r="O209" i="2"/>
  <c r="O211" i="2" s="1"/>
  <c r="O221" i="2" s="1"/>
  <c r="O228" i="2" s="1"/>
  <c r="AF81" i="2" l="1"/>
  <c r="P353" i="2"/>
  <c r="P344" i="2"/>
  <c r="P345" i="2" s="1"/>
  <c r="AF69" i="2"/>
  <c r="AF64" i="2"/>
  <c r="AF75" i="2"/>
  <c r="AE308" i="2"/>
  <c r="AE163" i="2" s="1"/>
  <c r="AE283" i="2"/>
  <c r="P349" i="2"/>
  <c r="AE289" i="2" l="1"/>
  <c r="AE284" i="2"/>
  <c r="AF85" i="2"/>
  <c r="AF70" i="2"/>
  <c r="AG67" i="2" s="1"/>
  <c r="P168" i="2"/>
  <c r="P261" i="2" s="1"/>
  <c r="P262" i="2" s="1"/>
  <c r="P187" i="2"/>
  <c r="AF87" i="2"/>
  <c r="AF338" i="2"/>
  <c r="AF82" i="2"/>
  <c r="AG79" i="2" s="1"/>
  <c r="AF86" i="2"/>
  <c r="AF76" i="2"/>
  <c r="AG73" i="2" s="1"/>
  <c r="AE309" i="2"/>
  <c r="AF376" i="2" l="1"/>
  <c r="AF191" i="2"/>
  <c r="AF339" i="2"/>
  <c r="AE285" i="2"/>
  <c r="AE286" i="2" s="1"/>
  <c r="AF88" i="2"/>
  <c r="AF326" i="2"/>
  <c r="AE291" i="2"/>
  <c r="P276" i="2"/>
  <c r="P277" i="2"/>
  <c r="P264" i="2" s="1"/>
  <c r="P265" i="2" s="1"/>
  <c r="P269" i="2" s="1"/>
  <c r="AE205" i="2"/>
  <c r="AF305" i="2"/>
  <c r="AF306" i="2"/>
  <c r="AF290" i="2"/>
  <c r="AG58" i="2"/>
  <c r="AE164" i="2" l="1"/>
  <c r="P278" i="2"/>
  <c r="P279" i="2" s="1"/>
  <c r="Q275" i="2" s="1"/>
  <c r="AF282" i="2"/>
  <c r="AE204" i="2"/>
  <c r="AE206" i="2" s="1"/>
  <c r="AE165" i="2"/>
  <c r="AF340" i="2"/>
  <c r="AF188" i="2"/>
  <c r="AF307" i="2"/>
  <c r="AF183" i="2"/>
  <c r="AG63" i="2"/>
  <c r="AG62" i="2"/>
  <c r="AG61" i="2"/>
  <c r="AE292" i="2"/>
  <c r="AE293" i="2" s="1"/>
  <c r="AF190" i="2"/>
  <c r="P270" i="2"/>
  <c r="P169" i="2"/>
  <c r="P170" i="2" s="1"/>
  <c r="AF366" i="2"/>
  <c r="P271" i="2" l="1"/>
  <c r="P272" i="2" s="1"/>
  <c r="AG75" i="2"/>
  <c r="AF283" i="2"/>
  <c r="AG337" i="2"/>
  <c r="AF224" i="2"/>
  <c r="AG81" i="2"/>
  <c r="AE296" i="2"/>
  <c r="AF308" i="2"/>
  <c r="P174" i="2"/>
  <c r="P348" i="2"/>
  <c r="P350" i="2" s="1"/>
  <c r="AG69" i="2"/>
  <c r="AG64" i="2"/>
  <c r="AF284" i="2"/>
  <c r="AF309" i="2" l="1"/>
  <c r="AF289" i="2"/>
  <c r="AG87" i="2"/>
  <c r="AG338" i="2"/>
  <c r="AG82" i="2"/>
  <c r="AH79" i="2" s="1"/>
  <c r="AG85" i="2"/>
  <c r="AG70" i="2"/>
  <c r="AH67" i="2" s="1"/>
  <c r="AG86" i="2"/>
  <c r="AG76" i="2"/>
  <c r="AH73" i="2" s="1"/>
  <c r="P182" i="2"/>
  <c r="P184" i="2" s="1"/>
  <c r="AF285" i="2"/>
  <c r="AF286" i="2" s="1"/>
  <c r="AE297" i="2"/>
  <c r="AE298" i="2" s="1"/>
  <c r="AE299" i="2" s="1"/>
  <c r="AF295" i="2" s="1"/>
  <c r="AF163" i="2"/>
  <c r="P215" i="2"/>
  <c r="P216" i="2" s="1"/>
  <c r="Q268" i="2"/>
  <c r="AF164" i="2" l="1"/>
  <c r="AG376" i="2"/>
  <c r="AG191" i="2"/>
  <c r="AG306" i="2"/>
  <c r="AG366" i="2" s="1"/>
  <c r="AG290" i="2"/>
  <c r="AG282" i="2"/>
  <c r="AF204" i="2"/>
  <c r="AH58" i="2"/>
  <c r="AF291" i="2"/>
  <c r="P317" i="2"/>
  <c r="P320" i="2" s="1"/>
  <c r="P387" i="2"/>
  <c r="AG339" i="2"/>
  <c r="AG326" i="2"/>
  <c r="AG88" i="2"/>
  <c r="AE259" i="2"/>
  <c r="AF165" i="2"/>
  <c r="AF205" i="2"/>
  <c r="AG305" i="2"/>
  <c r="AF292" i="2" l="1"/>
  <c r="AF293" i="2" s="1"/>
  <c r="AH61" i="2"/>
  <c r="AH63" i="2"/>
  <c r="AH62" i="2"/>
  <c r="AG340" i="2"/>
  <c r="AF206" i="2"/>
  <c r="P323" i="2"/>
  <c r="P329" i="2" s="1"/>
  <c r="P189" i="2" s="1"/>
  <c r="P328" i="2"/>
  <c r="AG307" i="2"/>
  <c r="AG188" i="2"/>
  <c r="AG190" i="2"/>
  <c r="AG183" i="2"/>
  <c r="AF296" i="2" l="1"/>
  <c r="AH75" i="2"/>
  <c r="AH81" i="2"/>
  <c r="AH69" i="2"/>
  <c r="AH64" i="2"/>
  <c r="AH337" i="2"/>
  <c r="AG224" i="2"/>
  <c r="P186" i="2"/>
  <c r="P330" i="2"/>
  <c r="P331" i="2" s="1"/>
  <c r="AG283" i="2"/>
  <c r="AG308" i="2"/>
  <c r="AH85" i="2" l="1"/>
  <c r="AH70" i="2"/>
  <c r="AI67" i="2" s="1"/>
  <c r="AH87" i="2"/>
  <c r="AH338" i="2"/>
  <c r="AH82" i="2"/>
  <c r="AI79" i="2" s="1"/>
  <c r="P219" i="2"/>
  <c r="Q325" i="2"/>
  <c r="P333" i="2"/>
  <c r="P388" i="2"/>
  <c r="P192" i="2"/>
  <c r="AH86" i="2"/>
  <c r="AH76" i="2"/>
  <c r="AI73" i="2" s="1"/>
  <c r="AG289" i="2"/>
  <c r="AG284" i="2"/>
  <c r="AG163" i="2"/>
  <c r="AG309" i="2"/>
  <c r="AF297" i="2"/>
  <c r="AG205" i="2" l="1"/>
  <c r="AH305" i="2"/>
  <c r="P196" i="2"/>
  <c r="P354" i="2"/>
  <c r="P355" i="2" s="1"/>
  <c r="AH376" i="2"/>
  <c r="AH191" i="2"/>
  <c r="AH306" i="2"/>
  <c r="AH290" i="2"/>
  <c r="AI58" i="2"/>
  <c r="AG291" i="2"/>
  <c r="AG285" i="2"/>
  <c r="AG286" i="2" s="1"/>
  <c r="AF298" i="2"/>
  <c r="AF259" i="2" s="1"/>
  <c r="AH339" i="2"/>
  <c r="Q327" i="2"/>
  <c r="AH326" i="2"/>
  <c r="AH88" i="2"/>
  <c r="AG164" i="2" l="1"/>
  <c r="AG204" i="2"/>
  <c r="AG206" i="2" s="1"/>
  <c r="AH282" i="2"/>
  <c r="P358" i="2"/>
  <c r="P357" i="2"/>
  <c r="P359" i="2" s="1"/>
  <c r="P360" i="2" s="1"/>
  <c r="AH190" i="2"/>
  <c r="AI63" i="2"/>
  <c r="AI62" i="2"/>
  <c r="AI61" i="2"/>
  <c r="AG292" i="2"/>
  <c r="AG293" i="2" s="1"/>
  <c r="AH307" i="2"/>
  <c r="AH188" i="2"/>
  <c r="Q167" i="2"/>
  <c r="Q260" i="2" s="1"/>
  <c r="Q322" i="2"/>
  <c r="AF299" i="2"/>
  <c r="AG295" i="2" s="1"/>
  <c r="AH366" i="2"/>
  <c r="AG165" i="2"/>
  <c r="AH183" i="2"/>
  <c r="AH340" i="2"/>
  <c r="P197" i="2" l="1"/>
  <c r="P198" i="2" s="1"/>
  <c r="P175" i="2"/>
  <c r="P176" i="2" s="1"/>
  <c r="P177" i="2" s="1"/>
  <c r="P367" i="2"/>
  <c r="AG296" i="2"/>
  <c r="AI81" i="2"/>
  <c r="AH308" i="2"/>
  <c r="AH163" i="2" s="1"/>
  <c r="AI337" i="2"/>
  <c r="AH224" i="2"/>
  <c r="AH283" i="2"/>
  <c r="AI69" i="2"/>
  <c r="AI64" i="2"/>
  <c r="AI75" i="2"/>
  <c r="AI86" i="2" l="1"/>
  <c r="AI76" i="2"/>
  <c r="AJ73" i="2" s="1"/>
  <c r="AH289" i="2"/>
  <c r="AI87" i="2"/>
  <c r="AI338" i="2"/>
  <c r="AI82" i="2"/>
  <c r="AJ79" i="2" s="1"/>
  <c r="AH284" i="2"/>
  <c r="AG297" i="2"/>
  <c r="P377" i="2"/>
  <c r="P378" i="2" s="1"/>
  <c r="P382" i="2" s="1"/>
  <c r="P368" i="2"/>
  <c r="P372" i="2" s="1"/>
  <c r="P225" i="2"/>
  <c r="P226" i="2" s="1"/>
  <c r="Q173" i="2"/>
  <c r="P209" i="2"/>
  <c r="P211" i="2" s="1"/>
  <c r="P221" i="2" s="1"/>
  <c r="Q195" i="2"/>
  <c r="AI85" i="2"/>
  <c r="AI70" i="2"/>
  <c r="AJ67" i="2" s="1"/>
  <c r="AH309" i="2"/>
  <c r="AG298" i="2" l="1"/>
  <c r="AG299" i="2" s="1"/>
  <c r="AH295" i="2" s="1"/>
  <c r="AJ58" i="2"/>
  <c r="AH285" i="2"/>
  <c r="AH286" i="2" s="1"/>
  <c r="AI376" i="2"/>
  <c r="AI191" i="2"/>
  <c r="AH291" i="2"/>
  <c r="AI326" i="2"/>
  <c r="AI88" i="2"/>
  <c r="Q344" i="2"/>
  <c r="Q345" i="2" s="1"/>
  <c r="Q353" i="2"/>
  <c r="AH205" i="2"/>
  <c r="AI305" i="2"/>
  <c r="Q349" i="2"/>
  <c r="AI339" i="2"/>
  <c r="AI340" i="2" s="1"/>
  <c r="P228" i="2"/>
  <c r="AI306" i="2"/>
  <c r="AI366" i="2" s="1"/>
  <c r="AI290" i="2"/>
  <c r="AG259" i="2" l="1"/>
  <c r="AI282" i="2"/>
  <c r="AH204" i="2"/>
  <c r="AH206" i="2" s="1"/>
  <c r="AH164" i="2"/>
  <c r="AI307" i="2"/>
  <c r="AH292" i="2"/>
  <c r="AH293" i="2" s="1"/>
  <c r="AJ61" i="2"/>
  <c r="AJ62" i="2"/>
  <c r="AJ75" i="2" s="1"/>
  <c r="AJ63" i="2"/>
  <c r="AJ81" i="2" s="1"/>
  <c r="Q187" i="2"/>
  <c r="Q168" i="2"/>
  <c r="Q261" i="2" s="1"/>
  <c r="Q262" i="2" s="1"/>
  <c r="AI183" i="2"/>
  <c r="AI190" i="2"/>
  <c r="AI224" i="2"/>
  <c r="AJ337" i="2"/>
  <c r="AI188" i="2"/>
  <c r="AH296" i="2" l="1"/>
  <c r="AJ69" i="2"/>
  <c r="AJ64" i="2"/>
  <c r="AI283" i="2"/>
  <c r="AI308" i="2"/>
  <c r="AI309" i="2" s="1"/>
  <c r="AH165" i="2"/>
  <c r="Q276" i="2"/>
  <c r="Q277" i="2"/>
  <c r="Q264" i="2" s="1"/>
  <c r="Q265" i="2" s="1"/>
  <c r="Q269" i="2" s="1"/>
  <c r="AJ87" i="2"/>
  <c r="AJ338" i="2"/>
  <c r="AJ339" i="2" s="1"/>
  <c r="AJ340" i="2" s="1"/>
  <c r="AJ82" i="2"/>
  <c r="AK79" i="2" s="1"/>
  <c r="AJ86" i="2"/>
  <c r="AJ76" i="2"/>
  <c r="AK73" i="2" s="1"/>
  <c r="AI284" i="2"/>
  <c r="AJ305" i="2" l="1"/>
  <c r="AI205" i="2"/>
  <c r="AK337" i="2"/>
  <c r="AJ224" i="2"/>
  <c r="Q278" i="2"/>
  <c r="Q279" i="2" s="1"/>
  <c r="R275" i="2" s="1"/>
  <c r="AI285" i="2"/>
  <c r="AI286" i="2" s="1"/>
  <c r="Q169" i="2"/>
  <c r="Q170" i="2" s="1"/>
  <c r="Q270" i="2"/>
  <c r="AJ85" i="2"/>
  <c r="AJ70" i="2"/>
  <c r="AK67" i="2" s="1"/>
  <c r="AI289" i="2"/>
  <c r="AJ290" i="2"/>
  <c r="AJ306" i="2"/>
  <c r="AJ190" i="2" s="1"/>
  <c r="AH297" i="2"/>
  <c r="AH298" i="2" s="1"/>
  <c r="AH299" i="2" s="1"/>
  <c r="AI295" i="2" s="1"/>
  <c r="AJ376" i="2"/>
  <c r="AJ191" i="2"/>
  <c r="AI163" i="2"/>
  <c r="AI204" i="2" l="1"/>
  <c r="AI206" i="2" s="1"/>
  <c r="AJ282" i="2"/>
  <c r="AI164" i="2"/>
  <c r="AI291" i="2"/>
  <c r="AK58" i="2"/>
  <c r="AJ326" i="2"/>
  <c r="AJ188" i="2" s="1"/>
  <c r="AJ88" i="2"/>
  <c r="AJ183" i="2" s="1"/>
  <c r="AJ283" i="2" s="1"/>
  <c r="AJ289" i="2" s="1"/>
  <c r="AJ291" i="2" s="1"/>
  <c r="AJ292" i="2" s="1"/>
  <c r="AJ293" i="2" s="1"/>
  <c r="AJ296" i="2" s="1"/>
  <c r="AI165" i="2"/>
  <c r="Q271" i="2"/>
  <c r="Q272" i="2" s="1"/>
  <c r="AH259" i="2"/>
  <c r="AJ366" i="2"/>
  <c r="Q348" i="2"/>
  <c r="Q350" i="2" s="1"/>
  <c r="Q174" i="2"/>
  <c r="AJ307" i="2"/>
  <c r="AI292" i="2" l="1"/>
  <c r="AI293" i="2" s="1"/>
  <c r="AJ308" i="2"/>
  <c r="AJ309" i="2" s="1"/>
  <c r="AJ284" i="2"/>
  <c r="AJ285" i="2" s="1"/>
  <c r="AJ164" i="2" s="1"/>
  <c r="AK62" i="2"/>
  <c r="AK75" i="2" s="1"/>
  <c r="AK63" i="2"/>
  <c r="AK81" i="2" s="1"/>
  <c r="AK61" i="2"/>
  <c r="Q182" i="2"/>
  <c r="Q184" i="2" s="1"/>
  <c r="Q215" i="2"/>
  <c r="Q216" i="2" s="1"/>
  <c r="R268" i="2"/>
  <c r="AJ163" i="2" l="1"/>
  <c r="AJ286" i="2"/>
  <c r="AJ165" i="2"/>
  <c r="AK69" i="2"/>
  <c r="AK64" i="2"/>
  <c r="AJ205" i="2"/>
  <c r="AK305" i="2"/>
  <c r="AK87" i="2"/>
  <c r="AK338" i="2"/>
  <c r="AK82" i="2"/>
  <c r="AL79" i="2" s="1"/>
  <c r="Q387" i="2"/>
  <c r="Q317" i="2"/>
  <c r="Q320" i="2" s="1"/>
  <c r="AK86" i="2"/>
  <c r="AK76" i="2"/>
  <c r="AL73" i="2" s="1"/>
  <c r="AI296" i="2"/>
  <c r="AI297" i="2" l="1"/>
  <c r="AI298" i="2" s="1"/>
  <c r="AI259" i="2" s="1"/>
  <c r="AK306" i="2"/>
  <c r="AK290" i="2"/>
  <c r="Q323" i="2"/>
  <c r="Q329" i="2" s="1"/>
  <c r="Q189" i="2" s="1"/>
  <c r="Q328" i="2"/>
  <c r="AK85" i="2"/>
  <c r="AK70" i="2"/>
  <c r="AL67" i="2" s="1"/>
  <c r="AK339" i="2"/>
  <c r="AK340" i="2" s="1"/>
  <c r="AK376" i="2"/>
  <c r="AK191" i="2"/>
  <c r="AK282" i="2"/>
  <c r="AJ204" i="2"/>
  <c r="AJ206" i="2" s="1"/>
  <c r="AI299" i="2" l="1"/>
  <c r="AJ295" i="2" s="1"/>
  <c r="AJ297" i="2" s="1"/>
  <c r="AJ298" i="2" s="1"/>
  <c r="AJ259" i="2" s="1"/>
  <c r="AK366" i="2"/>
  <c r="AK190" i="2"/>
  <c r="AL58" i="2"/>
  <c r="AK326" i="2"/>
  <c r="AK188" i="2" s="1"/>
  <c r="AK88" i="2"/>
  <c r="AK183" i="2" s="1"/>
  <c r="AK283" i="2" s="1"/>
  <c r="AK289" i="2" s="1"/>
  <c r="AK291" i="2" s="1"/>
  <c r="AK292" i="2" s="1"/>
  <c r="AK293" i="2" s="1"/>
  <c r="AK296" i="2" s="1"/>
  <c r="AL337" i="2"/>
  <c r="AK224" i="2"/>
  <c r="Q186" i="2"/>
  <c r="Q330" i="2"/>
  <c r="Q331" i="2" s="1"/>
  <c r="AK307" i="2"/>
  <c r="AK284" i="2" l="1"/>
  <c r="R325" i="2"/>
  <c r="Q219" i="2"/>
  <c r="Q333" i="2"/>
  <c r="AL62" i="2"/>
  <c r="AL75" i="2" s="1"/>
  <c r="AL61" i="2"/>
  <c r="AL63" i="2"/>
  <c r="AL81" i="2" s="1"/>
  <c r="AK285" i="2"/>
  <c r="AK286" i="2" s="1"/>
  <c r="Q388" i="2"/>
  <c r="Q192" i="2"/>
  <c r="AJ299" i="2"/>
  <c r="AK295" i="2" s="1"/>
  <c r="AK308" i="2"/>
  <c r="AK309" i="2" s="1"/>
  <c r="AK163" i="2" l="1"/>
  <c r="AK205" i="2"/>
  <c r="AL305" i="2"/>
  <c r="AL64" i="2"/>
  <c r="AL69" i="2"/>
  <c r="AK297" i="2"/>
  <c r="AK298" i="2" s="1"/>
  <c r="AK299" i="2" s="1"/>
  <c r="AL295" i="2" s="1"/>
  <c r="AL338" i="2"/>
  <c r="AL87" i="2"/>
  <c r="AL82" i="2"/>
  <c r="AM79" i="2" s="1"/>
  <c r="Q196" i="2"/>
  <c r="Q354" i="2"/>
  <c r="Q355" i="2" s="1"/>
  <c r="AK164" i="2"/>
  <c r="AK165" i="2" s="1"/>
  <c r="R327" i="2"/>
  <c r="AL86" i="2"/>
  <c r="AL76" i="2"/>
  <c r="AM73" i="2" s="1"/>
  <c r="AL282" i="2"/>
  <c r="AK204" i="2"/>
  <c r="AK206" i="2" s="1"/>
  <c r="AK259" i="2" l="1"/>
  <c r="AL85" i="2"/>
  <c r="AL70" i="2"/>
  <c r="AM67" i="2" s="1"/>
  <c r="Q358" i="2"/>
  <c r="Q357" i="2"/>
  <c r="AL306" i="2"/>
  <c r="AL190" i="2" s="1"/>
  <c r="AL290" i="2"/>
  <c r="R322" i="2"/>
  <c r="R167" i="2"/>
  <c r="R260" i="2" s="1"/>
  <c r="AL376" i="2"/>
  <c r="AL191" i="2"/>
  <c r="AL339" i="2"/>
  <c r="AL340" i="2" s="1"/>
  <c r="AL366" i="2" l="1"/>
  <c r="AL307" i="2"/>
  <c r="AL308" i="2" s="1"/>
  <c r="AL309" i="2" s="1"/>
  <c r="Q359" i="2"/>
  <c r="Q360" i="2" s="1"/>
  <c r="Q197" i="2" s="1"/>
  <c r="Q198" i="2" s="1"/>
  <c r="AM58" i="2"/>
  <c r="AM337" i="2"/>
  <c r="AL224" i="2"/>
  <c r="AL88" i="2"/>
  <c r="AL183" i="2" s="1"/>
  <c r="AL283" i="2" s="1"/>
  <c r="AL326" i="2"/>
  <c r="AL188" i="2" s="1"/>
  <c r="Q175" i="2" l="1"/>
  <c r="Q176" i="2" s="1"/>
  <c r="Q177" i="2" s="1"/>
  <c r="R173" i="2" s="1"/>
  <c r="Q367" i="2"/>
  <c r="Q377" i="2" s="1"/>
  <c r="Q378" i="2" s="1"/>
  <c r="Q382" i="2" s="1"/>
  <c r="AL205" i="2"/>
  <c r="AM305" i="2"/>
  <c r="AM63" i="2"/>
  <c r="AM81" i="2" s="1"/>
  <c r="AM62" i="2"/>
  <c r="AM75" i="2" s="1"/>
  <c r="AM61" i="2"/>
  <c r="AL289" i="2"/>
  <c r="AL291" i="2" s="1"/>
  <c r="AL292" i="2" s="1"/>
  <c r="AL293" i="2" s="1"/>
  <c r="AL296" i="2" s="1"/>
  <c r="AL284" i="2"/>
  <c r="AL285" i="2" s="1"/>
  <c r="AL286" i="2" s="1"/>
  <c r="Q368" i="2"/>
  <c r="Q372" i="2" s="1"/>
  <c r="AL163" i="2"/>
  <c r="Q209" i="2"/>
  <c r="Q211" i="2" s="1"/>
  <c r="Q221" i="2" s="1"/>
  <c r="R195" i="2"/>
  <c r="Q225" i="2" l="1"/>
  <c r="Q226" i="2" s="1"/>
  <c r="Q228" i="2" s="1"/>
  <c r="AL204" i="2"/>
  <c r="AL206" i="2" s="1"/>
  <c r="AM282" i="2"/>
  <c r="AM64" i="2"/>
  <c r="AM69" i="2"/>
  <c r="AL165" i="2"/>
  <c r="AM86" i="2"/>
  <c r="AM76" i="2"/>
  <c r="AN73" i="2" s="1"/>
  <c r="AM338" i="2"/>
  <c r="AM87" i="2"/>
  <c r="AM82" i="2"/>
  <c r="AN79" i="2" s="1"/>
  <c r="R349" i="2"/>
  <c r="AL297" i="2"/>
  <c r="AL164" i="2"/>
  <c r="R344" i="2"/>
  <c r="R345" i="2" s="1"/>
  <c r="R353" i="2"/>
  <c r="AM191" i="2" l="1"/>
  <c r="AM376" i="2"/>
  <c r="AM339" i="2"/>
  <c r="AM340" i="2" s="1"/>
  <c r="AM85" i="2"/>
  <c r="AM70" i="2"/>
  <c r="AN67" i="2" s="1"/>
  <c r="AL298" i="2"/>
  <c r="AL299" i="2" s="1"/>
  <c r="AM295" i="2" s="1"/>
  <c r="R187" i="2"/>
  <c r="R168" i="2"/>
  <c r="R261" i="2" s="1"/>
  <c r="R262" i="2" s="1"/>
  <c r="AM290" i="2"/>
  <c r="AM306" i="2"/>
  <c r="AN337" i="2" l="1"/>
  <c r="AM224" i="2"/>
  <c r="AL259" i="2"/>
  <c r="AN58" i="2"/>
  <c r="R276" i="2"/>
  <c r="R277" i="2"/>
  <c r="R264" i="2" s="1"/>
  <c r="R265" i="2" s="1"/>
  <c r="R269" i="2" s="1"/>
  <c r="AM326" i="2"/>
  <c r="AM188" i="2" s="1"/>
  <c r="AM88" i="2"/>
  <c r="AM183" i="2" s="1"/>
  <c r="AM283" i="2" s="1"/>
  <c r="AM366" i="2"/>
  <c r="AM190" i="2"/>
  <c r="AM307" i="2"/>
  <c r="AM308" i="2" s="1"/>
  <c r="AM163" i="2" s="1"/>
  <c r="AM309" i="2" l="1"/>
  <c r="AM205" i="2" s="1"/>
  <c r="AN61" i="2"/>
  <c r="AN63" i="2"/>
  <c r="AN81" i="2" s="1"/>
  <c r="AN62" i="2"/>
  <c r="AN75" i="2" s="1"/>
  <c r="AM289" i="2"/>
  <c r="AM291" i="2" s="1"/>
  <c r="AM292" i="2" s="1"/>
  <c r="AM293" i="2" s="1"/>
  <c r="AM296" i="2" s="1"/>
  <c r="AM284" i="2"/>
  <c r="R270" i="2"/>
  <c r="R169" i="2"/>
  <c r="R170" i="2" s="1"/>
  <c r="R278" i="2"/>
  <c r="R279" i="2" s="1"/>
  <c r="S275" i="2" s="1"/>
  <c r="AN305" i="2" l="1"/>
  <c r="AM297" i="2"/>
  <c r="AM298" i="2" s="1"/>
  <c r="AM259" i="2" s="1"/>
  <c r="AN86" i="2"/>
  <c r="AN76" i="2"/>
  <c r="AO73" i="2" s="1"/>
  <c r="R174" i="2"/>
  <c r="R348" i="2"/>
  <c r="R350" i="2" s="1"/>
  <c r="AN87" i="2"/>
  <c r="AN338" i="2"/>
  <c r="AN82" i="2"/>
  <c r="AO79" i="2" s="1"/>
  <c r="AM285" i="2"/>
  <c r="AM164" i="2" s="1"/>
  <c r="AM165" i="2" s="1"/>
  <c r="R271" i="2"/>
  <c r="R272" i="2" s="1"/>
  <c r="AN69" i="2"/>
  <c r="AN64" i="2"/>
  <c r="AN306" i="2" l="1"/>
  <c r="AN290" i="2"/>
  <c r="AN366" i="2"/>
  <c r="AN376" i="2"/>
  <c r="AN191" i="2"/>
  <c r="AN339" i="2"/>
  <c r="AN340" i="2" s="1"/>
  <c r="AN85" i="2"/>
  <c r="AN70" i="2"/>
  <c r="AO67" i="2" s="1"/>
  <c r="R182" i="2"/>
  <c r="R184" i="2" s="1"/>
  <c r="AM299" i="2"/>
  <c r="AN295" i="2" s="1"/>
  <c r="R215" i="2"/>
  <c r="R216" i="2" s="1"/>
  <c r="S268" i="2"/>
  <c r="AM286" i="2"/>
  <c r="AO337" i="2" l="1"/>
  <c r="AN224" i="2"/>
  <c r="AN282" i="2"/>
  <c r="AM204" i="2"/>
  <c r="AM206" i="2" s="1"/>
  <c r="AN326" i="2"/>
  <c r="AN188" i="2" s="1"/>
  <c r="AN88" i="2"/>
  <c r="AN183" i="2" s="1"/>
  <c r="AN283" i="2" s="1"/>
  <c r="AN289" i="2" s="1"/>
  <c r="AN291" i="2" s="1"/>
  <c r="AN292" i="2" s="1"/>
  <c r="AN293" i="2" s="1"/>
  <c r="AN296" i="2" s="1"/>
  <c r="AN297" i="2" s="1"/>
  <c r="AO58" i="2"/>
  <c r="AN190" i="2"/>
  <c r="AN307" i="2"/>
  <c r="R317" i="2"/>
  <c r="R320" i="2" s="1"/>
  <c r="R387" i="2"/>
  <c r="AN308" i="2" l="1"/>
  <c r="AN163" i="2" s="1"/>
  <c r="AN284" i="2"/>
  <c r="AN298" i="2"/>
  <c r="AN259" i="2" s="1"/>
  <c r="AO62" i="2"/>
  <c r="AO75" i="2" s="1"/>
  <c r="AO63" i="2"/>
  <c r="AO81" i="2" s="1"/>
  <c r="AO61" i="2"/>
  <c r="R323" i="2"/>
  <c r="R329" i="2" s="1"/>
  <c r="R189" i="2" s="1"/>
  <c r="R328" i="2"/>
  <c r="AO87" i="2" l="1"/>
  <c r="AO338" i="2"/>
  <c r="AO82" i="2"/>
  <c r="AP79" i="2" s="1"/>
  <c r="AO86" i="2"/>
  <c r="AO76" i="2"/>
  <c r="AP73" i="2" s="1"/>
  <c r="AN285" i="2"/>
  <c r="AN286" i="2" s="1"/>
  <c r="R186" i="2"/>
  <c r="R330" i="2"/>
  <c r="R331" i="2" s="1"/>
  <c r="AN299" i="2"/>
  <c r="AO295" i="2" s="1"/>
  <c r="AO69" i="2"/>
  <c r="AO64" i="2"/>
  <c r="AN309" i="2"/>
  <c r="AN164" i="2" l="1"/>
  <c r="AN165" i="2" s="1"/>
  <c r="AO282" i="2"/>
  <c r="AN204" i="2"/>
  <c r="AO290" i="2"/>
  <c r="AO306" i="2"/>
  <c r="AO190" i="2" s="1"/>
  <c r="R388" i="2"/>
  <c r="R389" i="2" s="1"/>
  <c r="R192" i="2"/>
  <c r="AO305" i="2"/>
  <c r="AN205" i="2"/>
  <c r="AO85" i="2"/>
  <c r="AO70" i="2"/>
  <c r="AP67" i="2" s="1"/>
  <c r="AO191" i="2"/>
  <c r="AO376" i="2"/>
  <c r="AO366" i="2"/>
  <c r="AO339" i="2"/>
  <c r="AO340" i="2" s="1"/>
  <c r="S325" i="2"/>
  <c r="R219" i="2"/>
  <c r="R333" i="2"/>
  <c r="AN206" i="2" l="1"/>
  <c r="AO224" i="2"/>
  <c r="AP337" i="2"/>
  <c r="AO307" i="2"/>
  <c r="AO308" i="2" s="1"/>
  <c r="AO309" i="2" s="1"/>
  <c r="R196" i="2"/>
  <c r="R354" i="2"/>
  <c r="R355" i="2" s="1"/>
  <c r="R392" i="2"/>
  <c r="R410" i="2"/>
  <c r="R409" i="2" s="1"/>
  <c r="S327" i="2"/>
  <c r="AP58" i="2"/>
  <c r="AO326" i="2"/>
  <c r="AO188" i="2" s="1"/>
  <c r="AO88" i="2"/>
  <c r="AO183" i="2" s="1"/>
  <c r="AO283" i="2" s="1"/>
  <c r="AO289" i="2" s="1"/>
  <c r="AO291" i="2" s="1"/>
  <c r="AO292" i="2" s="1"/>
  <c r="AO293" i="2" s="1"/>
  <c r="AO296" i="2" s="1"/>
  <c r="AO297" i="2" s="1"/>
  <c r="AO205" i="2" l="1"/>
  <c r="AP305" i="2"/>
  <c r="AO298" i="2"/>
  <c r="AO299" i="2" s="1"/>
  <c r="AP295" i="2" s="1"/>
  <c r="R358" i="2"/>
  <c r="R357" i="2"/>
  <c r="AO163" i="2"/>
  <c r="AO284" i="2"/>
  <c r="AP63" i="2"/>
  <c r="AP81" i="2" s="1"/>
  <c r="AP62" i="2"/>
  <c r="AP75" i="2" s="1"/>
  <c r="AP61" i="2"/>
  <c r="S322" i="2"/>
  <c r="S167" i="2"/>
  <c r="S260" i="2" s="1"/>
  <c r="R359" i="2" l="1"/>
  <c r="R360" i="2" s="1"/>
  <c r="AO259" i="2"/>
  <c r="R175" i="2"/>
  <c r="R176" i="2" s="1"/>
  <c r="R177" i="2" s="1"/>
  <c r="R367" i="2"/>
  <c r="R197" i="2"/>
  <c r="R198" i="2" s="1"/>
  <c r="AP87" i="2"/>
  <c r="AP338" i="2"/>
  <c r="AP82" i="2"/>
  <c r="AQ79" i="2" s="1"/>
  <c r="AP86" i="2"/>
  <c r="AP76" i="2"/>
  <c r="AQ73" i="2" s="1"/>
  <c r="AO285" i="2"/>
  <c r="AO286" i="2" s="1"/>
  <c r="AP64" i="2"/>
  <c r="AP69" i="2"/>
  <c r="AP282" i="2" l="1"/>
  <c r="AO204" i="2"/>
  <c r="AO206" i="2" s="1"/>
  <c r="AP306" i="2"/>
  <c r="AP290" i="2"/>
  <c r="AP191" i="2"/>
  <c r="AP376" i="2"/>
  <c r="AP366" i="2"/>
  <c r="AP339" i="2"/>
  <c r="AP340" i="2" s="1"/>
  <c r="AO164" i="2"/>
  <c r="AO165" i="2" s="1"/>
  <c r="S195" i="2"/>
  <c r="R209" i="2"/>
  <c r="R211" i="2" s="1"/>
  <c r="R221" i="2" s="1"/>
  <c r="R377" i="2"/>
  <c r="R378" i="2" s="1"/>
  <c r="R382" i="2" s="1"/>
  <c r="R368" i="2"/>
  <c r="R372" i="2" s="1"/>
  <c r="AP85" i="2"/>
  <c r="AP70" i="2"/>
  <c r="AQ67" i="2" s="1"/>
  <c r="S173" i="2"/>
  <c r="R225" i="2"/>
  <c r="R226" i="2" s="1"/>
  <c r="AP224" i="2" l="1"/>
  <c r="AQ337" i="2"/>
  <c r="AP326" i="2"/>
  <c r="AP188" i="2" s="1"/>
  <c r="AP88" i="2"/>
  <c r="AP183" i="2" s="1"/>
  <c r="AP283" i="2" s="1"/>
  <c r="AP289" i="2" s="1"/>
  <c r="AP291" i="2" s="1"/>
  <c r="AP292" i="2" s="1"/>
  <c r="AP293" i="2" s="1"/>
  <c r="AP296" i="2" s="1"/>
  <c r="AP190" i="2"/>
  <c r="AP307" i="2"/>
  <c r="AQ58" i="2"/>
  <c r="R228" i="2"/>
  <c r="S349" i="2"/>
  <c r="S344" i="2"/>
  <c r="S345" i="2" s="1"/>
  <c r="S353" i="2"/>
  <c r="AP284" i="2" l="1"/>
  <c r="AP285" i="2" s="1"/>
  <c r="AP286" i="2" s="1"/>
  <c r="AQ62" i="2"/>
  <c r="AQ75" i="2" s="1"/>
  <c r="AQ61" i="2"/>
  <c r="AQ63" i="2"/>
  <c r="AQ81" i="2" s="1"/>
  <c r="AP297" i="2"/>
  <c r="AP308" i="2"/>
  <c r="AP309" i="2" s="1"/>
  <c r="S187" i="2"/>
  <c r="S168" i="2"/>
  <c r="S261" i="2" s="1"/>
  <c r="S262" i="2" s="1"/>
  <c r="AP163" i="2" l="1"/>
  <c r="AP205" i="2"/>
  <c r="AQ305" i="2"/>
  <c r="AP204" i="2"/>
  <c r="AP206" i="2" s="1"/>
  <c r="AQ282" i="2"/>
  <c r="AP164" i="2"/>
  <c r="AQ87" i="2"/>
  <c r="AQ338" i="2"/>
  <c r="AQ82" i="2"/>
  <c r="AR79" i="2" s="1"/>
  <c r="AQ69" i="2"/>
  <c r="AQ64" i="2"/>
  <c r="S276" i="2"/>
  <c r="S277" i="2"/>
  <c r="S264" i="2" s="1"/>
  <c r="S265" i="2" s="1"/>
  <c r="S269" i="2" s="1"/>
  <c r="AQ86" i="2"/>
  <c r="AQ76" i="2"/>
  <c r="AR73" i="2" s="1"/>
  <c r="AP298" i="2"/>
  <c r="AP299" i="2" s="1"/>
  <c r="AQ295" i="2" s="1"/>
  <c r="AP259" i="2" l="1"/>
  <c r="AP165" i="2"/>
  <c r="AQ191" i="2"/>
  <c r="AQ376" i="2"/>
  <c r="AQ339" i="2"/>
  <c r="AQ340" i="2" s="1"/>
  <c r="AQ306" i="2"/>
  <c r="AQ190" i="2" s="1"/>
  <c r="AQ290" i="2"/>
  <c r="S169" i="2"/>
  <c r="S170" i="2" s="1"/>
  <c r="S270" i="2"/>
  <c r="S278" i="2"/>
  <c r="S279" i="2" s="1"/>
  <c r="T275" i="2" s="1"/>
  <c r="AQ85" i="2"/>
  <c r="AQ70" i="2"/>
  <c r="AR67" i="2" s="1"/>
  <c r="AQ307" i="2" l="1"/>
  <c r="AQ308" i="2" s="1"/>
  <c r="AQ163" i="2" s="1"/>
  <c r="S271" i="2"/>
  <c r="S272" i="2" s="1"/>
  <c r="AQ88" i="2"/>
  <c r="AQ183" i="2" s="1"/>
  <c r="AQ283" i="2" s="1"/>
  <c r="AQ326" i="2"/>
  <c r="AQ188" i="2" s="1"/>
  <c r="S348" i="2"/>
  <c r="S350" i="2" s="1"/>
  <c r="S174" i="2"/>
  <c r="AR337" i="2"/>
  <c r="AQ224" i="2"/>
  <c r="AR58" i="2"/>
  <c r="AQ366" i="2"/>
  <c r="S182" i="2" l="1"/>
  <c r="S184" i="2" s="1"/>
  <c r="S387" i="2" s="1"/>
  <c r="AQ309" i="2"/>
  <c r="AQ289" i="2"/>
  <c r="AQ291" i="2" s="1"/>
  <c r="AQ292" i="2" s="1"/>
  <c r="AQ293" i="2" s="1"/>
  <c r="AQ296" i="2" s="1"/>
  <c r="AQ284" i="2"/>
  <c r="AQ285" i="2" s="1"/>
  <c r="AQ164" i="2" s="1"/>
  <c r="AQ165" i="2" s="1"/>
  <c r="AR61" i="2"/>
  <c r="AR63" i="2"/>
  <c r="AR81" i="2" s="1"/>
  <c r="AR62" i="2"/>
  <c r="AR75" i="2" s="1"/>
  <c r="T268" i="2"/>
  <c r="S215" i="2"/>
  <c r="S216" i="2" s="1"/>
  <c r="S317" i="2" l="1"/>
  <c r="S320" i="2" s="1"/>
  <c r="S323" i="2" s="1"/>
  <c r="S329" i="2" s="1"/>
  <c r="S189" i="2" s="1"/>
  <c r="AQ286" i="2"/>
  <c r="AR86" i="2"/>
  <c r="AR76" i="2"/>
  <c r="AS73" i="2" s="1"/>
  <c r="AQ297" i="2"/>
  <c r="AQ298" i="2" s="1"/>
  <c r="AQ299" i="2" s="1"/>
  <c r="AR295" i="2" s="1"/>
  <c r="AR338" i="2"/>
  <c r="AR87" i="2"/>
  <c r="AR82" i="2"/>
  <c r="AS79" i="2" s="1"/>
  <c r="AR305" i="2"/>
  <c r="AQ205" i="2"/>
  <c r="AR64" i="2"/>
  <c r="AR69" i="2"/>
  <c r="S328" i="2" l="1"/>
  <c r="S186" i="2" s="1"/>
  <c r="AR339" i="2"/>
  <c r="AR191" i="2"/>
  <c r="AR376" i="2"/>
  <c r="AR340" i="2"/>
  <c r="AR290" i="2"/>
  <c r="AR306" i="2"/>
  <c r="AR190" i="2" s="1"/>
  <c r="AR282" i="2"/>
  <c r="AQ204" i="2"/>
  <c r="AQ206" i="2" s="1"/>
  <c r="AQ259" i="2"/>
  <c r="AR85" i="2"/>
  <c r="AR70" i="2"/>
  <c r="AS67" i="2" s="1"/>
  <c r="AR366" i="2" l="1"/>
  <c r="AR307" i="2"/>
  <c r="AR308" i="2" s="1"/>
  <c r="AR309" i="2" s="1"/>
  <c r="S330" i="2"/>
  <c r="S331" i="2" s="1"/>
  <c r="S333" i="2" s="1"/>
  <c r="AS337" i="2"/>
  <c r="AR224" i="2"/>
  <c r="AS58" i="2"/>
  <c r="AR326" i="2"/>
  <c r="AR188" i="2" s="1"/>
  <c r="AR88" i="2"/>
  <c r="AR183" i="2" s="1"/>
  <c r="AR283" i="2" s="1"/>
  <c r="AR289" i="2" s="1"/>
  <c r="AR291" i="2" s="1"/>
  <c r="AR292" i="2" s="1"/>
  <c r="AR293" i="2" s="1"/>
  <c r="AR296" i="2" s="1"/>
  <c r="S388" i="2"/>
  <c r="S389" i="2" s="1"/>
  <c r="S192" i="2"/>
  <c r="AR284" i="2" l="1"/>
  <c r="AR285" i="2" s="1"/>
  <c r="AR286" i="2" s="1"/>
  <c r="AR204" i="2" s="1"/>
  <c r="T325" i="2"/>
  <c r="T327" i="2" s="1"/>
  <c r="S219" i="2"/>
  <c r="S354" i="2"/>
  <c r="S355" i="2" s="1"/>
  <c r="S196" i="2"/>
  <c r="AR205" i="2"/>
  <c r="AS305" i="2"/>
  <c r="S392" i="2"/>
  <c r="S410" i="2"/>
  <c r="S409" i="2" s="1"/>
  <c r="AR163" i="2"/>
  <c r="AS61" i="2"/>
  <c r="AS62" i="2"/>
  <c r="AS75" i="2" s="1"/>
  <c r="AS63" i="2"/>
  <c r="AS81" i="2" s="1"/>
  <c r="AR297" i="2"/>
  <c r="AR164" i="2" l="1"/>
  <c r="AS282" i="2"/>
  <c r="AR165" i="2"/>
  <c r="AS86" i="2"/>
  <c r="AS76" i="2"/>
  <c r="AT73" i="2" s="1"/>
  <c r="T167" i="2"/>
  <c r="T260" i="2" s="1"/>
  <c r="T322" i="2"/>
  <c r="S357" i="2"/>
  <c r="S358" i="2"/>
  <c r="AS338" i="2"/>
  <c r="AS87" i="2"/>
  <c r="AS82" i="2"/>
  <c r="AT79" i="2" s="1"/>
  <c r="AR206" i="2"/>
  <c r="AS64" i="2"/>
  <c r="AS69" i="2"/>
  <c r="AR298" i="2"/>
  <c r="AR259" i="2" s="1"/>
  <c r="S359" i="2" l="1"/>
  <c r="S360" i="2" s="1"/>
  <c r="S175" i="2" s="1"/>
  <c r="S176" i="2" s="1"/>
  <c r="S177" i="2" s="1"/>
  <c r="AS85" i="2"/>
  <c r="AS70" i="2"/>
  <c r="AT67" i="2" s="1"/>
  <c r="AS191" i="2"/>
  <c r="AS376" i="2"/>
  <c r="AS339" i="2"/>
  <c r="AS340" i="2" s="1"/>
  <c r="AS306" i="2"/>
  <c r="AS290" i="2"/>
  <c r="AR299" i="2"/>
  <c r="AS295" i="2" s="1"/>
  <c r="S367" i="2" l="1"/>
  <c r="S377" i="2" s="1"/>
  <c r="S378" i="2" s="1"/>
  <c r="S382" i="2" s="1"/>
  <c r="S197" i="2"/>
  <c r="S198" i="2" s="1"/>
  <c r="T195" i="2" s="1"/>
  <c r="AT58" i="2"/>
  <c r="AS326" i="2"/>
  <c r="AS188" i="2" s="1"/>
  <c r="AS88" i="2"/>
  <c r="AS183" i="2" s="1"/>
  <c r="AS283" i="2" s="1"/>
  <c r="AS366" i="2"/>
  <c r="AS190" i="2"/>
  <c r="AS308" i="2"/>
  <c r="AS163" i="2" s="1"/>
  <c r="AS307" i="2"/>
  <c r="AS224" i="2"/>
  <c r="AT337" i="2"/>
  <c r="S225" i="2"/>
  <c r="S226" i="2" s="1"/>
  <c r="T173" i="2"/>
  <c r="S209" i="2" l="1"/>
  <c r="S211" i="2" s="1"/>
  <c r="S221" i="2" s="1"/>
  <c r="S228" i="2" s="1"/>
  <c r="S368" i="2"/>
  <c r="S372" i="2" s="1"/>
  <c r="AS309" i="2"/>
  <c r="T353" i="2"/>
  <c r="T344" i="2"/>
  <c r="T345" i="2" s="1"/>
  <c r="AS289" i="2"/>
  <c r="AS291" i="2" s="1"/>
  <c r="AS292" i="2" s="1"/>
  <c r="AS293" i="2" s="1"/>
  <c r="AS296" i="2" s="1"/>
  <c r="AS284" i="2"/>
  <c r="T349" i="2"/>
  <c r="AT63" i="2"/>
  <c r="AT81" i="2" s="1"/>
  <c r="AT61" i="2"/>
  <c r="AT62" i="2"/>
  <c r="AT75" i="2" s="1"/>
  <c r="AT64" i="2" l="1"/>
  <c r="AT69" i="2"/>
  <c r="AS297" i="2"/>
  <c r="T168" i="2"/>
  <c r="T261" i="2" s="1"/>
  <c r="T262" i="2" s="1"/>
  <c r="T187" i="2"/>
  <c r="AT86" i="2"/>
  <c r="AT76" i="2"/>
  <c r="AU73" i="2" s="1"/>
  <c r="AT87" i="2"/>
  <c r="AT338" i="2"/>
  <c r="AT82" i="2"/>
  <c r="AU79" i="2" s="1"/>
  <c r="AS285" i="2"/>
  <c r="AS286" i="2" s="1"/>
  <c r="AT305" i="2"/>
  <c r="AS205" i="2"/>
  <c r="AT306" i="2" l="1"/>
  <c r="AT190" i="2" s="1"/>
  <c r="AT290" i="2"/>
  <c r="AS164" i="2"/>
  <c r="AS165" i="2" s="1"/>
  <c r="T276" i="2"/>
  <c r="T277" i="2"/>
  <c r="T264" i="2" s="1"/>
  <c r="T265" i="2" s="1"/>
  <c r="T269" i="2" s="1"/>
  <c r="AT376" i="2"/>
  <c r="AT191" i="2"/>
  <c r="AT339" i="2"/>
  <c r="AT340" i="2" s="1"/>
  <c r="AS298" i="2"/>
  <c r="AS299" i="2" s="1"/>
  <c r="AT295" i="2" s="1"/>
  <c r="AS259" i="2"/>
  <c r="AT282" i="2"/>
  <c r="AS204" i="2"/>
  <c r="AS206" i="2" s="1"/>
  <c r="AT85" i="2"/>
  <c r="AT70" i="2"/>
  <c r="AU67" i="2" s="1"/>
  <c r="AT366" i="2" l="1"/>
  <c r="AT307" i="2"/>
  <c r="AT308" i="2" s="1"/>
  <c r="AT309" i="2" s="1"/>
  <c r="AT205" i="2" s="1"/>
  <c r="AT224" i="2"/>
  <c r="AU337" i="2"/>
  <c r="T278" i="2"/>
  <c r="T279" i="2" s="1"/>
  <c r="U275" i="2" s="1"/>
  <c r="AU58" i="2"/>
  <c r="T270" i="2"/>
  <c r="T169" i="2"/>
  <c r="T170" i="2" s="1"/>
  <c r="AT88" i="2"/>
  <c r="AT183" i="2" s="1"/>
  <c r="AT283" i="2" s="1"/>
  <c r="AT289" i="2" s="1"/>
  <c r="AT291" i="2" s="1"/>
  <c r="AT292" i="2" s="1"/>
  <c r="AT293" i="2" s="1"/>
  <c r="AT296" i="2" s="1"/>
  <c r="AT297" i="2" s="1"/>
  <c r="AT326" i="2"/>
  <c r="AT188" i="2" s="1"/>
  <c r="AT163" i="2" l="1"/>
  <c r="AU305" i="2"/>
  <c r="AT284" i="2"/>
  <c r="T271" i="2"/>
  <c r="T272" i="2" s="1"/>
  <c r="T174" i="2"/>
  <c r="T348" i="2"/>
  <c r="T350" i="2" s="1"/>
  <c r="AU62" i="2"/>
  <c r="AU75" i="2" s="1"/>
  <c r="AU63" i="2"/>
  <c r="AU81" i="2" s="1"/>
  <c r="AU61" i="2"/>
  <c r="AT298" i="2"/>
  <c r="AT259" i="2" s="1"/>
  <c r="T182" i="2" l="1"/>
  <c r="T184" i="2" s="1"/>
  <c r="T387" i="2" s="1"/>
  <c r="AU69" i="2"/>
  <c r="AU64" i="2"/>
  <c r="U268" i="2"/>
  <c r="T215" i="2"/>
  <c r="T216" i="2" s="1"/>
  <c r="AT285" i="2"/>
  <c r="AT286" i="2" s="1"/>
  <c r="AU86" i="2"/>
  <c r="AU76" i="2"/>
  <c r="AV73" i="2" s="1"/>
  <c r="AU338" i="2"/>
  <c r="AU87" i="2"/>
  <c r="AU82" i="2"/>
  <c r="AV79" i="2" s="1"/>
  <c r="AT299" i="2"/>
  <c r="AU295" i="2" s="1"/>
  <c r="AT164" i="2" l="1"/>
  <c r="AT165" i="2" s="1"/>
  <c r="T317" i="2"/>
  <c r="T320" i="2" s="1"/>
  <c r="T323" i="2" s="1"/>
  <c r="T329" i="2" s="1"/>
  <c r="T189" i="2" s="1"/>
  <c r="AU85" i="2"/>
  <c r="AU70" i="2"/>
  <c r="AV67" i="2" s="1"/>
  <c r="AU282" i="2"/>
  <c r="AT204" i="2"/>
  <c r="AT206" i="2" s="1"/>
  <c r="AU339" i="2"/>
  <c r="AU340" i="2" s="1"/>
  <c r="AU191" i="2"/>
  <c r="AU376" i="2"/>
  <c r="AU290" i="2"/>
  <c r="AU306" i="2"/>
  <c r="AU366" i="2" s="1"/>
  <c r="T328" i="2" l="1"/>
  <c r="T186" i="2" s="1"/>
  <c r="AU224" i="2"/>
  <c r="AV337" i="2"/>
  <c r="AV58" i="2"/>
  <c r="AU190" i="2"/>
  <c r="AU307" i="2"/>
  <c r="AU308" i="2" s="1"/>
  <c r="AU163" i="2" s="1"/>
  <c r="AU88" i="2"/>
  <c r="AU183" i="2" s="1"/>
  <c r="AU283" i="2" s="1"/>
  <c r="AU289" i="2" s="1"/>
  <c r="AU291" i="2" s="1"/>
  <c r="AU292" i="2" s="1"/>
  <c r="AU293" i="2" s="1"/>
  <c r="AU296" i="2" s="1"/>
  <c r="AU326" i="2"/>
  <c r="AU188" i="2" s="1"/>
  <c r="T330" i="2" l="1"/>
  <c r="T331" i="2" s="1"/>
  <c r="U325" i="2" s="1"/>
  <c r="AV61" i="2"/>
  <c r="AV63" i="2"/>
  <c r="AV81" i="2" s="1"/>
  <c r="AV62" i="2"/>
  <c r="AV75" i="2" s="1"/>
  <c r="T388" i="2"/>
  <c r="T389" i="2" s="1"/>
  <c r="T192" i="2"/>
  <c r="AU284" i="2"/>
  <c r="AU297" i="2"/>
  <c r="AU309" i="2"/>
  <c r="AU298" i="2" l="1"/>
  <c r="AU259" i="2" s="1"/>
  <c r="T219" i="2"/>
  <c r="T333" i="2"/>
  <c r="U327" i="2"/>
  <c r="T354" i="2"/>
  <c r="T355" i="2" s="1"/>
  <c r="T196" i="2"/>
  <c r="T392" i="2"/>
  <c r="T410" i="2"/>
  <c r="T409" i="2" s="1"/>
  <c r="AV86" i="2"/>
  <c r="AV76" i="2"/>
  <c r="AW73" i="2" s="1"/>
  <c r="AU285" i="2"/>
  <c r="AU286" i="2" s="1"/>
  <c r="AV87" i="2"/>
  <c r="AV338" i="2"/>
  <c r="AV82" i="2"/>
  <c r="AW79" i="2" s="1"/>
  <c r="AU205" i="2"/>
  <c r="AV305" i="2"/>
  <c r="AV69" i="2"/>
  <c r="AV64" i="2"/>
  <c r="AU299" i="2" l="1"/>
  <c r="AV295" i="2" s="1"/>
  <c r="AV282" i="2"/>
  <c r="AU204" i="2"/>
  <c r="AU206" i="2" s="1"/>
  <c r="U167" i="2"/>
  <c r="U260" i="2" s="1"/>
  <c r="U322" i="2"/>
  <c r="T357" i="2"/>
  <c r="T358" i="2"/>
  <c r="AV376" i="2"/>
  <c r="AV191" i="2"/>
  <c r="AV339" i="2"/>
  <c r="AV340" i="2" s="1"/>
  <c r="AU164" i="2"/>
  <c r="AU165" i="2" s="1"/>
  <c r="AV85" i="2"/>
  <c r="AV70" i="2"/>
  <c r="AW67" i="2" s="1"/>
  <c r="AV306" i="2"/>
  <c r="AV290" i="2"/>
  <c r="T359" i="2" l="1"/>
  <c r="T360" i="2" s="1"/>
  <c r="T367" i="2" s="1"/>
  <c r="AV326" i="2"/>
  <c r="AV188" i="2" s="1"/>
  <c r="AV88" i="2"/>
  <c r="AV183" i="2" s="1"/>
  <c r="AV283" i="2" s="1"/>
  <c r="AV289" i="2" s="1"/>
  <c r="AV291" i="2" s="1"/>
  <c r="AV292" i="2" s="1"/>
  <c r="AV293" i="2" s="1"/>
  <c r="AV296" i="2" s="1"/>
  <c r="AV366" i="2"/>
  <c r="AV190" i="2"/>
  <c r="AW337" i="2"/>
  <c r="AV224" i="2"/>
  <c r="AW58" i="2"/>
  <c r="AV307" i="2"/>
  <c r="T175" i="2" l="1"/>
  <c r="T176" i="2" s="1"/>
  <c r="T177" i="2" s="1"/>
  <c r="T225" i="2" s="1"/>
  <c r="T226" i="2" s="1"/>
  <c r="T197" i="2"/>
  <c r="T198" i="2" s="1"/>
  <c r="U195" i="2" s="1"/>
  <c r="AV297" i="2"/>
  <c r="AV284" i="2"/>
  <c r="AW63" i="2"/>
  <c r="AW81" i="2" s="1"/>
  <c r="AW61" i="2"/>
  <c r="AW62" i="2"/>
  <c r="AW75" i="2" s="1"/>
  <c r="AV308" i="2"/>
  <c r="AV309" i="2" s="1"/>
  <c r="T377" i="2"/>
  <c r="T378" i="2" s="1"/>
  <c r="T382" i="2" s="1"/>
  <c r="T368" i="2"/>
  <c r="T372" i="2" s="1"/>
  <c r="AV163" i="2" l="1"/>
  <c r="U173" i="2"/>
  <c r="U349" i="2" s="1"/>
  <c r="T209" i="2"/>
  <c r="T211" i="2" s="1"/>
  <c r="T221" i="2" s="1"/>
  <c r="T228" i="2" s="1"/>
  <c r="AW86" i="2"/>
  <c r="AW76" i="2"/>
  <c r="AX73" i="2" s="1"/>
  <c r="AW69" i="2"/>
  <c r="AW64" i="2"/>
  <c r="AV205" i="2"/>
  <c r="AW305" i="2"/>
  <c r="AW338" i="2"/>
  <c r="AW87" i="2"/>
  <c r="AW82" i="2"/>
  <c r="AX79" i="2" s="1"/>
  <c r="AV298" i="2"/>
  <c r="AV299" i="2" s="1"/>
  <c r="AW295" i="2" s="1"/>
  <c r="U353" i="2"/>
  <c r="U344" i="2"/>
  <c r="U345" i="2" s="1"/>
  <c r="AV285" i="2"/>
  <c r="AV286" i="2" s="1"/>
  <c r="AV259" i="2" l="1"/>
  <c r="AV164" i="2"/>
  <c r="AV165" i="2" s="1"/>
  <c r="AW306" i="2"/>
  <c r="AW190" i="2" s="1"/>
  <c r="AW290" i="2"/>
  <c r="U168" i="2"/>
  <c r="U261" i="2" s="1"/>
  <c r="U262" i="2" s="1"/>
  <c r="U187" i="2"/>
  <c r="AW85" i="2"/>
  <c r="AW70" i="2"/>
  <c r="AX67" i="2" s="1"/>
  <c r="AW282" i="2"/>
  <c r="AV204" i="2"/>
  <c r="AV206" i="2" s="1"/>
  <c r="AW376" i="2"/>
  <c r="AW191" i="2"/>
  <c r="AW339" i="2"/>
  <c r="AW340" i="2" s="1"/>
  <c r="AW307" i="2" l="1"/>
  <c r="AW308" i="2" s="1"/>
  <c r="AW309" i="2" s="1"/>
  <c r="AW366" i="2"/>
  <c r="AW326" i="2"/>
  <c r="AW188" i="2" s="1"/>
  <c r="AW88" i="2"/>
  <c r="AW183" i="2" s="1"/>
  <c r="AW283" i="2" s="1"/>
  <c r="AW289" i="2" s="1"/>
  <c r="AW291" i="2" s="1"/>
  <c r="AW292" i="2" s="1"/>
  <c r="AW293" i="2" s="1"/>
  <c r="AW296" i="2" s="1"/>
  <c r="AW297" i="2" s="1"/>
  <c r="AW224" i="2"/>
  <c r="AX337" i="2"/>
  <c r="AX58" i="2"/>
  <c r="U276" i="2"/>
  <c r="U277" i="2"/>
  <c r="U264" i="2" s="1"/>
  <c r="U265" i="2" s="1"/>
  <c r="U269" i="2" s="1"/>
  <c r="AW284" i="2" l="1"/>
  <c r="AW285" i="2" s="1"/>
  <c r="AW286" i="2" s="1"/>
  <c r="AW204" i="2" s="1"/>
  <c r="AW163" i="2"/>
  <c r="AW205" i="2"/>
  <c r="AX305" i="2"/>
  <c r="AW164" i="2"/>
  <c r="AW165" i="2" s="1"/>
  <c r="AX61" i="2"/>
  <c r="AX63" i="2"/>
  <c r="AX81" i="2" s="1"/>
  <c r="AX62" i="2"/>
  <c r="AX75" i="2" s="1"/>
  <c r="AW298" i="2"/>
  <c r="AW299" i="2" s="1"/>
  <c r="AX295" i="2" s="1"/>
  <c r="U270" i="2"/>
  <c r="U169" i="2"/>
  <c r="U170" i="2" s="1"/>
  <c r="U278" i="2"/>
  <c r="U279" i="2" s="1"/>
  <c r="V275" i="2" s="1"/>
  <c r="AX282" i="2" l="1"/>
  <c r="U174" i="2"/>
  <c r="U348" i="2"/>
  <c r="U350" i="2" s="1"/>
  <c r="U271" i="2"/>
  <c r="U272" i="2" s="1"/>
  <c r="AW259" i="2"/>
  <c r="AX64" i="2"/>
  <c r="AX69" i="2"/>
  <c r="AX338" i="2"/>
  <c r="AX87" i="2"/>
  <c r="AX82" i="2"/>
  <c r="AY79" i="2" s="1"/>
  <c r="AX86" i="2"/>
  <c r="AX76" i="2"/>
  <c r="AY73" i="2" s="1"/>
  <c r="AW206" i="2"/>
  <c r="V268" i="2" l="1"/>
  <c r="U215" i="2"/>
  <c r="U216" i="2" s="1"/>
  <c r="AX376" i="2"/>
  <c r="AX191" i="2"/>
  <c r="AX339" i="2"/>
  <c r="AX340" i="2" s="1"/>
  <c r="AX290" i="2"/>
  <c r="AX306" i="2"/>
  <c r="AX366" i="2" s="1"/>
  <c r="AX85" i="2"/>
  <c r="AX70" i="2"/>
  <c r="AY67" i="2" s="1"/>
  <c r="U182" i="2"/>
  <c r="U184" i="2" s="1"/>
  <c r="U387" i="2" l="1"/>
  <c r="U317" i="2"/>
  <c r="U320" i="2" s="1"/>
  <c r="AY337" i="2"/>
  <c r="AX224" i="2"/>
  <c r="AY58" i="2"/>
  <c r="AX88" i="2"/>
  <c r="AX183" i="2" s="1"/>
  <c r="AX283" i="2" s="1"/>
  <c r="AX326" i="2"/>
  <c r="AX188" i="2" s="1"/>
  <c r="AX190" i="2"/>
  <c r="AX307" i="2"/>
  <c r="AX308" i="2" s="1"/>
  <c r="AX309" i="2" s="1"/>
  <c r="AX205" i="2" l="1"/>
  <c r="AY305" i="2"/>
  <c r="AY62" i="2"/>
  <c r="AY75" i="2" s="1"/>
  <c r="AY63" i="2"/>
  <c r="AY81" i="2" s="1"/>
  <c r="AY61" i="2"/>
  <c r="AX289" i="2"/>
  <c r="AX291" i="2" s="1"/>
  <c r="AX292" i="2" s="1"/>
  <c r="AX293" i="2" s="1"/>
  <c r="AX296" i="2" s="1"/>
  <c r="AX284" i="2"/>
  <c r="U323" i="2"/>
  <c r="U329" i="2" s="1"/>
  <c r="U189" i="2" s="1"/>
  <c r="U328" i="2"/>
  <c r="AX163" i="2"/>
  <c r="AY86" i="2" l="1"/>
  <c r="AY76" i="2"/>
  <c r="AZ73" i="2" s="1"/>
  <c r="AY69" i="2"/>
  <c r="AY64" i="2"/>
  <c r="AX297" i="2"/>
  <c r="AX298" i="2" s="1"/>
  <c r="AX299" i="2" s="1"/>
  <c r="AY295" i="2" s="1"/>
  <c r="AY87" i="2"/>
  <c r="AY338" i="2"/>
  <c r="AY82" i="2"/>
  <c r="AZ79" i="2" s="1"/>
  <c r="U186" i="2"/>
  <c r="U330" i="2"/>
  <c r="U331" i="2" s="1"/>
  <c r="AX285" i="2"/>
  <c r="AX286" i="2" s="1"/>
  <c r="U388" i="2" l="1"/>
  <c r="U389" i="2" s="1"/>
  <c r="U192" i="2"/>
  <c r="AY85" i="2"/>
  <c r="AY70" i="2"/>
  <c r="AZ67" i="2" s="1"/>
  <c r="U219" i="2"/>
  <c r="V325" i="2"/>
  <c r="U333" i="2"/>
  <c r="AY376" i="2"/>
  <c r="AY191" i="2"/>
  <c r="AY339" i="2"/>
  <c r="AY340" i="2" s="1"/>
  <c r="AX259" i="2"/>
  <c r="AY306" i="2"/>
  <c r="AY366" i="2" s="1"/>
  <c r="AY290" i="2"/>
  <c r="AY282" i="2"/>
  <c r="AX204" i="2"/>
  <c r="AX206" i="2" s="1"/>
  <c r="AX164" i="2"/>
  <c r="AX165" i="2" s="1"/>
  <c r="V327" i="2" l="1"/>
  <c r="AZ337" i="2"/>
  <c r="AY224" i="2"/>
  <c r="AZ58" i="2"/>
  <c r="AY88" i="2"/>
  <c r="AY183" i="2" s="1"/>
  <c r="AY283" i="2" s="1"/>
  <c r="AY289" i="2" s="1"/>
  <c r="AY291" i="2" s="1"/>
  <c r="AY292" i="2" s="1"/>
  <c r="AY293" i="2" s="1"/>
  <c r="AY296" i="2" s="1"/>
  <c r="AY326" i="2"/>
  <c r="AY188" i="2" s="1"/>
  <c r="AY190" i="2"/>
  <c r="AY307" i="2"/>
  <c r="U354" i="2"/>
  <c r="U355" i="2" s="1"/>
  <c r="U196" i="2"/>
  <c r="U392" i="2"/>
  <c r="U410" i="2"/>
  <c r="U409" i="2" s="1"/>
  <c r="AY297" i="2" l="1"/>
  <c r="AY284" i="2"/>
  <c r="U357" i="2"/>
  <c r="U358" i="2"/>
  <c r="AZ61" i="2"/>
  <c r="AZ62" i="2"/>
  <c r="AZ75" i="2" s="1"/>
  <c r="AZ63" i="2"/>
  <c r="AZ81" i="2" s="1"/>
  <c r="AY308" i="2"/>
  <c r="AY163" i="2" s="1"/>
  <c r="V322" i="2"/>
  <c r="V167" i="2"/>
  <c r="V260" i="2" s="1"/>
  <c r="U359" i="2" l="1"/>
  <c r="U360" i="2" s="1"/>
  <c r="U175" i="2" s="1"/>
  <c r="U176" i="2" s="1"/>
  <c r="U177" i="2" s="1"/>
  <c r="AY285" i="2"/>
  <c r="AY286" i="2" s="1"/>
  <c r="AZ87" i="2"/>
  <c r="AZ338" i="2"/>
  <c r="AZ82" i="2"/>
  <c r="BA79" i="2" s="1"/>
  <c r="AY298" i="2"/>
  <c r="AY299" i="2" s="1"/>
  <c r="AZ295" i="2" s="1"/>
  <c r="AZ86" i="2"/>
  <c r="AZ76" i="2"/>
  <c r="BA73" i="2" s="1"/>
  <c r="AZ69" i="2"/>
  <c r="AZ64" i="2"/>
  <c r="AY309" i="2"/>
  <c r="AY164" i="2" l="1"/>
  <c r="AY165" i="2" s="1"/>
  <c r="U197" i="2"/>
  <c r="U198" i="2" s="1"/>
  <c r="U209" i="2" s="1"/>
  <c r="U211" i="2" s="1"/>
  <c r="U221" i="2" s="1"/>
  <c r="U367" i="2"/>
  <c r="U368" i="2" s="1"/>
  <c r="U372" i="2" s="1"/>
  <c r="AZ376" i="2"/>
  <c r="AZ191" i="2"/>
  <c r="AZ339" i="2"/>
  <c r="AZ340" i="2" s="1"/>
  <c r="AY205" i="2"/>
  <c r="AZ305" i="2"/>
  <c r="AZ85" i="2"/>
  <c r="AZ70" i="2"/>
  <c r="BA67" i="2" s="1"/>
  <c r="AY204" i="2"/>
  <c r="AZ282" i="2"/>
  <c r="AZ306" i="2"/>
  <c r="AZ190" i="2" s="1"/>
  <c r="AZ290" i="2"/>
  <c r="AY259" i="2"/>
  <c r="U225" i="2"/>
  <c r="U226" i="2" s="1"/>
  <c r="V173" i="2"/>
  <c r="U377" i="2" l="1"/>
  <c r="U378" i="2" s="1"/>
  <c r="U382" i="2" s="1"/>
  <c r="V195" i="2"/>
  <c r="V353" i="2" s="1"/>
  <c r="AZ307" i="2"/>
  <c r="AZ308" i="2" s="1"/>
  <c r="AZ163" i="2" s="1"/>
  <c r="AY206" i="2"/>
  <c r="BA337" i="2"/>
  <c r="AZ224" i="2"/>
  <c r="AZ366" i="2"/>
  <c r="U228" i="2"/>
  <c r="BA58" i="2"/>
  <c r="V349" i="2"/>
  <c r="AZ326" i="2"/>
  <c r="AZ188" i="2" s="1"/>
  <c r="AZ88" i="2"/>
  <c r="AZ183" i="2" s="1"/>
  <c r="AZ283" i="2" s="1"/>
  <c r="AZ289" i="2" s="1"/>
  <c r="AZ291" i="2" s="1"/>
  <c r="AZ292" i="2" s="1"/>
  <c r="AZ293" i="2" s="1"/>
  <c r="AZ296" i="2" s="1"/>
  <c r="V344" i="2" l="1"/>
  <c r="V345" i="2" s="1"/>
  <c r="V187" i="2" s="1"/>
  <c r="AZ284" i="2"/>
  <c r="BA63" i="2"/>
  <c r="BA81" i="2" s="1"/>
  <c r="BA62" i="2"/>
  <c r="BA75" i="2" s="1"/>
  <c r="BA61" i="2"/>
  <c r="AZ309" i="2"/>
  <c r="AZ297" i="2"/>
  <c r="V168" i="2" l="1"/>
  <c r="V261" i="2" s="1"/>
  <c r="V262" i="2" s="1"/>
  <c r="V276" i="2" s="1"/>
  <c r="BA305" i="2"/>
  <c r="AZ205" i="2"/>
  <c r="BA69" i="2"/>
  <c r="BA64" i="2"/>
  <c r="AZ298" i="2"/>
  <c r="AZ299" i="2" s="1"/>
  <c r="BA295" i="2" s="1"/>
  <c r="BA86" i="2"/>
  <c r="BA76" i="2"/>
  <c r="BB73" i="2" s="1"/>
  <c r="AZ285" i="2"/>
  <c r="AZ164" i="2" s="1"/>
  <c r="AZ165" i="2" s="1"/>
  <c r="BA87" i="2"/>
  <c r="BA338" i="2"/>
  <c r="BA82" i="2"/>
  <c r="BB79" i="2" s="1"/>
  <c r="AZ286" i="2"/>
  <c r="V277" i="2" l="1"/>
  <c r="V264" i="2" s="1"/>
  <c r="V265" i="2" s="1"/>
  <c r="V269" i="2" s="1"/>
  <c r="V270" i="2" s="1"/>
  <c r="BA306" i="2"/>
  <c r="BA190" i="2" s="1"/>
  <c r="BA290" i="2"/>
  <c r="AZ259" i="2"/>
  <c r="BA85" i="2"/>
  <c r="BA70" i="2"/>
  <c r="BB67" i="2" s="1"/>
  <c r="BA282" i="2"/>
  <c r="AZ204" i="2"/>
  <c r="AZ206" i="2" s="1"/>
  <c r="BA376" i="2"/>
  <c r="BA191" i="2"/>
  <c r="BA366" i="2"/>
  <c r="BA339" i="2"/>
  <c r="BA340" i="2" s="1"/>
  <c r="BA307" i="2"/>
  <c r="BA308" i="2" s="1"/>
  <c r="V169" i="2" l="1"/>
  <c r="V170" i="2" s="1"/>
  <c r="V174" i="2" s="1"/>
  <c r="V278" i="2"/>
  <c r="V279" i="2" s="1"/>
  <c r="W275" i="2" s="1"/>
  <c r="BA224" i="2"/>
  <c r="BB337" i="2"/>
  <c r="BB58" i="2"/>
  <c r="V271" i="2"/>
  <c r="V272" i="2" s="1"/>
  <c r="BA163" i="2"/>
  <c r="BA309" i="2"/>
  <c r="BA326" i="2"/>
  <c r="BA188" i="2" s="1"/>
  <c r="BA88" i="2"/>
  <c r="BA183" i="2" s="1"/>
  <c r="BA283" i="2" s="1"/>
  <c r="BA289" i="2" s="1"/>
  <c r="BA291" i="2" s="1"/>
  <c r="BA292" i="2" s="1"/>
  <c r="BA293" i="2" s="1"/>
  <c r="BA296" i="2" s="1"/>
  <c r="V348" i="2" l="1"/>
  <c r="V350" i="2" s="1"/>
  <c r="BA297" i="2"/>
  <c r="BA298" i="2" s="1"/>
  <c r="BA284" i="2"/>
  <c r="BA205" i="2"/>
  <c r="BB305" i="2"/>
  <c r="BB61" i="2"/>
  <c r="BB63" i="2"/>
  <c r="BB81" i="2" s="1"/>
  <c r="BB62" i="2"/>
  <c r="BB75" i="2" s="1"/>
  <c r="V182" i="2"/>
  <c r="V184" i="2" s="1"/>
  <c r="V215" i="2"/>
  <c r="V216" i="2" s="1"/>
  <c r="W268" i="2"/>
  <c r="BA259" i="2" l="1"/>
  <c r="BA299" i="2"/>
  <c r="BB295" i="2" s="1"/>
  <c r="BB86" i="2"/>
  <c r="BB76" i="2"/>
  <c r="BC73" i="2" s="1"/>
  <c r="V387" i="2"/>
  <c r="V317" i="2"/>
  <c r="V320" i="2" s="1"/>
  <c r="BA285" i="2"/>
  <c r="BA164" i="2" s="1"/>
  <c r="BA165" i="2" s="1"/>
  <c r="BB87" i="2"/>
  <c r="BB338" i="2"/>
  <c r="BB82" i="2"/>
  <c r="BC79" i="2" s="1"/>
  <c r="BB69" i="2"/>
  <c r="BB64" i="2"/>
  <c r="BB191" i="2" l="1"/>
  <c r="BB376" i="2"/>
  <c r="BB339" i="2"/>
  <c r="BB340" i="2" s="1"/>
  <c r="BB306" i="2"/>
  <c r="BB366" i="2" s="1"/>
  <c r="BB290" i="2"/>
  <c r="BA286" i="2"/>
  <c r="BB85" i="2"/>
  <c r="BB70" i="2"/>
  <c r="BC67" i="2" s="1"/>
  <c r="V323" i="2"/>
  <c r="V329" i="2" s="1"/>
  <c r="V189" i="2" s="1"/>
  <c r="V328" i="2"/>
  <c r="BB224" i="2" l="1"/>
  <c r="BC337" i="2"/>
  <c r="BA204" i="2"/>
  <c r="BA206" i="2" s="1"/>
  <c r="BB282" i="2"/>
  <c r="BB284" i="2" s="1"/>
  <c r="V186" i="2"/>
  <c r="V330" i="2"/>
  <c r="V331" i="2" s="1"/>
  <c r="BB190" i="2"/>
  <c r="BB307" i="2"/>
  <c r="BC58" i="2"/>
  <c r="BB88" i="2"/>
  <c r="BB183" i="2" s="1"/>
  <c r="BB283" i="2" s="1"/>
  <c r="BB289" i="2" s="1"/>
  <c r="BB291" i="2" s="1"/>
  <c r="BB292" i="2" s="1"/>
  <c r="BB293" i="2" s="1"/>
  <c r="BB296" i="2" s="1"/>
  <c r="BB326" i="2"/>
  <c r="BB188" i="2" s="1"/>
  <c r="BB285" i="2" l="1"/>
  <c r="BB286" i="2" s="1"/>
  <c r="V219" i="2"/>
  <c r="W325" i="2"/>
  <c r="V333" i="2"/>
  <c r="V388" i="2"/>
  <c r="V389" i="2" s="1"/>
  <c r="V192" i="2"/>
  <c r="BC63" i="2"/>
  <c r="BC81" i="2" s="1"/>
  <c r="BC61" i="2"/>
  <c r="BC62" i="2"/>
  <c r="BC75" i="2" s="1"/>
  <c r="BB297" i="2"/>
  <c r="BB308" i="2"/>
  <c r="BB309" i="2" s="1"/>
  <c r="V392" i="2" l="1"/>
  <c r="V410" i="2"/>
  <c r="V409" i="2" s="1"/>
  <c r="W327" i="2"/>
  <c r="BB205" i="2"/>
  <c r="BC305" i="2"/>
  <c r="BC86" i="2"/>
  <c r="BC76" i="2"/>
  <c r="BD73" i="2" s="1"/>
  <c r="V196" i="2"/>
  <c r="V354" i="2"/>
  <c r="V355" i="2" s="1"/>
  <c r="BB298" i="2"/>
  <c r="BB299" i="2" s="1"/>
  <c r="BC295" i="2" s="1"/>
  <c r="BC64" i="2"/>
  <c r="BC69" i="2"/>
  <c r="BB164" i="2"/>
  <c r="BB163" i="2"/>
  <c r="BC338" i="2"/>
  <c r="BC87" i="2"/>
  <c r="BC82" i="2"/>
  <c r="BD79" i="2" s="1"/>
  <c r="BC282" i="2"/>
  <c r="BB204" i="2"/>
  <c r="BB206" i="2" s="1"/>
  <c r="BB165" i="2" l="1"/>
  <c r="BC290" i="2"/>
  <c r="BC306" i="2"/>
  <c r="BC190" i="2" s="1"/>
  <c r="W167" i="2"/>
  <c r="W260" i="2" s="1"/>
  <c r="W322" i="2"/>
  <c r="BC85" i="2"/>
  <c r="BC70" i="2"/>
  <c r="BD67" i="2" s="1"/>
  <c r="V357" i="2"/>
  <c r="V358" i="2"/>
  <c r="BC376" i="2"/>
  <c r="BC191" i="2"/>
  <c r="BC339" i="2"/>
  <c r="BC340" i="2" s="1"/>
  <c r="BB259" i="2"/>
  <c r="BC366" i="2" l="1"/>
  <c r="BC307" i="2"/>
  <c r="BC308" i="2" s="1"/>
  <c r="BC309" i="2" s="1"/>
  <c r="V359" i="2"/>
  <c r="V360" i="2" s="1"/>
  <c r="V367" i="2" s="1"/>
  <c r="BD337" i="2"/>
  <c r="BC224" i="2"/>
  <c r="BC88" i="2"/>
  <c r="BC183" i="2" s="1"/>
  <c r="BC283" i="2" s="1"/>
  <c r="BC326" i="2"/>
  <c r="BC188" i="2" s="1"/>
  <c r="BD58" i="2"/>
  <c r="V175" i="2" l="1"/>
  <c r="V176" i="2" s="1"/>
  <c r="V177" i="2" s="1"/>
  <c r="V197" i="2"/>
  <c r="V198" i="2" s="1"/>
  <c r="W195" i="2" s="1"/>
  <c r="BC205" i="2"/>
  <c r="BD305" i="2"/>
  <c r="BC289" i="2"/>
  <c r="BC291" i="2" s="1"/>
  <c r="BC292" i="2" s="1"/>
  <c r="BC293" i="2" s="1"/>
  <c r="BC296" i="2" s="1"/>
  <c r="BC284" i="2"/>
  <c r="BD63" i="2"/>
  <c r="BD61" i="2"/>
  <c r="BD62" i="2"/>
  <c r="H58" i="2"/>
  <c r="BC163" i="2"/>
  <c r="V377" i="2"/>
  <c r="V378" i="2" s="1"/>
  <c r="V382" i="2" s="1"/>
  <c r="V368" i="2"/>
  <c r="V372" i="2" s="1"/>
  <c r="W173" i="2"/>
  <c r="V225" i="2"/>
  <c r="V226" i="2" s="1"/>
  <c r="V209" i="2" l="1"/>
  <c r="V211" i="2" s="1"/>
  <c r="V221" i="2" s="1"/>
  <c r="V228" i="2" s="1"/>
  <c r="BC285" i="2"/>
  <c r="BC286" i="2" s="1"/>
  <c r="BC297" i="2"/>
  <c r="BC298" i="2" s="1"/>
  <c r="BC259" i="2" s="1"/>
  <c r="BD75" i="2"/>
  <c r="H62" i="2"/>
  <c r="BD81" i="2"/>
  <c r="H63" i="2"/>
  <c r="W353" i="2"/>
  <c r="W344" i="2"/>
  <c r="W345" i="2" s="1"/>
  <c r="BD64" i="2"/>
  <c r="H64" i="2" s="1"/>
  <c r="BD69" i="2"/>
  <c r="H61" i="2"/>
  <c r="W349" i="2"/>
  <c r="BC299" i="2" l="1"/>
  <c r="BD295" i="2" s="1"/>
  <c r="BD282" i="2"/>
  <c r="BC204" i="2"/>
  <c r="BC206" i="2" s="1"/>
  <c r="BD86" i="2"/>
  <c r="H75" i="2"/>
  <c r="BD76" i="2"/>
  <c r="W187" i="2"/>
  <c r="W168" i="2"/>
  <c r="W261" i="2" s="1"/>
  <c r="W262" i="2" s="1"/>
  <c r="BC164" i="2"/>
  <c r="BC165" i="2" s="1"/>
  <c r="BD338" i="2"/>
  <c r="BD87" i="2"/>
  <c r="H87" i="2" s="1"/>
  <c r="H81" i="2"/>
  <c r="BD82" i="2"/>
  <c r="BD85" i="2"/>
  <c r="H69" i="2"/>
  <c r="BD70" i="2"/>
  <c r="BD290" i="2" l="1"/>
  <c r="H290" i="2" s="1"/>
  <c r="BD306" i="2"/>
  <c r="BD376" i="2"/>
  <c r="H376" i="2" s="1"/>
  <c r="BD191" i="2"/>
  <c r="H191" i="2" s="1"/>
  <c r="H338" i="2"/>
  <c r="BD339" i="2"/>
  <c r="H339" i="2" s="1"/>
  <c r="BD326" i="2"/>
  <c r="BD88" i="2"/>
  <c r="W276" i="2"/>
  <c r="W277" i="2"/>
  <c r="W264" i="2" s="1"/>
  <c r="W265" i="2" s="1"/>
  <c r="W269" i="2" s="1"/>
  <c r="W278" i="2" l="1"/>
  <c r="W279" i="2" s="1"/>
  <c r="X275" i="2" s="1"/>
  <c r="BD188" i="2"/>
  <c r="H188" i="2" s="1"/>
  <c r="H326" i="2"/>
  <c r="BD366" i="2"/>
  <c r="H366" i="2" s="1"/>
  <c r="BD190" i="2"/>
  <c r="H190" i="2" s="1"/>
  <c r="H306" i="2"/>
  <c r="BD307" i="2"/>
  <c r="W169" i="2"/>
  <c r="W170" i="2" s="1"/>
  <c r="W270" i="2"/>
  <c r="BD340" i="2"/>
  <c r="BD224" i="2" s="1"/>
  <c r="BD183" i="2"/>
  <c r="H88" i="2"/>
  <c r="F87" i="2" l="1"/>
  <c r="F85" i="2"/>
  <c r="F86" i="2"/>
  <c r="W271" i="2"/>
  <c r="W272" i="2" s="1"/>
  <c r="W174" i="2"/>
  <c r="W348" i="2"/>
  <c r="W350" i="2" s="1"/>
  <c r="BD283" i="2"/>
  <c r="H183" i="2"/>
  <c r="BD308" i="2"/>
  <c r="H307" i="2"/>
  <c r="W182" i="2" l="1"/>
  <c r="W184" i="2" s="1"/>
  <c r="W387" i="2" s="1"/>
  <c r="W215" i="2"/>
  <c r="W216" i="2" s="1"/>
  <c r="X268" i="2"/>
  <c r="BD289" i="2"/>
  <c r="H283" i="2"/>
  <c r="BD284" i="2"/>
  <c r="BD285" i="2" s="1"/>
  <c r="H285" i="2" s="1"/>
  <c r="H308" i="2"/>
  <c r="BD309" i="2"/>
  <c r="BD205" i="2" s="1"/>
  <c r="F88" i="2"/>
  <c r="BD163" i="2"/>
  <c r="W317" i="2" l="1"/>
  <c r="W320" i="2" s="1"/>
  <c r="W323" i="2" s="1"/>
  <c r="W329" i="2" s="1"/>
  <c r="W189" i="2" s="1"/>
  <c r="BD291" i="2"/>
  <c r="H289" i="2"/>
  <c r="BD164" i="2"/>
  <c r="H164" i="2" s="1"/>
  <c r="H284" i="2"/>
  <c r="BD165" i="2"/>
  <c r="H165" i="2" s="1"/>
  <c r="H163" i="2"/>
  <c r="BD286" i="2"/>
  <c r="BD204" i="2" s="1"/>
  <c r="BD206" i="2" s="1"/>
  <c r="W328" i="2" l="1"/>
  <c r="W186" i="2" s="1"/>
  <c r="BD292" i="2"/>
  <c r="H292" i="2" s="1"/>
  <c r="H291" i="2"/>
  <c r="W330" i="2" l="1"/>
  <c r="W331" i="2" s="1"/>
  <c r="W219" i="2" s="1"/>
  <c r="W388" i="2"/>
  <c r="W389" i="2" s="1"/>
  <c r="W192" i="2"/>
  <c r="BD293" i="2"/>
  <c r="W333" i="2" l="1"/>
  <c r="X325" i="2"/>
  <c r="X327" i="2" s="1"/>
  <c r="BD296" i="2"/>
  <c r="H293" i="2"/>
  <c r="W196" i="2"/>
  <c r="W354" i="2"/>
  <c r="W355" i="2" s="1"/>
  <c r="W392" i="2"/>
  <c r="W410" i="2"/>
  <c r="W409" i="2" s="1"/>
  <c r="W357" i="2" l="1"/>
  <c r="W358" i="2"/>
  <c r="H296" i="2"/>
  <c r="BD297" i="2"/>
  <c r="X322" i="2"/>
  <c r="X167" i="2"/>
  <c r="X260" i="2" s="1"/>
  <c r="BD298" i="2" l="1"/>
  <c r="H298" i="2" s="1"/>
  <c r="BD259" i="2"/>
  <c r="H259" i="2" s="1"/>
  <c r="H297" i="2"/>
  <c r="BD299" i="2"/>
  <c r="W359" i="2"/>
  <c r="W360" i="2" s="1"/>
  <c r="W197" i="2" l="1"/>
  <c r="W198" i="2" s="1"/>
  <c r="W175" i="2"/>
  <c r="W176" i="2" s="1"/>
  <c r="W177" i="2" s="1"/>
  <c r="W367" i="2"/>
  <c r="W377" i="2" l="1"/>
  <c r="W378" i="2" s="1"/>
  <c r="W382" i="2" s="1"/>
  <c r="W368" i="2"/>
  <c r="W372" i="2" s="1"/>
  <c r="W225" i="2"/>
  <c r="W226" i="2" s="1"/>
  <c r="X173" i="2"/>
  <c r="W209" i="2"/>
  <c r="W211" i="2" s="1"/>
  <c r="W221" i="2" s="1"/>
  <c r="X195" i="2"/>
  <c r="X349" i="2" l="1"/>
  <c r="W228" i="2"/>
  <c r="X353" i="2"/>
  <c r="X344" i="2"/>
  <c r="X345" i="2" s="1"/>
  <c r="X187" i="2" l="1"/>
  <c r="X168" i="2"/>
  <c r="X261" i="2" s="1"/>
  <c r="X262" i="2" s="1"/>
  <c r="X276" i="2" l="1"/>
  <c r="X277" i="2"/>
  <c r="X264" i="2" s="1"/>
  <c r="X265" i="2" s="1"/>
  <c r="X269" i="2" s="1"/>
  <c r="X270" i="2" l="1"/>
  <c r="X169" i="2"/>
  <c r="X170" i="2" s="1"/>
  <c r="X278" i="2"/>
  <c r="X279" i="2" s="1"/>
  <c r="Y275" i="2" s="1"/>
  <c r="X174" i="2" l="1"/>
  <c r="X348" i="2"/>
  <c r="X350" i="2" s="1"/>
  <c r="X271" i="2"/>
  <c r="X272" i="2" s="1"/>
  <c r="X182" i="2" l="1"/>
  <c r="X184" i="2" s="1"/>
  <c r="X215" i="2"/>
  <c r="X216" i="2" s="1"/>
  <c r="Y268" i="2"/>
  <c r="X317" i="2" l="1"/>
  <c r="X320" i="2" s="1"/>
  <c r="X387" i="2"/>
  <c r="X323" i="2" l="1"/>
  <c r="X329" i="2" s="1"/>
  <c r="X189" i="2" s="1"/>
  <c r="X328" i="2"/>
  <c r="X186" i="2" l="1"/>
  <c r="X330" i="2"/>
  <c r="X331" i="2" s="1"/>
  <c r="Y325" i="2" l="1"/>
  <c r="X219" i="2"/>
  <c r="X333" i="2"/>
  <c r="X388" i="2"/>
  <c r="X389" i="2" s="1"/>
  <c r="X192" i="2"/>
  <c r="X354" i="2" l="1"/>
  <c r="X355" i="2" s="1"/>
  <c r="X196" i="2"/>
  <c r="X392" i="2"/>
  <c r="X410" i="2"/>
  <c r="X409" i="2" s="1"/>
  <c r="Y327" i="2"/>
  <c r="Y167" i="2" l="1"/>
  <c r="Y260" i="2" s="1"/>
  <c r="Y322" i="2"/>
  <c r="X357" i="2"/>
  <c r="X358" i="2"/>
  <c r="X359" i="2" l="1"/>
  <c r="X360" i="2" s="1"/>
  <c r="X175" i="2" s="1"/>
  <c r="X176" i="2" s="1"/>
  <c r="X177" i="2" s="1"/>
  <c r="X367" i="2" l="1"/>
  <c r="X377" i="2" s="1"/>
  <c r="X378" i="2" s="1"/>
  <c r="X382" i="2" s="1"/>
  <c r="X197" i="2"/>
  <c r="X198" i="2" s="1"/>
  <c r="Y195" i="2" s="1"/>
  <c r="Y173" i="2"/>
  <c r="X225" i="2"/>
  <c r="X226" i="2" s="1"/>
  <c r="X368" i="2" l="1"/>
  <c r="X372" i="2" s="1"/>
  <c r="X209" i="2"/>
  <c r="X211" i="2" s="1"/>
  <c r="X221" i="2" s="1"/>
  <c r="X228" i="2" s="1"/>
  <c r="Y344" i="2"/>
  <c r="Y345" i="2" s="1"/>
  <c r="Y353" i="2"/>
  <c r="Y349" i="2"/>
  <c r="Y187" i="2" l="1"/>
  <c r="Y168" i="2"/>
  <c r="Y261" i="2" s="1"/>
  <c r="Y262" i="2" s="1"/>
  <c r="Y276" i="2" l="1"/>
  <c r="Y277" i="2"/>
  <c r="Y264" i="2" s="1"/>
  <c r="Y265" i="2" s="1"/>
  <c r="Y269" i="2" s="1"/>
  <c r="Y270" i="2" l="1"/>
  <c r="Y169" i="2"/>
  <c r="Y170" i="2" s="1"/>
  <c r="Y278" i="2"/>
  <c r="Y279" i="2" s="1"/>
  <c r="Z275" i="2" s="1"/>
  <c r="Y348" i="2" l="1"/>
  <c r="Y350" i="2" s="1"/>
  <c r="Y174" i="2"/>
  <c r="Y271" i="2"/>
  <c r="Y272" i="2" s="1"/>
  <c r="Y182" i="2" l="1"/>
  <c r="Y184" i="2" s="1"/>
  <c r="Y387" i="2" s="1"/>
  <c r="Z268" i="2"/>
  <c r="Y215" i="2"/>
  <c r="Y216" i="2" s="1"/>
  <c r="Y317" i="2" l="1"/>
  <c r="Y320" i="2" s="1"/>
  <c r="Y323" i="2" s="1"/>
  <c r="Y329" i="2" s="1"/>
  <c r="Y189" i="2" s="1"/>
  <c r="Y328" i="2" l="1"/>
  <c r="Y186" i="2" s="1"/>
  <c r="Y330" i="2" l="1"/>
  <c r="Y331" i="2" s="1"/>
  <c r="Y219" i="2" s="1"/>
  <c r="Y388" i="2"/>
  <c r="Y389" i="2" s="1"/>
  <c r="Y192" i="2"/>
  <c r="Z325" i="2" l="1"/>
  <c r="Z327" i="2" s="1"/>
  <c r="Y333" i="2"/>
  <c r="Y196" i="2"/>
  <c r="Y354" i="2"/>
  <c r="Y355" i="2" s="1"/>
  <c r="Y392" i="2"/>
  <c r="Y410" i="2"/>
  <c r="Y409" i="2" s="1"/>
  <c r="Y357" i="2" l="1"/>
  <c r="Y358" i="2"/>
  <c r="Z322" i="2"/>
  <c r="Z167" i="2"/>
  <c r="Z260" i="2" s="1"/>
  <c r="Y359" i="2" l="1"/>
  <c r="Y360" i="2" s="1"/>
  <c r="Y367" i="2" s="1"/>
  <c r="Y197" i="2" l="1"/>
  <c r="Y198" i="2" s="1"/>
  <c r="Z195" i="2" s="1"/>
  <c r="Y175" i="2"/>
  <c r="Y176" i="2" s="1"/>
  <c r="Y177" i="2" s="1"/>
  <c r="Y225" i="2" s="1"/>
  <c r="Y226" i="2" s="1"/>
  <c r="Y368" i="2"/>
  <c r="Y372" i="2" s="1"/>
  <c r="Y377" i="2"/>
  <c r="Y378" i="2" s="1"/>
  <c r="Y382" i="2" s="1"/>
  <c r="Y209" i="2" l="1"/>
  <c r="Y211" i="2" s="1"/>
  <c r="Y221" i="2" s="1"/>
  <c r="Y228" i="2" s="1"/>
  <c r="Z173" i="2"/>
  <c r="Z349" i="2" s="1"/>
  <c r="Z353" i="2"/>
  <c r="Z344" i="2"/>
  <c r="Z345" i="2" s="1"/>
  <c r="Z168" i="2" l="1"/>
  <c r="Z261" i="2" s="1"/>
  <c r="Z262" i="2" s="1"/>
  <c r="Z187" i="2"/>
  <c r="Z276" i="2" l="1"/>
  <c r="Z277" i="2"/>
  <c r="Z264" i="2" s="1"/>
  <c r="Z265" i="2" s="1"/>
  <c r="Z269" i="2" s="1"/>
  <c r="Z270" i="2" l="1"/>
  <c r="Z271" i="2" s="1"/>
  <c r="Z182" i="2" s="1"/>
  <c r="Z184" i="2" s="1"/>
  <c r="Z169" i="2"/>
  <c r="Z170" i="2" s="1"/>
  <c r="Z278" i="2"/>
  <c r="Z279" i="2" s="1"/>
  <c r="AA275" i="2" s="1"/>
  <c r="Z387" i="2" l="1"/>
  <c r="Z317" i="2"/>
  <c r="Z320" i="2" s="1"/>
  <c r="Z348" i="2"/>
  <c r="Z350" i="2" s="1"/>
  <c r="Z174" i="2"/>
  <c r="Z272" i="2"/>
  <c r="Z215" i="2" l="1"/>
  <c r="Z216" i="2" s="1"/>
  <c r="AA268" i="2"/>
  <c r="Z323" i="2"/>
  <c r="Z329" i="2" s="1"/>
  <c r="Z189" i="2" s="1"/>
  <c r="Z328" i="2"/>
  <c r="Z186" i="2" l="1"/>
  <c r="Z330" i="2"/>
  <c r="Z331" i="2" s="1"/>
  <c r="Z388" i="2" l="1"/>
  <c r="Z389" i="2" s="1"/>
  <c r="Z192" i="2"/>
  <c r="Z219" i="2"/>
  <c r="AA325" i="2"/>
  <c r="Z333" i="2"/>
  <c r="AA327" i="2" l="1"/>
  <c r="Z196" i="2"/>
  <c r="Z354" i="2"/>
  <c r="Z355" i="2" s="1"/>
  <c r="Z392" i="2"/>
  <c r="Z410" i="2"/>
  <c r="Z409" i="2" s="1"/>
  <c r="Z358" i="2" l="1"/>
  <c r="Z357" i="2"/>
  <c r="AA322" i="2"/>
  <c r="AA167" i="2"/>
  <c r="AA260" i="2" s="1"/>
  <c r="Z359" i="2" l="1"/>
  <c r="Z360" i="2" s="1"/>
  <c r="Z197" i="2" l="1"/>
  <c r="Z198" i="2" s="1"/>
  <c r="Z175" i="2"/>
  <c r="Z176" i="2" s="1"/>
  <c r="Z177" i="2" s="1"/>
  <c r="Z367" i="2"/>
  <c r="Z368" i="2" l="1"/>
  <c r="Z372" i="2" s="1"/>
  <c r="Z377" i="2"/>
  <c r="Z378" i="2" s="1"/>
  <c r="Z382" i="2" s="1"/>
  <c r="Z225" i="2"/>
  <c r="Z226" i="2" s="1"/>
  <c r="AA173" i="2"/>
  <c r="AA195" i="2"/>
  <c r="Z209" i="2"/>
  <c r="Z211" i="2" s="1"/>
  <c r="Z221" i="2" s="1"/>
  <c r="AA349" i="2" l="1"/>
  <c r="AA353" i="2"/>
  <c r="AA344" i="2"/>
  <c r="AA345" i="2" s="1"/>
  <c r="Z228" i="2"/>
  <c r="AA187" i="2" l="1"/>
  <c r="AA168" i="2"/>
  <c r="AA261" i="2" s="1"/>
  <c r="AA262" i="2" s="1"/>
  <c r="AA276" i="2" l="1"/>
  <c r="AA277" i="2"/>
  <c r="AA264" i="2" s="1"/>
  <c r="AA265" i="2" s="1"/>
  <c r="AA269" i="2" s="1"/>
  <c r="AA169" i="2" l="1"/>
  <c r="AA170" i="2" s="1"/>
  <c r="AA270" i="2"/>
  <c r="AA278" i="2"/>
  <c r="AA279" i="2" s="1"/>
  <c r="AB275" i="2" s="1"/>
  <c r="AA271" i="2" l="1"/>
  <c r="AA272" i="2" s="1"/>
  <c r="AA174" i="2"/>
  <c r="AA348" i="2"/>
  <c r="AA350" i="2" s="1"/>
  <c r="AB268" i="2" l="1"/>
  <c r="AA215" i="2"/>
  <c r="AA216" i="2" s="1"/>
  <c r="AA182" i="2"/>
  <c r="AA184" i="2" s="1"/>
  <c r="AA387" i="2" l="1"/>
  <c r="AA317" i="2"/>
  <c r="AA320" i="2" s="1"/>
  <c r="AA323" i="2" l="1"/>
  <c r="AA329" i="2" s="1"/>
  <c r="AA189" i="2" s="1"/>
  <c r="AA328" i="2"/>
  <c r="AA186" i="2" l="1"/>
  <c r="AA330" i="2"/>
  <c r="AA331" i="2" s="1"/>
  <c r="AB325" i="2" l="1"/>
  <c r="AA219" i="2"/>
  <c r="AA333" i="2"/>
  <c r="AA388" i="2"/>
  <c r="AA389" i="2" s="1"/>
  <c r="AA192" i="2"/>
  <c r="AA196" i="2" l="1"/>
  <c r="AA354" i="2"/>
  <c r="AA355" i="2" s="1"/>
  <c r="AA392" i="2"/>
  <c r="AA410" i="2"/>
  <c r="AA409" i="2" s="1"/>
  <c r="AB327" i="2"/>
  <c r="AB322" i="2" l="1"/>
  <c r="AB167" i="2"/>
  <c r="AB260" i="2" s="1"/>
  <c r="AA358" i="2"/>
  <c r="AA357" i="2"/>
  <c r="AA359" i="2" l="1"/>
  <c r="AA360" i="2" s="1"/>
  <c r="AA367" i="2" s="1"/>
  <c r="AA175" i="2"/>
  <c r="AA176" i="2" s="1"/>
  <c r="AA177" i="2" s="1"/>
  <c r="AA197" i="2" l="1"/>
  <c r="AA198" i="2" s="1"/>
  <c r="AB195" i="2" s="1"/>
  <c r="AA209" i="2"/>
  <c r="AA211" i="2" s="1"/>
  <c r="AA221" i="2" s="1"/>
  <c r="AB173" i="2"/>
  <c r="AA225" i="2"/>
  <c r="AA226" i="2" s="1"/>
  <c r="AA368" i="2"/>
  <c r="AA372" i="2" s="1"/>
  <c r="AA377" i="2"/>
  <c r="AA378" i="2" s="1"/>
  <c r="AA382" i="2" s="1"/>
  <c r="AA228" i="2" l="1"/>
  <c r="AB349" i="2"/>
  <c r="AB344" i="2"/>
  <c r="AB345" i="2" s="1"/>
  <c r="AB353" i="2"/>
  <c r="AB187" i="2" l="1"/>
  <c r="AB168" i="2"/>
  <c r="AB261" i="2" s="1"/>
  <c r="AB262" i="2" s="1"/>
  <c r="AB276" i="2" l="1"/>
  <c r="AB277" i="2"/>
  <c r="AB264" i="2" s="1"/>
  <c r="AB265" i="2" s="1"/>
  <c r="AB269" i="2" s="1"/>
  <c r="AB169" i="2" l="1"/>
  <c r="AB170" i="2" s="1"/>
  <c r="AB270" i="2"/>
  <c r="AB271" i="2" s="1"/>
  <c r="AB182" i="2" s="1"/>
  <c r="AB184" i="2" s="1"/>
  <c r="AB278" i="2"/>
  <c r="AB279" i="2" s="1"/>
  <c r="AC275" i="2" s="1"/>
  <c r="AB272" i="2" l="1"/>
  <c r="AB215" i="2" s="1"/>
  <c r="AB216" i="2" s="1"/>
  <c r="AB387" i="2"/>
  <c r="AB317" i="2"/>
  <c r="AB320" i="2" s="1"/>
  <c r="AB174" i="2"/>
  <c r="AB348" i="2"/>
  <c r="AB350" i="2" s="1"/>
  <c r="AC268" i="2" l="1"/>
  <c r="AB323" i="2"/>
  <c r="AB329" i="2" s="1"/>
  <c r="AB189" i="2" s="1"/>
  <c r="AB328" i="2"/>
  <c r="AB186" i="2" l="1"/>
  <c r="AB330" i="2"/>
  <c r="AB331" i="2" s="1"/>
  <c r="AC325" i="2" l="1"/>
  <c r="AB219" i="2"/>
  <c r="AB333" i="2"/>
  <c r="AB388" i="2"/>
  <c r="AB389" i="2" s="1"/>
  <c r="AB192" i="2"/>
  <c r="AB354" i="2" l="1"/>
  <c r="AB355" i="2" s="1"/>
  <c r="AB196" i="2"/>
  <c r="AB392" i="2"/>
  <c r="AB410" i="2"/>
  <c r="AB409" i="2" s="1"/>
  <c r="AC327" i="2"/>
  <c r="AC322" i="2" l="1"/>
  <c r="AC167" i="2"/>
  <c r="AC260" i="2" s="1"/>
  <c r="AB358" i="2"/>
  <c r="AB357" i="2"/>
  <c r="AB359" i="2" s="1"/>
  <c r="AB360" i="2" s="1"/>
  <c r="AB367" i="2" l="1"/>
  <c r="AB175" i="2"/>
  <c r="AB176" i="2" s="1"/>
  <c r="AB177" i="2" s="1"/>
  <c r="AB197" i="2"/>
  <c r="AB198" i="2" s="1"/>
  <c r="AB225" i="2" l="1"/>
  <c r="AB226" i="2" s="1"/>
  <c r="AC173" i="2"/>
  <c r="AC195" i="2"/>
  <c r="AB209" i="2"/>
  <c r="AB211" i="2" s="1"/>
  <c r="AB221" i="2" s="1"/>
  <c r="AB368" i="2"/>
  <c r="AB372" i="2" s="1"/>
  <c r="AB377" i="2"/>
  <c r="AB378" i="2" s="1"/>
  <c r="AB382" i="2" s="1"/>
  <c r="AC353" i="2" l="1"/>
  <c r="AC344" i="2"/>
  <c r="AC345" i="2" s="1"/>
  <c r="AC349" i="2"/>
  <c r="AB228" i="2"/>
  <c r="AC187" i="2" l="1"/>
  <c r="AC168" i="2"/>
  <c r="AC261" i="2" s="1"/>
  <c r="AC262" i="2" s="1"/>
  <c r="AC276" i="2" l="1"/>
  <c r="AC277" i="2"/>
  <c r="AC264" i="2" s="1"/>
  <c r="AC265" i="2" s="1"/>
  <c r="AC269" i="2" s="1"/>
  <c r="AC278" i="2" l="1"/>
  <c r="AC279" i="2" s="1"/>
  <c r="AD275" i="2" s="1"/>
  <c r="AC169" i="2"/>
  <c r="AC170" i="2" s="1"/>
  <c r="AC270" i="2"/>
  <c r="AC271" i="2" l="1"/>
  <c r="AC272" i="2" s="1"/>
  <c r="AC348" i="2"/>
  <c r="AC350" i="2" s="1"/>
  <c r="AC174" i="2"/>
  <c r="AC182" i="2" l="1"/>
  <c r="AC184" i="2" s="1"/>
  <c r="AD268" i="2"/>
  <c r="AC215" i="2"/>
  <c r="AC216" i="2" s="1"/>
  <c r="AC317" i="2" l="1"/>
  <c r="AC320" i="2" s="1"/>
  <c r="AC387" i="2"/>
  <c r="AC323" i="2" l="1"/>
  <c r="AC329" i="2" s="1"/>
  <c r="AC189" i="2" s="1"/>
  <c r="AC328" i="2"/>
  <c r="AC186" i="2" l="1"/>
  <c r="AC330" i="2"/>
  <c r="AC331" i="2" s="1"/>
  <c r="AC219" i="2" l="1"/>
  <c r="AD325" i="2"/>
  <c r="AC333" i="2"/>
  <c r="AC388" i="2"/>
  <c r="AC389" i="2" s="1"/>
  <c r="AC192" i="2"/>
  <c r="AC196" i="2" l="1"/>
  <c r="AC354" i="2"/>
  <c r="AC355" i="2" s="1"/>
  <c r="AC392" i="2"/>
  <c r="AC410" i="2"/>
  <c r="AC409" i="2" s="1"/>
  <c r="AD327" i="2"/>
  <c r="AD322" i="2" l="1"/>
  <c r="AD167" i="2"/>
  <c r="AD260" i="2" s="1"/>
  <c r="AC357" i="2"/>
  <c r="AC358" i="2"/>
  <c r="AC359" i="2" l="1"/>
  <c r="AC360" i="2" s="1"/>
  <c r="AC197" i="2" s="1"/>
  <c r="AC198" i="2" s="1"/>
  <c r="AC367" i="2" l="1"/>
  <c r="AC368" i="2" s="1"/>
  <c r="AC372" i="2" s="1"/>
  <c r="AC175" i="2"/>
  <c r="AC176" i="2" s="1"/>
  <c r="AC177" i="2" s="1"/>
  <c r="AC225" i="2" s="1"/>
  <c r="AC226" i="2" s="1"/>
  <c r="AC209" i="2"/>
  <c r="AC211" i="2" s="1"/>
  <c r="AC221" i="2" s="1"/>
  <c r="AD195" i="2"/>
  <c r="AC377" i="2" l="1"/>
  <c r="AC378" i="2" s="1"/>
  <c r="AC382" i="2" s="1"/>
  <c r="AD173" i="2"/>
  <c r="AD344" i="2"/>
  <c r="AD345" i="2" s="1"/>
  <c r="AD353" i="2"/>
  <c r="AC228" i="2"/>
  <c r="AD349" i="2"/>
  <c r="AD168" i="2" l="1"/>
  <c r="AD261" i="2" s="1"/>
  <c r="AD262" i="2" s="1"/>
  <c r="AD187" i="2"/>
  <c r="AD276" i="2" l="1"/>
  <c r="AD277" i="2"/>
  <c r="AD264" i="2" s="1"/>
  <c r="AD265" i="2" s="1"/>
  <c r="AD269" i="2" s="1"/>
  <c r="AD278" i="2" l="1"/>
  <c r="AD279" i="2" s="1"/>
  <c r="AE275" i="2" s="1"/>
  <c r="AD270" i="2"/>
  <c r="AD169" i="2"/>
  <c r="AD170" i="2" s="1"/>
  <c r="AD348" i="2" l="1"/>
  <c r="AD350" i="2" s="1"/>
  <c r="AD174" i="2"/>
  <c r="AD271" i="2"/>
  <c r="AD272" i="2" s="1"/>
  <c r="AD215" i="2" l="1"/>
  <c r="AD216" i="2" s="1"/>
  <c r="AE268" i="2"/>
  <c r="AD182" i="2"/>
  <c r="AD184" i="2" s="1"/>
  <c r="AD317" i="2" l="1"/>
  <c r="AD320" i="2" s="1"/>
  <c r="AD387" i="2"/>
  <c r="AD323" i="2" l="1"/>
  <c r="AD329" i="2" s="1"/>
  <c r="AD189" i="2" s="1"/>
  <c r="AD328" i="2"/>
  <c r="AD186" i="2" l="1"/>
  <c r="AD330" i="2"/>
  <c r="AD331" i="2" s="1"/>
  <c r="AE325" i="2" l="1"/>
  <c r="AD219" i="2"/>
  <c r="AD333" i="2"/>
  <c r="AD388" i="2"/>
  <c r="AD389" i="2" s="1"/>
  <c r="AD192" i="2"/>
  <c r="AD354" i="2" l="1"/>
  <c r="AD355" i="2" s="1"/>
  <c r="AD196" i="2"/>
  <c r="AD392" i="2"/>
  <c r="AD410" i="2"/>
  <c r="AD409" i="2" s="1"/>
  <c r="AE327" i="2"/>
  <c r="AE322" i="2" l="1"/>
  <c r="AE167" i="2"/>
  <c r="AE260" i="2" s="1"/>
  <c r="AD357" i="2"/>
  <c r="AD358" i="2"/>
  <c r="AD359" i="2" l="1"/>
  <c r="AD360" i="2" s="1"/>
  <c r="AD367" i="2" s="1"/>
  <c r="AD175" i="2" l="1"/>
  <c r="AD176" i="2" s="1"/>
  <c r="AD177" i="2" s="1"/>
  <c r="AD225" i="2" s="1"/>
  <c r="AD226" i="2" s="1"/>
  <c r="AD197" i="2"/>
  <c r="AD198" i="2" s="1"/>
  <c r="AE195" i="2" s="1"/>
  <c r="AD368" i="2"/>
  <c r="AD372" i="2" s="1"/>
  <c r="AD377" i="2"/>
  <c r="AD378" i="2" s="1"/>
  <c r="AD382" i="2" s="1"/>
  <c r="AE173" i="2" l="1"/>
  <c r="AE349" i="2" s="1"/>
  <c r="AD209" i="2"/>
  <c r="AD211" i="2" s="1"/>
  <c r="AD221" i="2" s="1"/>
  <c r="AD228" i="2" s="1"/>
  <c r="AE353" i="2"/>
  <c r="AE344" i="2"/>
  <c r="AE345" i="2" s="1"/>
  <c r="AE168" i="2" l="1"/>
  <c r="AE261" i="2" s="1"/>
  <c r="AE262" i="2" s="1"/>
  <c r="AE187" i="2"/>
  <c r="AE276" i="2" l="1"/>
  <c r="AE277" i="2"/>
  <c r="AE264" i="2" s="1"/>
  <c r="AE265" i="2" s="1"/>
  <c r="AE269" i="2" s="1"/>
  <c r="AE270" i="2" l="1"/>
  <c r="AE169" i="2"/>
  <c r="AE170" i="2" s="1"/>
  <c r="AE278" i="2"/>
  <c r="AE279" i="2" s="1"/>
  <c r="AF275" i="2" s="1"/>
  <c r="AE348" i="2" l="1"/>
  <c r="AE350" i="2" s="1"/>
  <c r="AE174" i="2"/>
  <c r="AE271" i="2"/>
  <c r="AE272" i="2" s="1"/>
  <c r="AE182" i="2" l="1"/>
  <c r="AE184" i="2" s="1"/>
  <c r="AF268" i="2"/>
  <c r="AE215" i="2"/>
  <c r="AE216" i="2" s="1"/>
  <c r="AE387" i="2" l="1"/>
  <c r="AE317" i="2"/>
  <c r="AE320" i="2" s="1"/>
  <c r="AE323" i="2" l="1"/>
  <c r="AE329" i="2" s="1"/>
  <c r="AE189" i="2" s="1"/>
  <c r="AE328" i="2"/>
  <c r="AE186" i="2" l="1"/>
  <c r="AE330" i="2"/>
  <c r="AE331" i="2" s="1"/>
  <c r="AF325" i="2" l="1"/>
  <c r="AE219" i="2"/>
  <c r="AE333" i="2"/>
  <c r="AE388" i="2"/>
  <c r="AE389" i="2" s="1"/>
  <c r="AE192" i="2"/>
  <c r="AE196" i="2" l="1"/>
  <c r="AE354" i="2"/>
  <c r="AE355" i="2" s="1"/>
  <c r="AE392" i="2"/>
  <c r="AE410" i="2"/>
  <c r="AE409" i="2" s="1"/>
  <c r="AF327" i="2"/>
  <c r="AE357" i="2" l="1"/>
  <c r="AE358" i="2"/>
  <c r="AF322" i="2"/>
  <c r="AF167" i="2"/>
  <c r="AF260" i="2" s="1"/>
  <c r="AE359" i="2" l="1"/>
  <c r="AE360" i="2" s="1"/>
  <c r="AE197" i="2" l="1"/>
  <c r="AE198" i="2" s="1"/>
  <c r="AE367" i="2"/>
  <c r="AE175" i="2"/>
  <c r="AE176" i="2" s="1"/>
  <c r="AE177" i="2" s="1"/>
  <c r="AF173" i="2" l="1"/>
  <c r="AE225" i="2"/>
  <c r="AE226" i="2" s="1"/>
  <c r="AE368" i="2"/>
  <c r="AE372" i="2" s="1"/>
  <c r="AE377" i="2"/>
  <c r="AE378" i="2" s="1"/>
  <c r="AE382" i="2" s="1"/>
  <c r="AF195" i="2"/>
  <c r="AE209" i="2"/>
  <c r="AE211" i="2" s="1"/>
  <c r="AE221" i="2" s="1"/>
  <c r="AF353" i="2" l="1"/>
  <c r="AF344" i="2"/>
  <c r="AF345" i="2" s="1"/>
  <c r="AE228" i="2"/>
  <c r="AF349" i="2"/>
  <c r="AF168" i="2" l="1"/>
  <c r="AF261" i="2" s="1"/>
  <c r="AF262" i="2" s="1"/>
  <c r="AF187" i="2"/>
  <c r="AF276" i="2" l="1"/>
  <c r="AF277" i="2"/>
  <c r="AF264" i="2" s="1"/>
  <c r="AF265" i="2" s="1"/>
  <c r="AF269" i="2" s="1"/>
  <c r="AF278" i="2" l="1"/>
  <c r="AF279" i="2" s="1"/>
  <c r="AG275" i="2" s="1"/>
  <c r="AF270" i="2"/>
  <c r="AF169" i="2"/>
  <c r="AF170" i="2" s="1"/>
  <c r="AF174" i="2" l="1"/>
  <c r="AF348" i="2"/>
  <c r="AF350" i="2" s="1"/>
  <c r="AF271" i="2"/>
  <c r="AF272" i="2" s="1"/>
  <c r="AF182" i="2" l="1"/>
  <c r="AF184" i="2" s="1"/>
  <c r="AF317" i="2" s="1"/>
  <c r="AF320" i="2" s="1"/>
  <c r="AG268" i="2"/>
  <c r="AF215" i="2"/>
  <c r="AF216" i="2" s="1"/>
  <c r="AF387" i="2" l="1"/>
  <c r="AF323" i="2"/>
  <c r="AF329" i="2" s="1"/>
  <c r="AF189" i="2" s="1"/>
  <c r="AF328" i="2"/>
  <c r="AF186" i="2" l="1"/>
  <c r="AF330" i="2"/>
  <c r="AF331" i="2" s="1"/>
  <c r="AF219" i="2" l="1"/>
  <c r="AG325" i="2"/>
  <c r="AF333" i="2"/>
  <c r="AF388" i="2"/>
  <c r="AF389" i="2" s="1"/>
  <c r="AF192" i="2"/>
  <c r="AF354" i="2" l="1"/>
  <c r="AF355" i="2" s="1"/>
  <c r="AF196" i="2"/>
  <c r="AF392" i="2"/>
  <c r="AF410" i="2"/>
  <c r="AF409" i="2" s="1"/>
  <c r="AG327" i="2"/>
  <c r="AG322" i="2" l="1"/>
  <c r="AG167" i="2"/>
  <c r="AG260" i="2" s="1"/>
  <c r="AF358" i="2"/>
  <c r="AF357" i="2"/>
  <c r="AF359" i="2" l="1"/>
  <c r="AF360" i="2" s="1"/>
  <c r="AF197" i="2" s="1"/>
  <c r="AF198" i="2" s="1"/>
  <c r="AF367" i="2" l="1"/>
  <c r="AF175" i="2"/>
  <c r="AF176" i="2" s="1"/>
  <c r="AF177" i="2" s="1"/>
  <c r="AF368" i="2"/>
  <c r="AF372" i="2" s="1"/>
  <c r="AF377" i="2"/>
  <c r="AF378" i="2" s="1"/>
  <c r="AF382" i="2" s="1"/>
  <c r="AF225" i="2"/>
  <c r="AF226" i="2" s="1"/>
  <c r="AG173" i="2"/>
  <c r="AG195" i="2"/>
  <c r="AF209" i="2"/>
  <c r="AF211" i="2" s="1"/>
  <c r="AF221" i="2" s="1"/>
  <c r="AF228" i="2" l="1"/>
  <c r="AG349" i="2"/>
  <c r="AG353" i="2"/>
  <c r="AG344" i="2"/>
  <c r="AG345" i="2" s="1"/>
  <c r="AG187" i="2" l="1"/>
  <c r="AG168" i="2"/>
  <c r="AG261" i="2" s="1"/>
  <c r="AG262" i="2" s="1"/>
  <c r="AG276" i="2" l="1"/>
  <c r="AG277" i="2"/>
  <c r="AG264" i="2" s="1"/>
  <c r="AG265" i="2" s="1"/>
  <c r="AG269" i="2" s="1"/>
  <c r="AG169" i="2" l="1"/>
  <c r="AG170" i="2" s="1"/>
  <c r="AG270" i="2"/>
  <c r="AG278" i="2"/>
  <c r="AG279" i="2" s="1"/>
  <c r="AH275" i="2" s="1"/>
  <c r="AG271" i="2" l="1"/>
  <c r="AG272" i="2" s="1"/>
  <c r="AG348" i="2"/>
  <c r="AG350" i="2" s="1"/>
  <c r="AG174" i="2"/>
  <c r="AH268" i="2" l="1"/>
  <c r="AG215" i="2"/>
  <c r="AG216" i="2" s="1"/>
  <c r="AG182" i="2"/>
  <c r="AG184" i="2" s="1"/>
  <c r="AG317" i="2" l="1"/>
  <c r="AG320" i="2" s="1"/>
  <c r="AG387" i="2"/>
  <c r="AG323" i="2" l="1"/>
  <c r="AG329" i="2" s="1"/>
  <c r="AG189" i="2" s="1"/>
  <c r="AG328" i="2"/>
  <c r="AG186" i="2" l="1"/>
  <c r="AG330" i="2"/>
  <c r="AG331" i="2" s="1"/>
  <c r="AH325" i="2" l="1"/>
  <c r="AG219" i="2"/>
  <c r="AG333" i="2"/>
  <c r="AG388" i="2"/>
  <c r="AG389" i="2" s="1"/>
  <c r="AG192" i="2"/>
  <c r="AG196" i="2" l="1"/>
  <c r="AG354" i="2"/>
  <c r="AG355" i="2" s="1"/>
  <c r="AG392" i="2"/>
  <c r="AG410" i="2"/>
  <c r="AG409" i="2" s="1"/>
  <c r="AH327" i="2"/>
  <c r="AH167" i="2" l="1"/>
  <c r="AH260" i="2" s="1"/>
  <c r="AH322" i="2"/>
  <c r="AG358" i="2"/>
  <c r="AG357" i="2"/>
  <c r="AG359" i="2" s="1"/>
  <c r="AG360" i="2" s="1"/>
  <c r="AG197" i="2" l="1"/>
  <c r="AG198" i="2" s="1"/>
  <c r="AG367" i="2"/>
  <c r="AG175" i="2"/>
  <c r="AG176" i="2" s="1"/>
  <c r="AG177" i="2" s="1"/>
  <c r="AH173" i="2" l="1"/>
  <c r="AG225" i="2"/>
  <c r="AG226" i="2" s="1"/>
  <c r="AG377" i="2"/>
  <c r="AG378" i="2" s="1"/>
  <c r="AG382" i="2" s="1"/>
  <c r="AG368" i="2"/>
  <c r="AG372" i="2" s="1"/>
  <c r="AG209" i="2"/>
  <c r="AG211" i="2" s="1"/>
  <c r="AG221" i="2" s="1"/>
  <c r="AH195" i="2"/>
  <c r="AH353" i="2" l="1"/>
  <c r="AH344" i="2"/>
  <c r="AH345" i="2" s="1"/>
  <c r="AG228" i="2"/>
  <c r="AH349" i="2"/>
  <c r="AH187" i="2" l="1"/>
  <c r="AH168" i="2"/>
  <c r="AH261" i="2" s="1"/>
  <c r="AH262" i="2" s="1"/>
  <c r="AH276" i="2" l="1"/>
  <c r="AH277" i="2"/>
  <c r="AH264" i="2" s="1"/>
  <c r="AH265" i="2" s="1"/>
  <c r="AH269" i="2" s="1"/>
  <c r="AH278" i="2" l="1"/>
  <c r="AH279" i="2" s="1"/>
  <c r="AI275" i="2" s="1"/>
  <c r="AH270" i="2"/>
  <c r="AH169" i="2"/>
  <c r="AH170" i="2" s="1"/>
  <c r="AH174" i="2" l="1"/>
  <c r="AH348" i="2"/>
  <c r="AH350" i="2" s="1"/>
  <c r="AH271" i="2"/>
  <c r="AH272" i="2" s="1"/>
  <c r="AH215" i="2" l="1"/>
  <c r="AH216" i="2" s="1"/>
  <c r="AI268" i="2"/>
  <c r="AH182" i="2"/>
  <c r="AH184" i="2" s="1"/>
  <c r="AH387" i="2" l="1"/>
  <c r="AH317" i="2"/>
  <c r="AH320" i="2" s="1"/>
  <c r="AH323" i="2" l="1"/>
  <c r="AH329" i="2" s="1"/>
  <c r="AH189" i="2" s="1"/>
  <c r="AH328" i="2"/>
  <c r="AH186" i="2" l="1"/>
  <c r="AH330" i="2"/>
  <c r="AH331" i="2" s="1"/>
  <c r="AI325" i="2" l="1"/>
  <c r="AH219" i="2"/>
  <c r="AH333" i="2"/>
  <c r="AH388" i="2"/>
  <c r="AH389" i="2" s="1"/>
  <c r="AH192" i="2"/>
  <c r="AH354" i="2" l="1"/>
  <c r="AH355" i="2" s="1"/>
  <c r="AH196" i="2"/>
  <c r="AH392" i="2"/>
  <c r="AH410" i="2"/>
  <c r="AH409" i="2" s="1"/>
  <c r="AI327" i="2"/>
  <c r="AI322" i="2" l="1"/>
  <c r="AI167" i="2"/>
  <c r="AI260" i="2" s="1"/>
  <c r="AH358" i="2"/>
  <c r="AH357" i="2"/>
  <c r="AH359" i="2" l="1"/>
  <c r="AH360" i="2" s="1"/>
  <c r="AH175" i="2" l="1"/>
  <c r="AH176" i="2" s="1"/>
  <c r="AH177" i="2" s="1"/>
  <c r="AH197" i="2"/>
  <c r="AH198" i="2" s="1"/>
  <c r="AH367" i="2"/>
  <c r="AH377" i="2" l="1"/>
  <c r="AH378" i="2" s="1"/>
  <c r="AH382" i="2" s="1"/>
  <c r="AH368" i="2"/>
  <c r="AH372" i="2" s="1"/>
  <c r="AI195" i="2"/>
  <c r="AH209" i="2"/>
  <c r="AH211" i="2" s="1"/>
  <c r="AH221" i="2" s="1"/>
  <c r="AH225" i="2"/>
  <c r="AH226" i="2" s="1"/>
  <c r="AI173" i="2"/>
  <c r="AI349" i="2" l="1"/>
  <c r="AI344" i="2"/>
  <c r="AI345" i="2" s="1"/>
  <c r="AI353" i="2"/>
  <c r="AH228" i="2"/>
  <c r="AI187" i="2" l="1"/>
  <c r="AI168" i="2"/>
  <c r="AI261" i="2" s="1"/>
  <c r="AI262" i="2" s="1"/>
  <c r="AI276" i="2" l="1"/>
  <c r="AI277" i="2"/>
  <c r="AI264" i="2" s="1"/>
  <c r="AI265" i="2" s="1"/>
  <c r="AI269" i="2" s="1"/>
  <c r="AI278" i="2" l="1"/>
  <c r="AI279" i="2" s="1"/>
  <c r="AJ275" i="2" s="1"/>
  <c r="AI270" i="2"/>
  <c r="AI169" i="2"/>
  <c r="AI170" i="2" s="1"/>
  <c r="AI174" i="2" l="1"/>
  <c r="AI348" i="2"/>
  <c r="AI350" i="2" s="1"/>
  <c r="AI271" i="2"/>
  <c r="AI272" i="2" s="1"/>
  <c r="AI182" i="2" l="1"/>
  <c r="AI184" i="2" s="1"/>
  <c r="AI317" i="2" s="1"/>
  <c r="AI320" i="2" s="1"/>
  <c r="AJ268" i="2"/>
  <c r="AI215" i="2"/>
  <c r="AI216" i="2" s="1"/>
  <c r="AI387" i="2" l="1"/>
  <c r="AI323" i="2"/>
  <c r="AI329" i="2" s="1"/>
  <c r="AI189" i="2" s="1"/>
  <c r="AI328" i="2"/>
  <c r="AI186" i="2" l="1"/>
  <c r="AI330" i="2"/>
  <c r="AI331" i="2" s="1"/>
  <c r="AI219" i="2" l="1"/>
  <c r="AJ325" i="2"/>
  <c r="AI333" i="2"/>
  <c r="AI388" i="2"/>
  <c r="AI389" i="2" s="1"/>
  <c r="AI192" i="2"/>
  <c r="AI392" i="2" l="1"/>
  <c r="AI410" i="2"/>
  <c r="AI409" i="2" s="1"/>
  <c r="F389" i="2"/>
  <c r="F2" i="2" s="1"/>
  <c r="G4" i="1" s="1"/>
  <c r="G389" i="2"/>
  <c r="AJ327" i="2"/>
  <c r="AI354" i="2"/>
  <c r="AI355" i="2" s="1"/>
  <c r="AI196" i="2"/>
  <c r="AI357" i="2" l="1"/>
  <c r="AI358" i="2"/>
  <c r="AJ322" i="2"/>
  <c r="AJ167" i="2"/>
  <c r="AJ260" i="2" s="1"/>
  <c r="AI359" i="2" l="1"/>
  <c r="AI360" i="2" s="1"/>
  <c r="AI367" i="2" s="1"/>
  <c r="AI175" i="2" l="1"/>
  <c r="AI176" i="2" s="1"/>
  <c r="AI177" i="2" s="1"/>
  <c r="AI225" i="2" s="1"/>
  <c r="AI226" i="2" s="1"/>
  <c r="AI197" i="2"/>
  <c r="AI198" i="2" s="1"/>
  <c r="AI209" i="2" s="1"/>
  <c r="AI211" i="2" s="1"/>
  <c r="AI221" i="2" s="1"/>
  <c r="AI377" i="2"/>
  <c r="AI378" i="2" s="1"/>
  <c r="AI382" i="2" s="1"/>
  <c r="AI368" i="2"/>
  <c r="AI372" i="2" s="1"/>
  <c r="AJ173" i="2" l="1"/>
  <c r="AJ349" i="2" s="1"/>
  <c r="AJ195" i="2"/>
  <c r="AJ344" i="2" s="1"/>
  <c r="AJ345" i="2" s="1"/>
  <c r="AI228" i="2"/>
  <c r="AJ353" i="2" l="1"/>
  <c r="AJ187" i="2"/>
  <c r="AJ168" i="2"/>
  <c r="AJ261" i="2" s="1"/>
  <c r="AJ262" i="2" s="1"/>
  <c r="AJ276" i="2" l="1"/>
  <c r="AJ277" i="2"/>
  <c r="AJ264" i="2" s="1"/>
  <c r="AJ265" i="2" s="1"/>
  <c r="AJ269" i="2" s="1"/>
  <c r="AJ270" i="2" l="1"/>
  <c r="AJ169" i="2"/>
  <c r="AJ170" i="2" s="1"/>
  <c r="AJ278" i="2"/>
  <c r="AJ279" i="2" s="1"/>
  <c r="AK275" i="2" s="1"/>
  <c r="AJ348" i="2" l="1"/>
  <c r="AJ350" i="2" s="1"/>
  <c r="AJ174" i="2"/>
  <c r="AJ271" i="2"/>
  <c r="AJ272" i="2" s="1"/>
  <c r="AJ182" i="2" l="1"/>
  <c r="AJ184" i="2" s="1"/>
  <c r="AJ387" i="2" s="1"/>
  <c r="AJ215" i="2"/>
  <c r="AJ216" i="2" s="1"/>
  <c r="AK268" i="2"/>
  <c r="AJ317" i="2" l="1"/>
  <c r="AJ320" i="2" s="1"/>
  <c r="AJ323" i="2" s="1"/>
  <c r="AJ329" i="2" s="1"/>
  <c r="AJ189" i="2" s="1"/>
  <c r="AJ328" i="2" l="1"/>
  <c r="AJ186" i="2" s="1"/>
  <c r="AJ330" i="2" l="1"/>
  <c r="AJ331" i="2" s="1"/>
  <c r="AJ219" i="2" s="1"/>
  <c r="AJ388" i="2"/>
  <c r="AJ192" i="2"/>
  <c r="AJ333" i="2" l="1"/>
  <c r="AK325" i="2"/>
  <c r="AK327" i="2" s="1"/>
  <c r="AJ196" i="2"/>
  <c r="AJ354" i="2"/>
  <c r="AJ355" i="2" s="1"/>
  <c r="AJ358" i="2" l="1"/>
  <c r="AJ357" i="2"/>
  <c r="AK167" i="2"/>
  <c r="AK260" i="2" s="1"/>
  <c r="AK322" i="2"/>
  <c r="AJ359" i="2" l="1"/>
  <c r="AJ360" i="2" s="1"/>
  <c r="AJ175" i="2" s="1"/>
  <c r="AJ176" i="2" s="1"/>
  <c r="AJ177" i="2" s="1"/>
  <c r="AJ197" i="2" l="1"/>
  <c r="AJ198" i="2" s="1"/>
  <c r="AK195" i="2" s="1"/>
  <c r="AJ367" i="2"/>
  <c r="AJ377" i="2" s="1"/>
  <c r="AJ378" i="2" s="1"/>
  <c r="AJ382" i="2" s="1"/>
  <c r="AJ368" i="2"/>
  <c r="AJ372" i="2" s="1"/>
  <c r="AJ225" i="2"/>
  <c r="AJ226" i="2" s="1"/>
  <c r="AK173" i="2"/>
  <c r="AJ209" i="2" l="1"/>
  <c r="AJ211" i="2" s="1"/>
  <c r="AJ221" i="2" s="1"/>
  <c r="AJ228" i="2" s="1"/>
  <c r="AK344" i="2"/>
  <c r="AK345" i="2" s="1"/>
  <c r="AK353" i="2"/>
  <c r="AK349" i="2"/>
  <c r="AK187" i="2" l="1"/>
  <c r="AK168" i="2"/>
  <c r="AK261" i="2" s="1"/>
  <c r="AK262" i="2" s="1"/>
  <c r="AK276" i="2" l="1"/>
  <c r="AK277" i="2"/>
  <c r="AK264" i="2" s="1"/>
  <c r="AK265" i="2" s="1"/>
  <c r="AK269" i="2" s="1"/>
  <c r="AK169" i="2" l="1"/>
  <c r="AK170" i="2" s="1"/>
  <c r="AK270" i="2"/>
  <c r="AK271" i="2" s="1"/>
  <c r="AK272" i="2" s="1"/>
  <c r="AK278" i="2"/>
  <c r="AK279" i="2" s="1"/>
  <c r="AL275" i="2" s="1"/>
  <c r="AK215" i="2" l="1"/>
  <c r="AK216" i="2" s="1"/>
  <c r="AL268" i="2"/>
  <c r="AK182" i="2"/>
  <c r="AK184" i="2" s="1"/>
  <c r="AK348" i="2"/>
  <c r="AK350" i="2" s="1"/>
  <c r="AK174" i="2"/>
  <c r="AK387" i="2" l="1"/>
  <c r="AK317" i="2"/>
  <c r="AK320" i="2" s="1"/>
  <c r="AK328" i="2" l="1"/>
  <c r="AK323" i="2"/>
  <c r="AK329" i="2" s="1"/>
  <c r="AK189" i="2" s="1"/>
  <c r="AK186" i="2" l="1"/>
  <c r="AK330" i="2"/>
  <c r="AK331" i="2" s="1"/>
  <c r="AK219" i="2" l="1"/>
  <c r="AL325" i="2"/>
  <c r="AK333" i="2"/>
  <c r="AK388" i="2"/>
  <c r="AK192" i="2"/>
  <c r="AK354" i="2" l="1"/>
  <c r="AK355" i="2" s="1"/>
  <c r="AK196" i="2"/>
  <c r="AL327" i="2"/>
  <c r="AL167" i="2" l="1"/>
  <c r="AL260" i="2" s="1"/>
  <c r="AL322" i="2"/>
  <c r="AK358" i="2"/>
  <c r="AK357" i="2"/>
  <c r="AK359" i="2" s="1"/>
  <c r="AK360" i="2" s="1"/>
  <c r="AK367" i="2" l="1"/>
  <c r="AK175" i="2"/>
  <c r="AK176" i="2" s="1"/>
  <c r="AK177" i="2" s="1"/>
  <c r="AK197" i="2"/>
  <c r="AK198" i="2" s="1"/>
  <c r="AK225" i="2" l="1"/>
  <c r="AK226" i="2" s="1"/>
  <c r="AL173" i="2"/>
  <c r="AL195" i="2"/>
  <c r="AK209" i="2"/>
  <c r="AK211" i="2" s="1"/>
  <c r="AK221" i="2" s="1"/>
  <c r="AK377" i="2"/>
  <c r="AK378" i="2" s="1"/>
  <c r="AK382" i="2" s="1"/>
  <c r="AK368" i="2"/>
  <c r="AK372" i="2" s="1"/>
  <c r="AL353" i="2" l="1"/>
  <c r="AL344" i="2"/>
  <c r="AL345" i="2" s="1"/>
  <c r="AL349" i="2"/>
  <c r="AK228" i="2"/>
  <c r="AL168" i="2" l="1"/>
  <c r="AL261" i="2" s="1"/>
  <c r="AL262" i="2" s="1"/>
  <c r="AL187" i="2"/>
  <c r="AL276" i="2" l="1"/>
  <c r="AL277" i="2"/>
  <c r="AL264" i="2" s="1"/>
  <c r="AL265" i="2" s="1"/>
  <c r="AL269" i="2" s="1"/>
  <c r="AL169" i="2" l="1"/>
  <c r="AL170" i="2" s="1"/>
  <c r="AL270" i="2"/>
  <c r="AL278" i="2"/>
  <c r="AL279" i="2" s="1"/>
  <c r="AM275" i="2" s="1"/>
  <c r="AL271" i="2" l="1"/>
  <c r="AL272" i="2" s="1"/>
  <c r="AL348" i="2"/>
  <c r="AL350" i="2" s="1"/>
  <c r="AL174" i="2"/>
  <c r="AL215" i="2" l="1"/>
  <c r="AL216" i="2" s="1"/>
  <c r="AM268" i="2"/>
  <c r="AL182" i="2"/>
  <c r="AL184" i="2" s="1"/>
  <c r="AL387" i="2" l="1"/>
  <c r="AL317" i="2"/>
  <c r="AL320" i="2" s="1"/>
  <c r="AL323" i="2" l="1"/>
  <c r="AL329" i="2" s="1"/>
  <c r="AL189" i="2" s="1"/>
  <c r="AL328" i="2"/>
  <c r="AL186" i="2" l="1"/>
  <c r="AL330" i="2"/>
  <c r="AL331" i="2" s="1"/>
  <c r="AM325" i="2" l="1"/>
  <c r="AL219" i="2"/>
  <c r="AL333" i="2"/>
  <c r="AL388" i="2"/>
  <c r="AL192" i="2"/>
  <c r="AL354" i="2" l="1"/>
  <c r="AL355" i="2" s="1"/>
  <c r="AL196" i="2"/>
  <c r="AM327" i="2"/>
  <c r="AM167" i="2" l="1"/>
  <c r="AM260" i="2" s="1"/>
  <c r="AM322" i="2"/>
  <c r="AL358" i="2"/>
  <c r="AL357" i="2"/>
  <c r="AL359" i="2" s="1"/>
  <c r="AL360" i="2" s="1"/>
  <c r="AL197" i="2" l="1"/>
  <c r="AL198" i="2" s="1"/>
  <c r="AL175" i="2"/>
  <c r="AL176" i="2" s="1"/>
  <c r="AL177" i="2" s="1"/>
  <c r="AL367" i="2"/>
  <c r="AL377" i="2" l="1"/>
  <c r="AL378" i="2" s="1"/>
  <c r="AL382" i="2" s="1"/>
  <c r="AL368" i="2"/>
  <c r="AL372" i="2" s="1"/>
  <c r="AM173" i="2"/>
  <c r="AL225" i="2"/>
  <c r="AL226" i="2" s="1"/>
  <c r="AL209" i="2"/>
  <c r="AL211" i="2" s="1"/>
  <c r="AL221" i="2" s="1"/>
  <c r="AM195" i="2"/>
  <c r="AL228" i="2" l="1"/>
  <c r="AM349" i="2"/>
  <c r="AM353" i="2"/>
  <c r="AM344" i="2"/>
  <c r="AM345" i="2" s="1"/>
  <c r="AM168" i="2" l="1"/>
  <c r="AM261" i="2" s="1"/>
  <c r="AM262" i="2" s="1"/>
  <c r="AM187" i="2"/>
  <c r="AM276" i="2" l="1"/>
  <c r="AM277" i="2"/>
  <c r="AM264" i="2" s="1"/>
  <c r="AM265" i="2" s="1"/>
  <c r="AM269" i="2" s="1"/>
  <c r="AM270" i="2" l="1"/>
  <c r="AM169" i="2"/>
  <c r="AM170" i="2" s="1"/>
  <c r="AM278" i="2"/>
  <c r="AM279" i="2" s="1"/>
  <c r="AN275" i="2" s="1"/>
  <c r="AM348" i="2" l="1"/>
  <c r="AM350" i="2" s="1"/>
  <c r="AM174" i="2"/>
  <c r="AM271" i="2"/>
  <c r="AM272" i="2" s="1"/>
  <c r="AM215" i="2" l="1"/>
  <c r="AM216" i="2" s="1"/>
  <c r="AN268" i="2"/>
  <c r="AM182" i="2"/>
  <c r="AM184" i="2" s="1"/>
  <c r="AM317" i="2" l="1"/>
  <c r="AM320" i="2" s="1"/>
  <c r="AM387" i="2"/>
  <c r="AM323" i="2" l="1"/>
  <c r="AM329" i="2" s="1"/>
  <c r="AM189" i="2" s="1"/>
  <c r="AM328" i="2"/>
  <c r="AM186" i="2" l="1"/>
  <c r="AM330" i="2"/>
  <c r="AM331" i="2" s="1"/>
  <c r="AM219" i="2" l="1"/>
  <c r="AN325" i="2"/>
  <c r="AM333" i="2"/>
  <c r="AM388" i="2"/>
  <c r="AM192" i="2"/>
  <c r="AM354" i="2" l="1"/>
  <c r="AM355" i="2" s="1"/>
  <c r="AM196" i="2"/>
  <c r="AN327" i="2"/>
  <c r="AN322" i="2" l="1"/>
  <c r="AN167" i="2"/>
  <c r="AN260" i="2" s="1"/>
  <c r="AM358" i="2"/>
  <c r="AM357" i="2"/>
  <c r="AM359" i="2" l="1"/>
  <c r="AM360" i="2" s="1"/>
  <c r="AM197" i="2" l="1"/>
  <c r="AM198" i="2" s="1"/>
  <c r="AM175" i="2"/>
  <c r="AM176" i="2" s="1"/>
  <c r="AM177" i="2" s="1"/>
  <c r="AM367" i="2"/>
  <c r="AM368" i="2" l="1"/>
  <c r="AM372" i="2" s="1"/>
  <c r="AM377" i="2"/>
  <c r="AM378" i="2" s="1"/>
  <c r="AM382" i="2" s="1"/>
  <c r="AN173" i="2"/>
  <c r="AM225" i="2"/>
  <c r="AM226" i="2" s="1"/>
  <c r="AM209" i="2"/>
  <c r="AM211" i="2" s="1"/>
  <c r="AM221" i="2" s="1"/>
  <c r="AN195" i="2"/>
  <c r="AN344" i="2" l="1"/>
  <c r="AN345" i="2" s="1"/>
  <c r="AN353" i="2"/>
  <c r="AM228" i="2"/>
  <c r="AN349" i="2"/>
  <c r="AN168" i="2" l="1"/>
  <c r="AN261" i="2" s="1"/>
  <c r="AN262" i="2" s="1"/>
  <c r="AN187" i="2"/>
  <c r="AN276" i="2" l="1"/>
  <c r="AN277" i="2"/>
  <c r="AN264" i="2" s="1"/>
  <c r="AN265" i="2" s="1"/>
  <c r="AN269" i="2" s="1"/>
  <c r="AN270" i="2" l="1"/>
  <c r="AN169" i="2"/>
  <c r="AN170" i="2" s="1"/>
  <c r="AN278" i="2"/>
  <c r="AN279" i="2" s="1"/>
  <c r="AO275" i="2" s="1"/>
  <c r="AN174" i="2" l="1"/>
  <c r="AN348" i="2"/>
  <c r="AN350" i="2" s="1"/>
  <c r="AN271" i="2"/>
  <c r="AN272" i="2" s="1"/>
  <c r="AN215" i="2" l="1"/>
  <c r="AN216" i="2" s="1"/>
  <c r="AO268" i="2"/>
  <c r="AN182" i="2"/>
  <c r="AN184" i="2" s="1"/>
  <c r="AN317" i="2" l="1"/>
  <c r="AN320" i="2" s="1"/>
  <c r="AN387" i="2"/>
  <c r="AN323" i="2" l="1"/>
  <c r="AN329" i="2" s="1"/>
  <c r="AN189" i="2" s="1"/>
  <c r="AN328" i="2"/>
  <c r="AN186" i="2" l="1"/>
  <c r="AN330" i="2"/>
  <c r="AN331" i="2" s="1"/>
  <c r="AN219" i="2" l="1"/>
  <c r="AO325" i="2"/>
  <c r="AN333" i="2"/>
  <c r="AN388" i="2"/>
  <c r="AN192" i="2"/>
  <c r="AN196" i="2" l="1"/>
  <c r="AN354" i="2"/>
  <c r="AN355" i="2" s="1"/>
  <c r="AO327" i="2"/>
  <c r="AO167" i="2" l="1"/>
  <c r="AO260" i="2" s="1"/>
  <c r="AO322" i="2"/>
  <c r="AN357" i="2"/>
  <c r="AN358" i="2"/>
  <c r="AN359" i="2" l="1"/>
  <c r="AN360" i="2" s="1"/>
  <c r="AN367" i="2" s="1"/>
  <c r="AN197" i="2" l="1"/>
  <c r="AN198" i="2" s="1"/>
  <c r="AN209" i="2" s="1"/>
  <c r="AN211" i="2" s="1"/>
  <c r="AN221" i="2" s="1"/>
  <c r="AN175" i="2"/>
  <c r="AN176" i="2" s="1"/>
  <c r="AN177" i="2" s="1"/>
  <c r="AO173" i="2" s="1"/>
  <c r="AN377" i="2"/>
  <c r="AN378" i="2" s="1"/>
  <c r="AN382" i="2" s="1"/>
  <c r="AN368" i="2"/>
  <c r="AN372" i="2" s="1"/>
  <c r="AN225" i="2" l="1"/>
  <c r="AN226" i="2" s="1"/>
  <c r="AN228" i="2" s="1"/>
  <c r="AO195" i="2"/>
  <c r="AO353" i="2" s="1"/>
  <c r="AO349" i="2"/>
  <c r="AO344" i="2" l="1"/>
  <c r="AO345" i="2" s="1"/>
  <c r="AO187" i="2" s="1"/>
  <c r="AO168" i="2" l="1"/>
  <c r="AO261" i="2" s="1"/>
  <c r="AO262" i="2" s="1"/>
  <c r="AO276" i="2" s="1"/>
  <c r="AO277" i="2" l="1"/>
  <c r="AO264" i="2" s="1"/>
  <c r="AO265" i="2" s="1"/>
  <c r="AO269" i="2" s="1"/>
  <c r="AO169" i="2" s="1"/>
  <c r="AO170" i="2" s="1"/>
  <c r="AO270" i="2" l="1"/>
  <c r="AO271" i="2" s="1"/>
  <c r="AO272" i="2" s="1"/>
  <c r="AO278" i="2"/>
  <c r="AO279" i="2" s="1"/>
  <c r="AP275" i="2" s="1"/>
  <c r="AO348" i="2"/>
  <c r="AO350" i="2" s="1"/>
  <c r="AO174" i="2"/>
  <c r="AO182" i="2" l="1"/>
  <c r="AO184" i="2" s="1"/>
  <c r="AO387" i="2" s="1"/>
  <c r="AP268" i="2"/>
  <c r="AO215" i="2"/>
  <c r="AO216" i="2" s="1"/>
  <c r="AO317" i="2" l="1"/>
  <c r="AO320" i="2" s="1"/>
  <c r="AO323" i="2" s="1"/>
  <c r="AO329" i="2" s="1"/>
  <c r="AO189" i="2" s="1"/>
  <c r="AO328" i="2" l="1"/>
  <c r="AO186" i="2" s="1"/>
  <c r="AO330" i="2" l="1"/>
  <c r="AO331" i="2" s="1"/>
  <c r="AP325" i="2" s="1"/>
  <c r="AO388" i="2"/>
  <c r="AO192" i="2"/>
  <c r="AO333" i="2" l="1"/>
  <c r="AO219" i="2"/>
  <c r="AO354" i="2"/>
  <c r="AO355" i="2" s="1"/>
  <c r="AO196" i="2"/>
  <c r="AP327" i="2"/>
  <c r="AP322" i="2" l="1"/>
  <c r="AP167" i="2"/>
  <c r="AP260" i="2" s="1"/>
  <c r="AO358" i="2"/>
  <c r="AO357" i="2"/>
  <c r="AO359" i="2" s="1"/>
  <c r="AO360" i="2" s="1"/>
  <c r="AO197" i="2" l="1"/>
  <c r="AO198" i="2" s="1"/>
  <c r="AO367" i="2"/>
  <c r="AO175" i="2"/>
  <c r="AO176" i="2" s="1"/>
  <c r="AO177" i="2" s="1"/>
  <c r="AO368" i="2" l="1"/>
  <c r="AO372" i="2" s="1"/>
  <c r="AO377" i="2"/>
  <c r="AO378" i="2" s="1"/>
  <c r="AO382" i="2" s="1"/>
  <c r="AO225" i="2"/>
  <c r="AO226" i="2" s="1"/>
  <c r="AP173" i="2"/>
  <c r="AO209" i="2"/>
  <c r="AO211" i="2" s="1"/>
  <c r="AO221" i="2" s="1"/>
  <c r="AP195" i="2"/>
  <c r="AP349" i="2" l="1"/>
  <c r="AP353" i="2"/>
  <c r="AP344" i="2"/>
  <c r="AP345" i="2" s="1"/>
  <c r="AO228" i="2"/>
  <c r="AP187" i="2" l="1"/>
  <c r="AP168" i="2"/>
  <c r="AP261" i="2" s="1"/>
  <c r="AP262" i="2" s="1"/>
  <c r="AP276" i="2" l="1"/>
  <c r="AP277" i="2"/>
  <c r="AP264" i="2" s="1"/>
  <c r="AP265" i="2" s="1"/>
  <c r="AP269" i="2" s="1"/>
  <c r="AP169" i="2" l="1"/>
  <c r="AP170" i="2" s="1"/>
  <c r="AP270" i="2"/>
  <c r="AP278" i="2"/>
  <c r="AP279" i="2" s="1"/>
  <c r="AQ275" i="2" s="1"/>
  <c r="AP271" i="2" l="1"/>
  <c r="AP272" i="2" s="1"/>
  <c r="AP348" i="2"/>
  <c r="AP350" i="2" s="1"/>
  <c r="AP174" i="2"/>
  <c r="AP182" i="2" l="1"/>
  <c r="AP184" i="2" s="1"/>
  <c r="AP387" i="2" s="1"/>
  <c r="AP215" i="2"/>
  <c r="AP216" i="2" s="1"/>
  <c r="AQ268" i="2"/>
  <c r="AP317" i="2" l="1"/>
  <c r="AP320" i="2" s="1"/>
  <c r="AP323" i="2" s="1"/>
  <c r="AP329" i="2" s="1"/>
  <c r="AP189" i="2" s="1"/>
  <c r="AP328" i="2" l="1"/>
  <c r="AP186" i="2" s="1"/>
  <c r="AP330" i="2" l="1"/>
  <c r="AP331" i="2" s="1"/>
  <c r="AP219" i="2" s="1"/>
  <c r="AP388" i="2"/>
  <c r="AP192" i="2"/>
  <c r="AP333" i="2" l="1"/>
  <c r="AQ325" i="2"/>
  <c r="AQ327" i="2" s="1"/>
  <c r="AP196" i="2"/>
  <c r="AP354" i="2"/>
  <c r="AP355" i="2" s="1"/>
  <c r="AP357" i="2" l="1"/>
  <c r="AP358" i="2"/>
  <c r="AQ322" i="2"/>
  <c r="AQ167" i="2"/>
  <c r="AQ260" i="2" s="1"/>
  <c r="AP359" i="2" l="1"/>
  <c r="AP360" i="2" s="1"/>
  <c r="AP175" i="2" s="1"/>
  <c r="AP176" i="2" s="1"/>
  <c r="AP177" i="2" s="1"/>
  <c r="AP367" i="2" l="1"/>
  <c r="AP368" i="2" s="1"/>
  <c r="AP372" i="2" s="1"/>
  <c r="AP197" i="2"/>
  <c r="AP198" i="2" s="1"/>
  <c r="AP209" i="2" s="1"/>
  <c r="AP211" i="2" s="1"/>
  <c r="AP221" i="2" s="1"/>
  <c r="AQ173" i="2"/>
  <c r="AP225" i="2"/>
  <c r="AP226" i="2" s="1"/>
  <c r="AP377" i="2" l="1"/>
  <c r="AP378" i="2" s="1"/>
  <c r="AP382" i="2" s="1"/>
  <c r="AQ195" i="2"/>
  <c r="AQ344" i="2" s="1"/>
  <c r="AQ345" i="2" s="1"/>
  <c r="AP228" i="2"/>
  <c r="AQ349" i="2"/>
  <c r="AQ353" i="2" l="1"/>
  <c r="AQ187" i="2"/>
  <c r="AQ168" i="2"/>
  <c r="AQ261" i="2" s="1"/>
  <c r="AQ262" i="2" s="1"/>
  <c r="AQ276" i="2" l="1"/>
  <c r="AQ277" i="2"/>
  <c r="AQ264" i="2" s="1"/>
  <c r="AQ265" i="2" s="1"/>
  <c r="AQ269" i="2" s="1"/>
  <c r="AQ169" i="2" l="1"/>
  <c r="AQ170" i="2" s="1"/>
  <c r="AQ270" i="2"/>
  <c r="AQ271" i="2" s="1"/>
  <c r="AQ278" i="2"/>
  <c r="AQ279" i="2" s="1"/>
  <c r="AR275" i="2" s="1"/>
  <c r="AQ182" i="2" l="1"/>
  <c r="AQ184" i="2" s="1"/>
  <c r="AQ272" i="2"/>
  <c r="AQ348" i="2"/>
  <c r="AQ350" i="2" s="1"/>
  <c r="AQ174" i="2"/>
  <c r="AQ215" i="2" l="1"/>
  <c r="AQ216" i="2" s="1"/>
  <c r="AR268" i="2"/>
  <c r="AQ387" i="2"/>
  <c r="AQ317" i="2"/>
  <c r="AQ320" i="2" s="1"/>
  <c r="AQ323" i="2" l="1"/>
  <c r="AQ329" i="2" s="1"/>
  <c r="AQ189" i="2" s="1"/>
  <c r="AQ328" i="2"/>
  <c r="AQ186" i="2" l="1"/>
  <c r="AQ330" i="2"/>
  <c r="AQ331" i="2" s="1"/>
  <c r="AR325" i="2" l="1"/>
  <c r="AQ219" i="2"/>
  <c r="AQ333" i="2"/>
  <c r="AQ388" i="2"/>
  <c r="AQ192" i="2"/>
  <c r="AQ354" i="2" l="1"/>
  <c r="AQ355" i="2" s="1"/>
  <c r="AQ196" i="2"/>
  <c r="AR327" i="2"/>
  <c r="AR322" i="2" l="1"/>
  <c r="AR167" i="2"/>
  <c r="AR260" i="2" s="1"/>
  <c r="AQ358" i="2"/>
  <c r="AQ357" i="2"/>
  <c r="AQ359" i="2" l="1"/>
  <c r="AQ360" i="2" s="1"/>
  <c r="AQ175" i="2" s="1"/>
  <c r="AQ176" i="2" s="1"/>
  <c r="AQ177" i="2" s="1"/>
  <c r="AQ197" i="2" l="1"/>
  <c r="AQ198" i="2" s="1"/>
  <c r="AR195" i="2" s="1"/>
  <c r="AQ367" i="2"/>
  <c r="AQ377" i="2" s="1"/>
  <c r="AQ378" i="2" s="1"/>
  <c r="AQ382" i="2" s="1"/>
  <c r="AQ225" i="2"/>
  <c r="AQ226" i="2" s="1"/>
  <c r="AR173" i="2"/>
  <c r="AR349" i="2" s="1"/>
  <c r="AQ368" i="2" l="1"/>
  <c r="AQ372" i="2" s="1"/>
  <c r="AQ209" i="2"/>
  <c r="AQ211" i="2" s="1"/>
  <c r="AQ221" i="2" s="1"/>
  <c r="AQ228" i="2" s="1"/>
  <c r="AR344" i="2"/>
  <c r="AR345" i="2" s="1"/>
  <c r="AR353" i="2"/>
  <c r="AR187" i="2" l="1"/>
  <c r="AR168" i="2"/>
  <c r="AR261" i="2" s="1"/>
  <c r="AR262" i="2" s="1"/>
  <c r="AR276" i="2" l="1"/>
  <c r="AR277" i="2"/>
  <c r="AR264" i="2" s="1"/>
  <c r="AR265" i="2" s="1"/>
  <c r="AR269" i="2" s="1"/>
  <c r="AR169" i="2" l="1"/>
  <c r="AR170" i="2" s="1"/>
  <c r="AR270" i="2"/>
  <c r="AR278" i="2"/>
  <c r="AR279" i="2" s="1"/>
  <c r="AS275" i="2" s="1"/>
  <c r="AR271" i="2" l="1"/>
  <c r="AR272" i="2" s="1"/>
  <c r="AR348" i="2"/>
  <c r="AR350" i="2" s="1"/>
  <c r="AR174" i="2"/>
  <c r="AR182" i="2" l="1"/>
  <c r="AR184" i="2" s="1"/>
  <c r="AS268" i="2"/>
  <c r="AR215" i="2"/>
  <c r="AR216" i="2" s="1"/>
  <c r="AR387" i="2" l="1"/>
  <c r="AR317" i="2"/>
  <c r="AR320" i="2" s="1"/>
  <c r="AR323" i="2" l="1"/>
  <c r="AR329" i="2" s="1"/>
  <c r="AR189" i="2" s="1"/>
  <c r="AR328" i="2"/>
  <c r="AR186" i="2" l="1"/>
  <c r="AR330" i="2"/>
  <c r="AR331" i="2" s="1"/>
  <c r="AR219" i="2" l="1"/>
  <c r="AS325" i="2"/>
  <c r="AS327" i="2" s="1"/>
  <c r="AR333" i="2"/>
  <c r="AR388" i="2"/>
  <c r="AR192" i="2"/>
  <c r="AR354" i="2" l="1"/>
  <c r="AR355" i="2" s="1"/>
  <c r="AR196" i="2"/>
  <c r="AS322" i="2"/>
  <c r="AS167" i="2"/>
  <c r="AS260" i="2" s="1"/>
  <c r="AR358" i="2" l="1"/>
  <c r="AR357" i="2"/>
  <c r="AR359" i="2" l="1"/>
  <c r="AR360" i="2" s="1"/>
  <c r="AR175" i="2" s="1"/>
  <c r="AR176" i="2" s="1"/>
  <c r="AR177" i="2" s="1"/>
  <c r="AR367" i="2" l="1"/>
  <c r="AR368" i="2" s="1"/>
  <c r="AR372" i="2" s="1"/>
  <c r="AR197" i="2"/>
  <c r="AR198" i="2" s="1"/>
  <c r="AS195" i="2" s="1"/>
  <c r="AR225" i="2"/>
  <c r="AR226" i="2" s="1"/>
  <c r="AS173" i="2"/>
  <c r="AS349" i="2" s="1"/>
  <c r="AR209" i="2" l="1"/>
  <c r="AR211" i="2" s="1"/>
  <c r="AR221" i="2" s="1"/>
  <c r="AR228" i="2" s="1"/>
  <c r="AR377" i="2"/>
  <c r="AR378" i="2" s="1"/>
  <c r="AR382" i="2" s="1"/>
  <c r="AS344" i="2"/>
  <c r="AS345" i="2" s="1"/>
  <c r="AS353" i="2"/>
  <c r="AS187" i="2" l="1"/>
  <c r="AS168" i="2"/>
  <c r="AS261" i="2" s="1"/>
  <c r="AS262" i="2" s="1"/>
  <c r="AS276" i="2" l="1"/>
  <c r="AS277" i="2"/>
  <c r="AS264" i="2" s="1"/>
  <c r="AS265" i="2" s="1"/>
  <c r="AS269" i="2" s="1"/>
  <c r="AS270" i="2" l="1"/>
  <c r="AS169" i="2"/>
  <c r="AS170" i="2" s="1"/>
  <c r="AS278" i="2"/>
  <c r="AS279" i="2" s="1"/>
  <c r="AT275" i="2" s="1"/>
  <c r="AS348" i="2" l="1"/>
  <c r="AS350" i="2" s="1"/>
  <c r="AS174" i="2"/>
  <c r="AS271" i="2"/>
  <c r="AS272" i="2" s="1"/>
  <c r="AT268" i="2" l="1"/>
  <c r="AS215" i="2"/>
  <c r="AS216" i="2" s="1"/>
  <c r="AS182" i="2"/>
  <c r="AS184" i="2" s="1"/>
  <c r="AS387" i="2" l="1"/>
  <c r="AS317" i="2"/>
  <c r="AS320" i="2" s="1"/>
  <c r="AS323" i="2" l="1"/>
  <c r="AS329" i="2" s="1"/>
  <c r="AS189" i="2" s="1"/>
  <c r="AS328" i="2"/>
  <c r="AS186" i="2" l="1"/>
  <c r="AS330" i="2"/>
  <c r="AS331" i="2" s="1"/>
  <c r="AT325" i="2" l="1"/>
  <c r="AT327" i="2" s="1"/>
  <c r="AS219" i="2"/>
  <c r="AS333" i="2"/>
  <c r="AS388" i="2"/>
  <c r="AS192" i="2"/>
  <c r="AS196" i="2" l="1"/>
  <c r="AS354" i="2"/>
  <c r="AS355" i="2" s="1"/>
  <c r="AT322" i="2"/>
  <c r="AT167" i="2"/>
  <c r="AT260" i="2" s="1"/>
  <c r="AS357" i="2" l="1"/>
  <c r="AS358" i="2"/>
  <c r="AS359" i="2" l="1"/>
  <c r="AS360" i="2" s="1"/>
  <c r="AS197" i="2" s="1"/>
  <c r="AS198" i="2" s="1"/>
  <c r="AS175" i="2" l="1"/>
  <c r="AS176" i="2" s="1"/>
  <c r="AS177" i="2" s="1"/>
  <c r="AS225" i="2" s="1"/>
  <c r="AS226" i="2" s="1"/>
  <c r="AS367" i="2"/>
  <c r="AS368" i="2" s="1"/>
  <c r="AS372" i="2" s="1"/>
  <c r="AT195" i="2"/>
  <c r="AS209" i="2"/>
  <c r="AS211" i="2" s="1"/>
  <c r="AS221" i="2" s="1"/>
  <c r="AS377" i="2" l="1"/>
  <c r="AS378" i="2" s="1"/>
  <c r="AS382" i="2" s="1"/>
  <c r="AT173" i="2"/>
  <c r="AT349" i="2" s="1"/>
  <c r="AT353" i="2"/>
  <c r="AT344" i="2"/>
  <c r="AT345" i="2" s="1"/>
  <c r="AS228" i="2"/>
  <c r="AT187" i="2" l="1"/>
  <c r="AT168" i="2"/>
  <c r="AT261" i="2" s="1"/>
  <c r="AT262" i="2" s="1"/>
  <c r="AT276" i="2" l="1"/>
  <c r="AT277" i="2"/>
  <c r="AT264" i="2" s="1"/>
  <c r="AT265" i="2" s="1"/>
  <c r="AT269" i="2" s="1"/>
  <c r="AT169" i="2" l="1"/>
  <c r="AT170" i="2" s="1"/>
  <c r="AT270" i="2"/>
  <c r="AT278" i="2"/>
  <c r="AT279" i="2" s="1"/>
  <c r="AU275" i="2" s="1"/>
  <c r="AT271" i="2" l="1"/>
  <c r="AT272" i="2" s="1"/>
  <c r="AT174" i="2"/>
  <c r="AT348" i="2"/>
  <c r="AT350" i="2" s="1"/>
  <c r="AT182" i="2" l="1"/>
  <c r="AT184" i="2" s="1"/>
  <c r="AT215" i="2"/>
  <c r="AT216" i="2" s="1"/>
  <c r="AU268" i="2"/>
  <c r="AT387" i="2" l="1"/>
  <c r="AT317" i="2"/>
  <c r="AT320" i="2" s="1"/>
  <c r="AT328" i="2" l="1"/>
  <c r="AT323" i="2"/>
  <c r="AT329" i="2" s="1"/>
  <c r="AT189" i="2" s="1"/>
  <c r="AT330" i="2" l="1"/>
  <c r="AT331" i="2" s="1"/>
  <c r="AT186" i="2"/>
  <c r="AT388" i="2" l="1"/>
  <c r="AT192" i="2"/>
  <c r="AU325" i="2"/>
  <c r="AU327" i="2" s="1"/>
  <c r="AT219" i="2"/>
  <c r="AT333" i="2"/>
  <c r="AU322" i="2" l="1"/>
  <c r="AU167" i="2"/>
  <c r="AU260" i="2" s="1"/>
  <c r="AT354" i="2"/>
  <c r="AT355" i="2" s="1"/>
  <c r="AT196" i="2"/>
  <c r="AT357" i="2" l="1"/>
  <c r="AT358" i="2"/>
  <c r="AT359" i="2" l="1"/>
  <c r="AT360" i="2" s="1"/>
  <c r="AT175" i="2" l="1"/>
  <c r="AT176" i="2" s="1"/>
  <c r="AT177" i="2" s="1"/>
  <c r="AT197" i="2"/>
  <c r="AT198" i="2" s="1"/>
  <c r="AT367" i="2"/>
  <c r="AU195" i="2" l="1"/>
  <c r="AT209" i="2"/>
  <c r="AT211" i="2" s="1"/>
  <c r="AT221" i="2" s="1"/>
  <c r="AT377" i="2"/>
  <c r="AT378" i="2" s="1"/>
  <c r="AT382" i="2" s="1"/>
  <c r="AT368" i="2"/>
  <c r="AT372" i="2" s="1"/>
  <c r="AU173" i="2"/>
  <c r="AU349" i="2" s="1"/>
  <c r="AT225" i="2"/>
  <c r="AT226" i="2" s="1"/>
  <c r="AT228" i="2" l="1"/>
  <c r="AU353" i="2"/>
  <c r="AU344" i="2"/>
  <c r="AU345" i="2" s="1"/>
  <c r="AU168" i="2" l="1"/>
  <c r="AU261" i="2" s="1"/>
  <c r="AU262" i="2" s="1"/>
  <c r="AU187" i="2"/>
  <c r="AU277" i="2" l="1"/>
  <c r="AU264" i="2" s="1"/>
  <c r="AU265" i="2" s="1"/>
  <c r="AU269" i="2" s="1"/>
  <c r="AU276" i="2"/>
  <c r="AU278" i="2" l="1"/>
  <c r="AU279" i="2" s="1"/>
  <c r="AV275" i="2" s="1"/>
  <c r="AU270" i="2"/>
  <c r="AU169" i="2"/>
  <c r="AU170" i="2" s="1"/>
  <c r="AU348" i="2" l="1"/>
  <c r="AU350" i="2" s="1"/>
  <c r="AU174" i="2"/>
  <c r="AU271" i="2"/>
  <c r="AU272" i="2" s="1"/>
  <c r="AU215" i="2" l="1"/>
  <c r="AU216" i="2" s="1"/>
  <c r="AV268" i="2"/>
  <c r="AU182" i="2"/>
  <c r="AU184" i="2" s="1"/>
  <c r="AU387" i="2" l="1"/>
  <c r="AU317" i="2"/>
  <c r="AU320" i="2" s="1"/>
  <c r="AU328" i="2" l="1"/>
  <c r="AU323" i="2"/>
  <c r="AU329" i="2" s="1"/>
  <c r="AU189" i="2" s="1"/>
  <c r="AU330" i="2" l="1"/>
  <c r="AU331" i="2" s="1"/>
  <c r="AU186" i="2"/>
  <c r="AU388" i="2" l="1"/>
  <c r="AU192" i="2"/>
  <c r="AV325" i="2"/>
  <c r="AV327" i="2" s="1"/>
  <c r="AU219" i="2"/>
  <c r="AU333" i="2"/>
  <c r="AU196" i="2" l="1"/>
  <c r="AU354" i="2"/>
  <c r="AU355" i="2" s="1"/>
  <c r="AV167" i="2"/>
  <c r="AV260" i="2" s="1"/>
  <c r="AV322" i="2"/>
  <c r="AU358" i="2" l="1"/>
  <c r="AU357" i="2"/>
  <c r="AU359" i="2" l="1"/>
  <c r="AU360" i="2" s="1"/>
  <c r="AU175" i="2" s="1"/>
  <c r="AU176" i="2" s="1"/>
  <c r="AU177" i="2" s="1"/>
  <c r="AU197" i="2" l="1"/>
  <c r="AU198" i="2" s="1"/>
  <c r="AV195" i="2" s="1"/>
  <c r="AU367" i="2"/>
  <c r="AU368" i="2" s="1"/>
  <c r="AU372" i="2" s="1"/>
  <c r="AU377" i="2"/>
  <c r="AU378" i="2" s="1"/>
  <c r="AU382" i="2" s="1"/>
  <c r="AU225" i="2"/>
  <c r="AU226" i="2" s="1"/>
  <c r="AV173" i="2"/>
  <c r="AV349" i="2" s="1"/>
  <c r="AU209" i="2" l="1"/>
  <c r="AU211" i="2" s="1"/>
  <c r="AU221" i="2" s="1"/>
  <c r="AU228" i="2" s="1"/>
  <c r="AV344" i="2"/>
  <c r="AV345" i="2" s="1"/>
  <c r="AV353" i="2"/>
  <c r="AV187" i="2" l="1"/>
  <c r="AV168" i="2"/>
  <c r="AV261" i="2" s="1"/>
  <c r="AV262" i="2" s="1"/>
  <c r="AV277" i="2" l="1"/>
  <c r="AV264" i="2" s="1"/>
  <c r="AV265" i="2" s="1"/>
  <c r="AV269" i="2" s="1"/>
  <c r="AV276" i="2"/>
  <c r="AV278" i="2" l="1"/>
  <c r="AV279" i="2" s="1"/>
  <c r="AW275" i="2" s="1"/>
  <c r="AV169" i="2"/>
  <c r="AV170" i="2" s="1"/>
  <c r="AV270" i="2"/>
  <c r="AV271" i="2" l="1"/>
  <c r="AV272" i="2" s="1"/>
  <c r="AV348" i="2"/>
  <c r="AV350" i="2" s="1"/>
  <c r="AV174" i="2"/>
  <c r="AV182" i="2" l="1"/>
  <c r="AV184" i="2" s="1"/>
  <c r="AW268" i="2"/>
  <c r="AV215" i="2"/>
  <c r="AV216" i="2" s="1"/>
  <c r="AV317" i="2" l="1"/>
  <c r="AV320" i="2" s="1"/>
  <c r="AV387" i="2"/>
  <c r="AV323" i="2" l="1"/>
  <c r="AV329" i="2" s="1"/>
  <c r="AV189" i="2" s="1"/>
  <c r="AV328" i="2"/>
  <c r="AV330" i="2" l="1"/>
  <c r="AV331" i="2" s="1"/>
  <c r="AV186" i="2"/>
  <c r="AV388" i="2" l="1"/>
  <c r="AV192" i="2"/>
  <c r="AW325" i="2"/>
  <c r="AW327" i="2" s="1"/>
  <c r="AV219" i="2"/>
  <c r="AV333" i="2"/>
  <c r="AV354" i="2" l="1"/>
  <c r="AV355" i="2" s="1"/>
  <c r="AV196" i="2"/>
  <c r="AW167" i="2"/>
  <c r="AW260" i="2" s="1"/>
  <c r="AW322" i="2"/>
  <c r="AV357" i="2" l="1"/>
  <c r="AV358" i="2"/>
  <c r="AV359" i="2" l="1"/>
  <c r="AV360" i="2" s="1"/>
  <c r="AV367" i="2" s="1"/>
  <c r="AV175" i="2" l="1"/>
  <c r="AV176" i="2" s="1"/>
  <c r="AV177" i="2" s="1"/>
  <c r="AV225" i="2" s="1"/>
  <c r="AV226" i="2" s="1"/>
  <c r="AV197" i="2"/>
  <c r="AV198" i="2" s="1"/>
  <c r="AW195" i="2" s="1"/>
  <c r="AV368" i="2"/>
  <c r="AV372" i="2" s="1"/>
  <c r="AV377" i="2"/>
  <c r="AV378" i="2" s="1"/>
  <c r="AV382" i="2" s="1"/>
  <c r="AW173" i="2" l="1"/>
  <c r="AW349" i="2" s="1"/>
  <c r="AV209" i="2"/>
  <c r="AV211" i="2" s="1"/>
  <c r="AV221" i="2" s="1"/>
  <c r="AV228" i="2" s="1"/>
  <c r="AW353" i="2"/>
  <c r="AW344" i="2"/>
  <c r="AW345" i="2" s="1"/>
  <c r="AW168" i="2" l="1"/>
  <c r="AW261" i="2" s="1"/>
  <c r="AW262" i="2" s="1"/>
  <c r="AW187" i="2"/>
  <c r="AW277" i="2" l="1"/>
  <c r="AW264" i="2" s="1"/>
  <c r="AW265" i="2" s="1"/>
  <c r="AW269" i="2" s="1"/>
  <c r="AW276" i="2"/>
  <c r="AW278" i="2" l="1"/>
  <c r="AW279" i="2" s="1"/>
  <c r="AX275" i="2" s="1"/>
  <c r="AW169" i="2"/>
  <c r="AW170" i="2" s="1"/>
  <c r="AW270" i="2"/>
  <c r="AW271" i="2" s="1"/>
  <c r="AW272" i="2" s="1"/>
  <c r="AX268" i="2" l="1"/>
  <c r="AW215" i="2"/>
  <c r="AW216" i="2" s="1"/>
  <c r="AW182" i="2"/>
  <c r="AW184" i="2" s="1"/>
  <c r="AW174" i="2"/>
  <c r="AW348" i="2"/>
  <c r="AW350" i="2" s="1"/>
  <c r="AW317" i="2" l="1"/>
  <c r="AW320" i="2" s="1"/>
  <c r="AW387" i="2"/>
  <c r="AW328" i="2" l="1"/>
  <c r="AW323" i="2"/>
  <c r="AW329" i="2" s="1"/>
  <c r="AW189" i="2" s="1"/>
  <c r="AW330" i="2" l="1"/>
  <c r="AW331" i="2" s="1"/>
  <c r="AW186" i="2"/>
  <c r="AW388" i="2" l="1"/>
  <c r="AW192" i="2"/>
  <c r="AW333" i="2"/>
  <c r="AX325" i="2"/>
  <c r="AX327" i="2" s="1"/>
  <c r="AW219" i="2"/>
  <c r="AW354" i="2" l="1"/>
  <c r="AW355" i="2" s="1"/>
  <c r="AW196" i="2"/>
  <c r="AX322" i="2"/>
  <c r="AX167" i="2"/>
  <c r="AX260" i="2" s="1"/>
  <c r="AW358" i="2" l="1"/>
  <c r="AW357" i="2"/>
  <c r="AW359" i="2" l="1"/>
  <c r="AW360" i="2" s="1"/>
  <c r="AW197" i="2" s="1"/>
  <c r="AW198" i="2" s="1"/>
  <c r="AW367" i="2" l="1"/>
  <c r="AW377" i="2" s="1"/>
  <c r="AW378" i="2" s="1"/>
  <c r="AW382" i="2" s="1"/>
  <c r="AW175" i="2"/>
  <c r="AW176" i="2" s="1"/>
  <c r="AW177" i="2" s="1"/>
  <c r="AX173" i="2" s="1"/>
  <c r="AX349" i="2" s="1"/>
  <c r="AX195" i="2"/>
  <c r="AW209" i="2"/>
  <c r="AW211" i="2" s="1"/>
  <c r="AW221" i="2" s="1"/>
  <c r="AW225" i="2" l="1"/>
  <c r="AW226" i="2" s="1"/>
  <c r="AW228" i="2" s="1"/>
  <c r="AW368" i="2"/>
  <c r="AW372" i="2" s="1"/>
  <c r="AX344" i="2"/>
  <c r="AX345" i="2" s="1"/>
  <c r="AX353" i="2"/>
  <c r="AX168" i="2" l="1"/>
  <c r="AX261" i="2" s="1"/>
  <c r="AX262" i="2" s="1"/>
  <c r="AX187" i="2"/>
  <c r="AX276" i="2" l="1"/>
  <c r="AX277" i="2"/>
  <c r="AX264" i="2" s="1"/>
  <c r="AX265" i="2" s="1"/>
  <c r="AX269" i="2" s="1"/>
  <c r="AX278" i="2" l="1"/>
  <c r="AX279" i="2" s="1"/>
  <c r="AY275" i="2" s="1"/>
  <c r="AX169" i="2"/>
  <c r="AX170" i="2" s="1"/>
  <c r="AX270" i="2"/>
  <c r="AX271" i="2" l="1"/>
  <c r="AX272" i="2" s="1"/>
  <c r="AX174" i="2"/>
  <c r="AX348" i="2"/>
  <c r="AX350" i="2" s="1"/>
  <c r="AX182" i="2" l="1"/>
  <c r="AX184" i="2" s="1"/>
  <c r="AX317" i="2" s="1"/>
  <c r="AX320" i="2" s="1"/>
  <c r="AY268" i="2"/>
  <c r="AX215" i="2"/>
  <c r="AX216" i="2" s="1"/>
  <c r="AX387" i="2" l="1"/>
  <c r="AX323" i="2"/>
  <c r="AX329" i="2" s="1"/>
  <c r="AX189" i="2" s="1"/>
  <c r="AX328" i="2"/>
  <c r="AX330" i="2" l="1"/>
  <c r="AX331" i="2" s="1"/>
  <c r="AX186" i="2"/>
  <c r="AX388" i="2" l="1"/>
  <c r="AX192" i="2"/>
  <c r="AX219" i="2"/>
  <c r="AY325" i="2"/>
  <c r="AY327" i="2" s="1"/>
  <c r="AX333" i="2"/>
  <c r="AX196" i="2" l="1"/>
  <c r="AX354" i="2"/>
  <c r="AX355" i="2" s="1"/>
  <c r="AY167" i="2"/>
  <c r="AY260" i="2" s="1"/>
  <c r="AY322" i="2"/>
  <c r="AX357" i="2" l="1"/>
  <c r="AX358" i="2"/>
  <c r="AX359" i="2" l="1"/>
  <c r="AX360" i="2" s="1"/>
  <c r="AX175" i="2" s="1"/>
  <c r="AX176" i="2" s="1"/>
  <c r="AX177" i="2" s="1"/>
  <c r="AX197" i="2" l="1"/>
  <c r="AX198" i="2" s="1"/>
  <c r="AX209" i="2" s="1"/>
  <c r="AX211" i="2" s="1"/>
  <c r="AX221" i="2" s="1"/>
  <c r="AX367" i="2"/>
  <c r="AX377" i="2" s="1"/>
  <c r="AX378" i="2" s="1"/>
  <c r="AX382" i="2" s="1"/>
  <c r="AY173" i="2"/>
  <c r="AY349" i="2" s="1"/>
  <c r="AX225" i="2"/>
  <c r="AX226" i="2" s="1"/>
  <c r="AY195" i="2" l="1"/>
  <c r="AY344" i="2" s="1"/>
  <c r="AY345" i="2" s="1"/>
  <c r="AX228" i="2"/>
  <c r="AX368" i="2"/>
  <c r="AX372" i="2" s="1"/>
  <c r="AY353" i="2" l="1"/>
  <c r="AY187" i="2"/>
  <c r="AY168" i="2"/>
  <c r="AY261" i="2" s="1"/>
  <c r="AY262" i="2" s="1"/>
  <c r="AY276" i="2" l="1"/>
  <c r="AY277" i="2"/>
  <c r="AY264" i="2" s="1"/>
  <c r="AY265" i="2" s="1"/>
  <c r="AY269" i="2" s="1"/>
  <c r="AY270" i="2" l="1"/>
  <c r="AY271" i="2" s="1"/>
  <c r="AY182" i="2" s="1"/>
  <c r="AY184" i="2" s="1"/>
  <c r="AY169" i="2"/>
  <c r="AY170" i="2" s="1"/>
  <c r="AY278" i="2"/>
  <c r="AY279" i="2" s="1"/>
  <c r="AZ275" i="2" s="1"/>
  <c r="AY272" i="2" l="1"/>
  <c r="AZ268" i="2" s="1"/>
  <c r="AY317" i="2"/>
  <c r="AY320" i="2" s="1"/>
  <c r="AY387" i="2"/>
  <c r="AY348" i="2"/>
  <c r="AY350" i="2" s="1"/>
  <c r="AY174" i="2"/>
  <c r="AY215" i="2" l="1"/>
  <c r="AY216" i="2" s="1"/>
  <c r="AY323" i="2"/>
  <c r="AY329" i="2" s="1"/>
  <c r="AY189" i="2" s="1"/>
  <c r="AY328" i="2"/>
  <c r="AY186" i="2" l="1"/>
  <c r="AY330" i="2"/>
  <c r="AY331" i="2" s="1"/>
  <c r="AY333" i="2" l="1"/>
  <c r="AZ325" i="2"/>
  <c r="AZ327" i="2" s="1"/>
  <c r="AY219" i="2"/>
  <c r="AY388" i="2"/>
  <c r="AY192" i="2"/>
  <c r="AY354" i="2" l="1"/>
  <c r="AY355" i="2" s="1"/>
  <c r="AY196" i="2"/>
  <c r="AZ322" i="2"/>
  <c r="AZ167" i="2"/>
  <c r="AZ260" i="2" s="1"/>
  <c r="AY358" i="2" l="1"/>
  <c r="AY357" i="2"/>
  <c r="AY359" i="2" l="1"/>
  <c r="AY360" i="2" s="1"/>
  <c r="AY367" i="2" s="1"/>
  <c r="AY175" i="2" l="1"/>
  <c r="AY176" i="2" s="1"/>
  <c r="AY177" i="2" s="1"/>
  <c r="AY225" i="2" s="1"/>
  <c r="AY226" i="2" s="1"/>
  <c r="AY197" i="2"/>
  <c r="AY198" i="2" s="1"/>
  <c r="AZ195" i="2" s="1"/>
  <c r="AY377" i="2"/>
  <c r="AY378" i="2" s="1"/>
  <c r="AY382" i="2" s="1"/>
  <c r="AY368" i="2"/>
  <c r="AY372" i="2" s="1"/>
  <c r="AY209" i="2" l="1"/>
  <c r="AY211" i="2" s="1"/>
  <c r="AY221" i="2" s="1"/>
  <c r="AY228" i="2" s="1"/>
  <c r="AZ173" i="2"/>
  <c r="AZ349" i="2" s="1"/>
  <c r="AZ353" i="2"/>
  <c r="AZ344" i="2"/>
  <c r="AZ345" i="2" s="1"/>
  <c r="AZ168" i="2" l="1"/>
  <c r="AZ261" i="2" s="1"/>
  <c r="AZ262" i="2" s="1"/>
  <c r="AZ276" i="2" s="1"/>
  <c r="AZ187" i="2"/>
  <c r="AZ277" i="2"/>
  <c r="AZ264" i="2" s="1"/>
  <c r="AZ265" i="2" s="1"/>
  <c r="AZ269" i="2" s="1"/>
  <c r="AZ270" i="2" l="1"/>
  <c r="AZ271" i="2" s="1"/>
  <c r="AZ272" i="2" s="1"/>
  <c r="AZ169" i="2"/>
  <c r="AZ170" i="2" s="1"/>
  <c r="AZ278" i="2"/>
  <c r="AZ279" i="2" s="1"/>
  <c r="BA275" i="2" s="1"/>
  <c r="AZ174" i="2" l="1"/>
  <c r="AZ348" i="2"/>
  <c r="AZ350" i="2" s="1"/>
  <c r="BA268" i="2"/>
  <c r="AZ215" i="2"/>
  <c r="AZ216" i="2" s="1"/>
  <c r="AZ182" i="2"/>
  <c r="AZ184" i="2" s="1"/>
  <c r="AZ387" i="2" l="1"/>
  <c r="AZ317" i="2"/>
  <c r="AZ320" i="2" s="1"/>
  <c r="AZ323" i="2" l="1"/>
  <c r="AZ329" i="2" s="1"/>
  <c r="AZ189" i="2" s="1"/>
  <c r="AZ328" i="2"/>
  <c r="AZ186" i="2" l="1"/>
  <c r="AZ330" i="2"/>
  <c r="AZ331" i="2" s="1"/>
  <c r="BA325" i="2" l="1"/>
  <c r="AZ219" i="2"/>
  <c r="AZ333" i="2"/>
  <c r="AZ388" i="2"/>
  <c r="AZ192" i="2"/>
  <c r="AZ354" i="2" l="1"/>
  <c r="AZ355" i="2" s="1"/>
  <c r="AZ196" i="2"/>
  <c r="BA327" i="2"/>
  <c r="BA322" i="2" l="1"/>
  <c r="BA167" i="2"/>
  <c r="AZ358" i="2"/>
  <c r="AZ357" i="2"/>
  <c r="AZ359" i="2" l="1"/>
  <c r="AZ360" i="2" s="1"/>
  <c r="BA260" i="2"/>
  <c r="AZ367" i="2" l="1"/>
  <c r="AZ197" i="2"/>
  <c r="AZ198" i="2" s="1"/>
  <c r="AZ175" i="2"/>
  <c r="AZ176" i="2" l="1"/>
  <c r="AZ177" i="2" s="1"/>
  <c r="AZ209" i="2"/>
  <c r="AZ211" i="2" s="1"/>
  <c r="AZ221" i="2" s="1"/>
  <c r="BA195" i="2"/>
  <c r="AZ377" i="2"/>
  <c r="AZ378" i="2" s="1"/>
  <c r="AZ382" i="2" s="1"/>
  <c r="AZ368" i="2"/>
  <c r="AZ372" i="2" s="1"/>
  <c r="AZ225" i="2" l="1"/>
  <c r="AZ226" i="2" s="1"/>
  <c r="AZ228" i="2" s="1"/>
  <c r="BA173" i="2"/>
  <c r="BA353" i="2"/>
  <c r="BA344" i="2"/>
  <c r="BA345" i="2" s="1"/>
  <c r="BA168" i="2" l="1"/>
  <c r="BA187" i="2"/>
  <c r="BA349" i="2"/>
  <c r="BA261" i="2" l="1"/>
  <c r="BA262" i="2" s="1"/>
  <c r="BA276" i="2" l="1"/>
  <c r="BA277" i="2"/>
  <c r="BA264" i="2" s="1"/>
  <c r="BA265" i="2" s="1"/>
  <c r="BA269" i="2" s="1"/>
  <c r="BA270" i="2" l="1"/>
  <c r="BA271" i="2" s="1"/>
  <c r="BA272" i="2" s="1"/>
  <c r="BA169" i="2"/>
  <c r="BA170" i="2" s="1"/>
  <c r="BA278" i="2"/>
  <c r="BA279" i="2" s="1"/>
  <c r="BB275" i="2" s="1"/>
  <c r="BB268" i="2" l="1"/>
  <c r="BA215" i="2"/>
  <c r="BA216" i="2" s="1"/>
  <c r="BA348" i="2"/>
  <c r="BA350" i="2" s="1"/>
  <c r="BA174" i="2"/>
  <c r="BA182" i="2"/>
  <c r="BA184" i="2" s="1"/>
  <c r="BA387" i="2" l="1"/>
  <c r="BA317" i="2"/>
  <c r="BA320" i="2" s="1"/>
  <c r="BA323" i="2" l="1"/>
  <c r="BA329" i="2" s="1"/>
  <c r="BA189" i="2" s="1"/>
  <c r="BA328" i="2"/>
  <c r="BA186" i="2" l="1"/>
  <c r="BA330" i="2"/>
  <c r="BA331" i="2" s="1"/>
  <c r="BB325" i="2" l="1"/>
  <c r="BA219" i="2"/>
  <c r="BA333" i="2"/>
  <c r="BA388" i="2"/>
  <c r="BA192" i="2"/>
  <c r="BA354" i="2" l="1"/>
  <c r="BA355" i="2" s="1"/>
  <c r="BA196" i="2"/>
  <c r="BB327" i="2"/>
  <c r="BB322" i="2" l="1"/>
  <c r="BB167" i="2"/>
  <c r="BA358" i="2"/>
  <c r="BA357" i="2"/>
  <c r="BA359" i="2" l="1"/>
  <c r="BA360" i="2" s="1"/>
  <c r="BB260" i="2"/>
  <c r="BA175" i="2" l="1"/>
  <c r="BA367" i="2"/>
  <c r="BA197" i="2"/>
  <c r="BA198" i="2" s="1"/>
  <c r="BA377" i="2" l="1"/>
  <c r="BA378" i="2" s="1"/>
  <c r="BA382" i="2" s="1"/>
  <c r="BA368" i="2"/>
  <c r="BA372" i="2" s="1"/>
  <c r="BB195" i="2"/>
  <c r="BA209" i="2"/>
  <c r="BA211" i="2" s="1"/>
  <c r="BA221" i="2" s="1"/>
  <c r="BA176" i="2"/>
  <c r="BA177" i="2" s="1"/>
  <c r="BA225" i="2" l="1"/>
  <c r="BA226" i="2" s="1"/>
  <c r="BA228" i="2" s="1"/>
  <c r="BB173" i="2"/>
  <c r="BB353" i="2"/>
  <c r="BB344" i="2"/>
  <c r="BB345" i="2" s="1"/>
  <c r="BB349" i="2" l="1"/>
  <c r="BB187" i="2"/>
  <c r="BB168" i="2"/>
  <c r="BB261" i="2" l="1"/>
  <c r="BB262" i="2" s="1"/>
  <c r="BB276" i="2" l="1"/>
  <c r="BB277" i="2"/>
  <c r="BB264" i="2" s="1"/>
  <c r="BB265" i="2" s="1"/>
  <c r="BB269" i="2" s="1"/>
  <c r="BB270" i="2" l="1"/>
  <c r="BB271" i="2" s="1"/>
  <c r="BB272" i="2" s="1"/>
  <c r="BB169" i="2"/>
  <c r="BB170" i="2" s="1"/>
  <c r="BB278" i="2"/>
  <c r="BB279" i="2" s="1"/>
  <c r="BC275" i="2" s="1"/>
  <c r="BC268" i="2" l="1"/>
  <c r="BB215" i="2"/>
  <c r="BB216" i="2" s="1"/>
  <c r="BB174" i="2"/>
  <c r="BB348" i="2"/>
  <c r="BB350" i="2" s="1"/>
  <c r="BB182" i="2"/>
  <c r="BB184" i="2" s="1"/>
  <c r="BB387" i="2" l="1"/>
  <c r="BB317" i="2"/>
  <c r="BB320" i="2" s="1"/>
  <c r="BB323" i="2" l="1"/>
  <c r="BB329" i="2" s="1"/>
  <c r="BB189" i="2" s="1"/>
  <c r="BB328" i="2"/>
  <c r="BB186" i="2" l="1"/>
  <c r="BB330" i="2"/>
  <c r="BB331" i="2" s="1"/>
  <c r="BB219" i="2" l="1"/>
  <c r="BC325" i="2"/>
  <c r="BB333" i="2"/>
  <c r="BB388" i="2"/>
  <c r="BB192" i="2"/>
  <c r="BB354" i="2" l="1"/>
  <c r="BB355" i="2" s="1"/>
  <c r="BB196" i="2"/>
  <c r="BC327" i="2"/>
  <c r="BC167" i="2" l="1"/>
  <c r="BC322" i="2"/>
  <c r="BB358" i="2"/>
  <c r="BB357" i="2"/>
  <c r="BC260" i="2" l="1"/>
  <c r="BB359" i="2"/>
  <c r="BB360" i="2" s="1"/>
  <c r="BB175" i="2" l="1"/>
  <c r="BB197" i="2"/>
  <c r="BB198" i="2" s="1"/>
  <c r="BB367" i="2"/>
  <c r="BC195" i="2" l="1"/>
  <c r="BB209" i="2"/>
  <c r="BB211" i="2" s="1"/>
  <c r="BB221" i="2" s="1"/>
  <c r="BB377" i="2"/>
  <c r="BB378" i="2" s="1"/>
  <c r="BB382" i="2" s="1"/>
  <c r="BB368" i="2"/>
  <c r="BB372" i="2" s="1"/>
  <c r="BB176" i="2"/>
  <c r="BB177" i="2" s="1"/>
  <c r="BB225" i="2" l="1"/>
  <c r="BB226" i="2" s="1"/>
  <c r="BB228" i="2" s="1"/>
  <c r="BC173" i="2"/>
  <c r="BC353" i="2"/>
  <c r="BC344" i="2"/>
  <c r="BC345" i="2" s="1"/>
  <c r="BC168" i="2" l="1"/>
  <c r="BC187" i="2"/>
  <c r="BC349" i="2"/>
  <c r="BC261" i="2" l="1"/>
  <c r="BC262" i="2" s="1"/>
  <c r="BC276" i="2" l="1"/>
  <c r="BC277" i="2"/>
  <c r="BC264" i="2" s="1"/>
  <c r="BC265" i="2" s="1"/>
  <c r="BC269" i="2" s="1"/>
  <c r="BC169" i="2" l="1"/>
  <c r="BC170" i="2" s="1"/>
  <c r="BC270" i="2"/>
  <c r="BC271" i="2" s="1"/>
  <c r="BC272" i="2" s="1"/>
  <c r="BC278" i="2"/>
  <c r="BC279" i="2" s="1"/>
  <c r="BD275" i="2" s="1"/>
  <c r="BD268" i="2" l="1"/>
  <c r="BC215" i="2"/>
  <c r="BC216" i="2" s="1"/>
  <c r="BC182" i="2"/>
  <c r="BC184" i="2" s="1"/>
  <c r="BC348" i="2"/>
  <c r="BC350" i="2" s="1"/>
  <c r="BC174" i="2"/>
  <c r="BC317" i="2" l="1"/>
  <c r="BC320" i="2" s="1"/>
  <c r="BC387" i="2"/>
  <c r="BC328" i="2" l="1"/>
  <c r="BC323" i="2"/>
  <c r="BC329" i="2" s="1"/>
  <c r="BC189" i="2" s="1"/>
  <c r="BC186" i="2" l="1"/>
  <c r="BC330" i="2"/>
  <c r="BC331" i="2" s="1"/>
  <c r="BD325" i="2" l="1"/>
  <c r="BC219" i="2"/>
  <c r="BC333" i="2"/>
  <c r="BC388" i="2"/>
  <c r="BC192" i="2"/>
  <c r="BC196" i="2" l="1"/>
  <c r="BC354" i="2"/>
  <c r="BC355" i="2" s="1"/>
  <c r="BD327" i="2"/>
  <c r="BC357" i="2" l="1"/>
  <c r="BC358" i="2"/>
  <c r="BD322" i="2"/>
  <c r="BD167" i="2"/>
  <c r="H327" i="2"/>
  <c r="H322" i="2" l="1"/>
  <c r="BD260" i="2"/>
  <c r="H167" i="2"/>
  <c r="BC359" i="2"/>
  <c r="BC360" i="2" s="1"/>
  <c r="BC367" i="2" l="1"/>
  <c r="BC197" i="2"/>
  <c r="BC198" i="2" s="1"/>
  <c r="BC175" i="2"/>
  <c r="H260" i="2"/>
  <c r="BD195" i="2" l="1"/>
  <c r="BC209" i="2"/>
  <c r="BC211" i="2" s="1"/>
  <c r="BC221" i="2" s="1"/>
  <c r="BC176" i="2"/>
  <c r="BC177" i="2" s="1"/>
  <c r="BC377" i="2"/>
  <c r="BC378" i="2" s="1"/>
  <c r="BC382" i="2" s="1"/>
  <c r="BC368" i="2"/>
  <c r="BC372" i="2" s="1"/>
  <c r="BC225" i="2" l="1"/>
  <c r="BC226" i="2" s="1"/>
  <c r="BC228" i="2" s="1"/>
  <c r="BD173" i="2"/>
  <c r="BD344" i="2"/>
  <c r="BD345" i="2" s="1"/>
  <c r="BD353" i="2"/>
  <c r="BD187" i="2" l="1"/>
  <c r="H187" i="2" s="1"/>
  <c r="BD168" i="2"/>
  <c r="H345" i="2"/>
  <c r="BD349" i="2"/>
  <c r="H349" i="2" s="1"/>
  <c r="BD261" i="2" l="1"/>
  <c r="H168" i="2"/>
  <c r="H261" i="2" l="1"/>
  <c r="BD262" i="2"/>
  <c r="BD276" i="2" l="1"/>
  <c r="H262" i="2"/>
  <c r="BD277" i="2"/>
  <c r="BD264" i="2" l="1"/>
  <c r="H277" i="2"/>
  <c r="H276" i="2"/>
  <c r="BD278" i="2"/>
  <c r="H278" i="2" s="1"/>
  <c r="BD279" i="2" l="1"/>
  <c r="H264" i="2"/>
  <c r="BD265" i="2"/>
  <c r="BD269" i="2" l="1"/>
  <c r="H265" i="2"/>
  <c r="BD270" i="2" l="1"/>
  <c r="BD271" i="2" s="1"/>
  <c r="H271" i="2" s="1"/>
  <c r="BD169" i="2"/>
  <c r="H269" i="2"/>
  <c r="H169" i="2" l="1"/>
  <c r="BD170" i="2"/>
  <c r="BD272" i="2"/>
  <c r="BD215" i="2" s="1"/>
  <c r="BD216" i="2" s="1"/>
  <c r="BD182" i="2"/>
  <c r="H270" i="2"/>
  <c r="BD184" i="2" l="1"/>
  <c r="H182" i="2"/>
  <c r="BD348" i="2"/>
  <c r="BD174" i="2"/>
  <c r="H170" i="2"/>
  <c r="H174" i="2" l="1"/>
  <c r="BD350" i="2"/>
  <c r="H348" i="2"/>
  <c r="BD387" i="2"/>
  <c r="H387" i="2" s="1"/>
  <c r="BD317" i="2"/>
  <c r="BD320" i="2" l="1"/>
  <c r="H317" i="2"/>
  <c r="H350" i="2"/>
  <c r="H320" i="2" l="1"/>
  <c r="BD328" i="2"/>
  <c r="BD323" i="2"/>
  <c r="BD329" i="2" l="1"/>
  <c r="H323" i="2"/>
  <c r="BD186" i="2"/>
  <c r="H328" i="2"/>
  <c r="BD330" i="2"/>
  <c r="H330" i="2" s="1"/>
  <c r="BD331" i="2" l="1"/>
  <c r="BD219" i="2" s="1"/>
  <c r="H186" i="2"/>
  <c r="BD189" i="2"/>
  <c r="H189" i="2" s="1"/>
  <c r="H329" i="2"/>
  <c r="H334" i="2" s="1"/>
  <c r="H403" i="2" s="1"/>
  <c r="BD333" i="2" l="1"/>
  <c r="H333" i="2" s="1"/>
  <c r="G58" i="1" s="1"/>
  <c r="BD192" i="2"/>
  <c r="BD354" i="2" s="1"/>
  <c r="BD355" i="2" s="1"/>
  <c r="H200" i="2"/>
  <c r="H401" i="2" s="1"/>
  <c r="BD388" i="2"/>
  <c r="H388" i="2" s="1"/>
  <c r="BD196" i="2" l="1"/>
  <c r="H196" i="2" s="1"/>
  <c r="H192" i="2"/>
  <c r="BD358" i="2"/>
  <c r="H358" i="2" s="1"/>
  <c r="BD357" i="2"/>
  <c r="H357" i="2" l="1"/>
  <c r="BD359" i="2"/>
  <c r="H359" i="2" s="1"/>
  <c r="BD360" i="2" l="1"/>
  <c r="BD197" i="2" l="1"/>
  <c r="BD367" i="2"/>
  <c r="BD175" i="2"/>
  <c r="H360" i="2"/>
  <c r="BD377" i="2" l="1"/>
  <c r="H367" i="2"/>
  <c r="BD368" i="2"/>
  <c r="H175" i="2"/>
  <c r="BD176" i="2"/>
  <c r="H176" i="2" s="1"/>
  <c r="H197" i="2"/>
  <c r="BD198" i="2"/>
  <c r="BD209" i="2" s="1"/>
  <c r="BD211" i="2" s="1"/>
  <c r="BD221" i="2" s="1"/>
  <c r="BD177" i="2" l="1"/>
  <c r="BD225" i="2" s="1"/>
  <c r="BD226" i="2" s="1"/>
  <c r="BD228" i="2" s="1"/>
  <c r="H228" i="2" s="1"/>
  <c r="H400" i="2" s="1"/>
  <c r="BD372" i="2"/>
  <c r="H372" i="2" s="1"/>
  <c r="H370" i="2"/>
  <c r="H373" i="2" s="1"/>
  <c r="H404" i="2" s="1"/>
  <c r="H368" i="2"/>
  <c r="H377" i="2"/>
  <c r="BD378" i="2"/>
  <c r="H406" i="2" l="1"/>
  <c r="H1" i="2" s="1"/>
  <c r="G1" i="1" s="1"/>
  <c r="BD382" i="2"/>
  <c r="H382" i="2" s="1"/>
  <c r="H380" i="2"/>
  <c r="H378" i="2"/>
  <c r="F1" i="2" l="1"/>
  <c r="G3" i="1" s="1"/>
  <c r="H383" i="2"/>
</calcChain>
</file>

<file path=xl/sharedStrings.xml><?xml version="1.0" encoding="utf-8"?>
<sst xmlns="http://schemas.openxmlformats.org/spreadsheetml/2006/main" count="501" uniqueCount="332">
  <si>
    <t>KKD - Example CCS Project</t>
  </si>
  <si>
    <t>Equity IRR</t>
  </si>
  <si>
    <t>Min DSCR</t>
  </si>
  <si>
    <t xml:space="preserve"> </t>
  </si>
  <si>
    <t>Time Independent Assumptions</t>
  </si>
  <si>
    <t>Base Inputs</t>
  </si>
  <si>
    <t>Unit</t>
  </si>
  <si>
    <t>Model Base Date</t>
  </si>
  <si>
    <t>[ Date ]</t>
  </si>
  <si>
    <t>FC Date</t>
  </si>
  <si>
    <t>Construction Period</t>
  </si>
  <si>
    <t>[ Months ]</t>
  </si>
  <si>
    <t>Economic Life</t>
  </si>
  <si>
    <t>[ Years ]</t>
  </si>
  <si>
    <t>Inflation Rate - General</t>
  </si>
  <si>
    <t>[ % ]</t>
  </si>
  <si>
    <t>Inflation Rate - CfD</t>
  </si>
  <si>
    <t>Capex</t>
  </si>
  <si>
    <t>Capital Expenditure</t>
  </si>
  <si>
    <t xml:space="preserve">[ £m ] </t>
  </si>
  <si>
    <t>Technical</t>
  </si>
  <si>
    <t>Net Output</t>
  </si>
  <si>
    <t>[ MW ]</t>
  </si>
  <si>
    <t>Gross Output</t>
  </si>
  <si>
    <t>Efficiency</t>
  </si>
  <si>
    <t>Fuel: 1 kg Coal =&gt; kJ  -  (GCV)</t>
  </si>
  <si>
    <t>[ kJ / kg, HHV ]</t>
  </si>
  <si>
    <t>Carbon/Coal Ratio</t>
  </si>
  <si>
    <t>[ kg/kg ]</t>
  </si>
  <si>
    <t>Carbon Capture Ratio</t>
  </si>
  <si>
    <t>Capacity Charge Starting from COD - Months</t>
  </si>
  <si>
    <t>[ Mth ]</t>
  </si>
  <si>
    <t>Reserved T&amp;S Capacity</t>
  </si>
  <si>
    <t>[ mCO2t ]</t>
  </si>
  <si>
    <t>Capacity Factor</t>
  </si>
  <si>
    <t>Capacity Charge</t>
  </si>
  <si>
    <t>[ £/CO2t ]</t>
  </si>
  <si>
    <t>Variable Charge</t>
  </si>
  <si>
    <t>Operating and Maintenance Costs, (Excl. T&amp;S)</t>
  </si>
  <si>
    <t>Fixed Operating Costs</t>
  </si>
  <si>
    <t xml:space="preserve"> [ £/kW/Year ]</t>
  </si>
  <si>
    <t>Variable Operating Costs</t>
  </si>
  <si>
    <t xml:space="preserve"> [ £/MWh ]</t>
  </si>
  <si>
    <t>Maintenance Expenses</t>
  </si>
  <si>
    <t>CfD Strike Price</t>
  </si>
  <si>
    <t>[ £/MWh ]</t>
  </si>
  <si>
    <t>Capital Structure</t>
  </si>
  <si>
    <t xml:space="preserve">Debt Funding </t>
  </si>
  <si>
    <t>Grant</t>
  </si>
  <si>
    <t>Equity</t>
  </si>
  <si>
    <t>Total</t>
  </si>
  <si>
    <t>Debt Financing</t>
  </si>
  <si>
    <t>Max Available Debt Amount Available</t>
  </si>
  <si>
    <t>[ £m ]</t>
  </si>
  <si>
    <t xml:space="preserve">Interest Rate </t>
  </si>
  <si>
    <t>Commitment Fee</t>
  </si>
  <si>
    <t>Target DSCR</t>
  </si>
  <si>
    <t>[ # ]</t>
  </si>
  <si>
    <t>Max Tenor Available</t>
  </si>
  <si>
    <t>[ Yrs ]</t>
  </si>
  <si>
    <t>Actual Tenor - call-up</t>
  </si>
  <si>
    <t>Working Capital</t>
  </si>
  <si>
    <t>Debtor Days</t>
  </si>
  <si>
    <t>[ Days ]</t>
  </si>
  <si>
    <t>Creditor Days</t>
  </si>
  <si>
    <t>Depreciation &amp; Tax</t>
  </si>
  <si>
    <t>Accounting Depreciation</t>
  </si>
  <si>
    <t>Capital Allowances - Main Pool</t>
  </si>
  <si>
    <t>Portion of Qualifying as Capital Allowances</t>
  </si>
  <si>
    <t>Corporate Tax Rate</t>
  </si>
  <si>
    <t>Taxes Paid in Period Accrued</t>
  </si>
  <si>
    <t>Return Requirement</t>
  </si>
  <si>
    <t>Equity Return Requirement</t>
  </si>
  <si>
    <t>Interest on Cash Balance</t>
  </si>
  <si>
    <t>Time Dependent Assumptions</t>
  </si>
  <si>
    <t>Period Starting</t>
  </si>
  <si>
    <t>Period Ending</t>
  </si>
  <si>
    <t>Cumulative Period Number</t>
  </si>
  <si>
    <t>Operation Phase Flag</t>
  </si>
  <si>
    <t>Capex Spend Curve</t>
  </si>
  <si>
    <t xml:space="preserve"> [ % ]</t>
  </si>
  <si>
    <t>Plant Operation</t>
  </si>
  <si>
    <t>Dispatch Profile</t>
  </si>
  <si>
    <t>Price Curves, Real</t>
  </si>
  <si>
    <t>Coal</t>
  </si>
  <si>
    <t>[ £/Ton ]</t>
  </si>
  <si>
    <t>Power</t>
  </si>
  <si>
    <t>TAP</t>
  </si>
  <si>
    <t xml:space="preserve"> [ £m ]</t>
  </si>
  <si>
    <t>Monetary Values in Millions Unless Otherwise Indicated</t>
  </si>
  <si>
    <t>Days in Period</t>
  </si>
  <si>
    <t>Inputs in Use</t>
  </si>
  <si>
    <t>Time Flags</t>
  </si>
  <si>
    <t>Time</t>
  </si>
  <si>
    <t>Proportion of Period in Development</t>
  </si>
  <si>
    <t>Proportion of Period in Construction</t>
  </si>
  <si>
    <t>Proportion of Period in Operation</t>
  </si>
  <si>
    <t>T&amp;S Capacity Charge Flag</t>
  </si>
  <si>
    <t>Development Period Flag</t>
  </si>
  <si>
    <t>Construction Period Flag</t>
  </si>
  <si>
    <t>Project Active Flag</t>
  </si>
  <si>
    <t>Operating Period Flag</t>
  </si>
  <si>
    <t>Periods in Operation</t>
  </si>
  <si>
    <t>COE Flag</t>
  </si>
  <si>
    <t>FC Flag</t>
  </si>
  <si>
    <t>Operating Days in Period</t>
  </si>
  <si>
    <t>Escalation Factors</t>
  </si>
  <si>
    <t>Inflation Factor - (I)</t>
  </si>
  <si>
    <t>Inflation Factor - (II) - CfD</t>
  </si>
  <si>
    <t>Development &amp; Construction</t>
  </si>
  <si>
    <t>Spend Curve</t>
  </si>
  <si>
    <t>Source of Funds</t>
  </si>
  <si>
    <t>Total Debt Financing</t>
  </si>
  <si>
    <t>b/fwd</t>
  </si>
  <si>
    <t>Debt</t>
  </si>
  <si>
    <t>Interest During Construction (IDC)</t>
  </si>
  <si>
    <t>c/fwd</t>
  </si>
  <si>
    <t>Upfront &amp; Commitment Fees</t>
  </si>
  <si>
    <t>Upfront Fee</t>
  </si>
  <si>
    <t>IDC and Fees Pro-Rata Allocation over Facilities</t>
  </si>
  <si>
    <t xml:space="preserve">Debt </t>
  </si>
  <si>
    <t>IDC Total</t>
  </si>
  <si>
    <t>Senior Debt - Control Account</t>
  </si>
  <si>
    <t>IDC</t>
  </si>
  <si>
    <t>Grant - Control Account</t>
  </si>
  <si>
    <t>Equity - Control Account</t>
  </si>
  <si>
    <t>Source of Funds Incl. IDC &amp; Fees</t>
  </si>
  <si>
    <t>Operation</t>
  </si>
  <si>
    <t>Power Generation &amp; Revenue</t>
  </si>
  <si>
    <t>Power Generation</t>
  </si>
  <si>
    <t>[ GWh ]</t>
  </si>
  <si>
    <t>Power Price</t>
  </si>
  <si>
    <t>Power Revenue</t>
  </si>
  <si>
    <t>Coal Consumption &amp; Costs</t>
  </si>
  <si>
    <t>Net Efficiency</t>
  </si>
  <si>
    <t>Coal Consumption</t>
  </si>
  <si>
    <t>[ Tons ]</t>
  </si>
  <si>
    <t>Coal Price</t>
  </si>
  <si>
    <t xml:space="preserve"> [ £/Ton ]</t>
  </si>
  <si>
    <t>Coal Costs</t>
  </si>
  <si>
    <t>Carbon Emissions &amp; CCS</t>
  </si>
  <si>
    <t>Carbon Emissions</t>
  </si>
  <si>
    <t xml:space="preserve">Carbon Captured </t>
  </si>
  <si>
    <t>[ mtCO2 ]</t>
  </si>
  <si>
    <t>Net Carbon Emitted</t>
  </si>
  <si>
    <t>Carbon Costs</t>
  </si>
  <si>
    <t>Green Electricity Generation &amp; Revenue</t>
  </si>
  <si>
    <t>CfD Strike Price Adder</t>
  </si>
  <si>
    <t>Green Generation</t>
  </si>
  <si>
    <t>CfD Revenue</t>
  </si>
  <si>
    <t>Carbon T&amp;S</t>
  </si>
  <si>
    <t>T&amp;S Capacity Charge</t>
  </si>
  <si>
    <t>T&amp;S Variable Charge</t>
  </si>
  <si>
    <t>Fixed O&amp;M Costs</t>
  </si>
  <si>
    <t>Plant Gross Output</t>
  </si>
  <si>
    <t>Fixed O&amp;M Costs - Total</t>
  </si>
  <si>
    <t>Variable O&amp;M Costs</t>
  </si>
  <si>
    <t>Financial Statements</t>
  </si>
  <si>
    <t>P&amp;L Account</t>
  </si>
  <si>
    <t>Revenue</t>
  </si>
  <si>
    <t>CfD &amp; TAP</t>
  </si>
  <si>
    <t>Fuel Procurement</t>
  </si>
  <si>
    <t>Carbon Allowance Procurement</t>
  </si>
  <si>
    <t>EBITDA</t>
  </si>
  <si>
    <t>Deferred Income</t>
  </si>
  <si>
    <t>Depreciation</t>
  </si>
  <si>
    <t>EBIT</t>
  </si>
  <si>
    <t>Interest Payable</t>
  </si>
  <si>
    <t>Interest Received</t>
  </si>
  <si>
    <t>Tax Charge</t>
  </si>
  <si>
    <t>Net Income</t>
  </si>
  <si>
    <t>Retained Earnings</t>
  </si>
  <si>
    <t>Profit After Taxes</t>
  </si>
  <si>
    <t>Dividends Payable</t>
  </si>
  <si>
    <t>Last Period Write-off</t>
  </si>
  <si>
    <t>Cash Flow Statement</t>
  </si>
  <si>
    <t>Movement in Working Capital</t>
  </si>
  <si>
    <t>Tax Paid</t>
  </si>
  <si>
    <t>Pre-Finance Cash Flow</t>
  </si>
  <si>
    <t>Interest Paid</t>
  </si>
  <si>
    <t>Debt Drawdowns</t>
  </si>
  <si>
    <t>Debt Repayments</t>
  </si>
  <si>
    <t>Grant Drawdown</t>
  </si>
  <si>
    <t>Equity Drawdown</t>
  </si>
  <si>
    <t>Free Cash Flow</t>
  </si>
  <si>
    <t>Cash Control Account</t>
  </si>
  <si>
    <t>Cash b/fwd</t>
  </si>
  <si>
    <t>Cash Surplus / (Deficit) from Period</t>
  </si>
  <si>
    <t>Dividend Paid</t>
  </si>
  <si>
    <t>Cash c/fwd</t>
  </si>
  <si>
    <t>Negative Cash Check</t>
  </si>
  <si>
    <t>Balance Sheet</t>
  </si>
  <si>
    <t>Fixed Assets</t>
  </si>
  <si>
    <t>Fixed Assets, NBV</t>
  </si>
  <si>
    <t>Deferred Grant</t>
  </si>
  <si>
    <t>Fixed Assets - Total</t>
  </si>
  <si>
    <t>Current Assets</t>
  </si>
  <si>
    <t>Cash</t>
  </si>
  <si>
    <t>Trade Debtors</t>
  </si>
  <si>
    <t>Current Assets - Total</t>
  </si>
  <si>
    <t>Current Liabilities</t>
  </si>
  <si>
    <t>Trade Creditors</t>
  </si>
  <si>
    <t>Tax Creditors</t>
  </si>
  <si>
    <t>Current Liabilities - Total</t>
  </si>
  <si>
    <t>Long Term Liabilities</t>
  </si>
  <si>
    <t>Senior Debt</t>
  </si>
  <si>
    <t>Net Assets</t>
  </si>
  <si>
    <t>Shareholders Funds</t>
  </si>
  <si>
    <t>Share Capital</t>
  </si>
  <si>
    <t>Shareholders Funds - Total</t>
  </si>
  <si>
    <t>Check</t>
  </si>
  <si>
    <t>Workings</t>
  </si>
  <si>
    <t>Working Capital - Debtors</t>
  </si>
  <si>
    <t>Working Capital - Debtor Circulation Dates</t>
  </si>
  <si>
    <t>Revenue Accrued in Period</t>
  </si>
  <si>
    <t>Debtors Received in Period</t>
  </si>
  <si>
    <t>Movement in Period</t>
  </si>
  <si>
    <t>Working Capital - Creditors</t>
  </si>
  <si>
    <t>Working Capital - Creditor Circulation Dates</t>
  </si>
  <si>
    <t>Cost of Sales Accrued in Period</t>
  </si>
  <si>
    <t>Creditors Paid in Period</t>
  </si>
  <si>
    <t>Net WC Movement in Period</t>
  </si>
  <si>
    <t>Tax Calculation</t>
  </si>
  <si>
    <t>Less: Capital Allowances</t>
  </si>
  <si>
    <t>Less: Interest Payable</t>
  </si>
  <si>
    <t>Add: Interest Receivable</t>
  </si>
  <si>
    <t>Profit Assesable for Tax</t>
  </si>
  <si>
    <t>Losses Utilized</t>
  </si>
  <si>
    <t>Taxable Income</t>
  </si>
  <si>
    <t>Tax Control Account</t>
  </si>
  <si>
    <t>Tax Charge / (Credit) for the Period</t>
  </si>
  <si>
    <t>Taxes Paid in the Period</t>
  </si>
  <si>
    <t>Last Period Catch-up</t>
  </si>
  <si>
    <t>Tax Losses Control Account</t>
  </si>
  <si>
    <t>Loss from the Current Period</t>
  </si>
  <si>
    <t>Loss Utilized in the Period</t>
  </si>
  <si>
    <t>Fixed Asset - Depreciation</t>
  </si>
  <si>
    <t>Depreciation Charge in Period</t>
  </si>
  <si>
    <t>Last Period Write-off at the COE</t>
  </si>
  <si>
    <t>Fixed Asset - Capital Allowances</t>
  </si>
  <si>
    <t>Offset: Capital Grant</t>
  </si>
  <si>
    <t>Sub Total</t>
  </si>
  <si>
    <t>Portion of Not Qualifying as Capital Allowances</t>
  </si>
  <si>
    <t>Capex Qualifying for Capital Allowances</t>
  </si>
  <si>
    <t xml:space="preserve">Capital Expenditure </t>
  </si>
  <si>
    <t>Capital Allowance in Period</t>
  </si>
  <si>
    <t>Maintanance Capex - Expensed</t>
  </si>
  <si>
    <t>Deferred Grant Income</t>
  </si>
  <si>
    <t>Debt Financing - DSCR Driven Repayments</t>
  </si>
  <si>
    <t>Debt Repayment Period Flag</t>
  </si>
  <si>
    <t>Cumulative Repayment Period No</t>
  </si>
  <si>
    <t>Cash Flow Available for Debt Service</t>
  </si>
  <si>
    <t>Target Debt Service</t>
  </si>
  <si>
    <t>Available for Principal Repayment</t>
  </si>
  <si>
    <t>Debt Drawdown</t>
  </si>
  <si>
    <t>Principal Repayment</t>
  </si>
  <si>
    <t>Tenor</t>
  </si>
  <si>
    <t>Interest on Cash</t>
  </si>
  <si>
    <t>Interest Receivable / Received</t>
  </si>
  <si>
    <t>Net Income and Retained Earnings</t>
  </si>
  <si>
    <t>Retained Earnings from Previous Year</t>
  </si>
  <si>
    <t>Net Income + Retained Earnings</t>
  </si>
  <si>
    <t>Cash Available for Distribution</t>
  </si>
  <si>
    <t>Cash Balance b/fwd</t>
  </si>
  <si>
    <t>Cash Available for Distribution from the Period</t>
  </si>
  <si>
    <t>Cash Available for Dividends</t>
  </si>
  <si>
    <t>Last Period Equity Capital Repayment</t>
  </si>
  <si>
    <t>Dividend Available for Shareholders</t>
  </si>
  <si>
    <t xml:space="preserve">Last Period Clearout </t>
  </si>
  <si>
    <t>Return Ratios</t>
  </si>
  <si>
    <t>Return Ratio - EIRR (Grant &amp; Equity)</t>
  </si>
  <si>
    <t>Equity Cash Flow</t>
  </si>
  <si>
    <t>Discount Factor - Equity CF</t>
  </si>
  <si>
    <t>NPV - Equity</t>
  </si>
  <si>
    <t>NPV Check</t>
  </si>
  <si>
    <t>Return Ratio - EIRR (Net of Grant)</t>
  </si>
  <si>
    <t>Key Banking Ratios - DSCR</t>
  </si>
  <si>
    <t>Flag</t>
  </si>
  <si>
    <t>CFADS</t>
  </si>
  <si>
    <t>Debt Service</t>
  </si>
  <si>
    <t>Min</t>
  </si>
  <si>
    <t>Avg</t>
  </si>
  <si>
    <t>Actual DSCR</t>
  </si>
  <si>
    <t>Diff.</t>
  </si>
  <si>
    <t>Checks</t>
  </si>
  <si>
    <t>Use and Source of Funds</t>
  </si>
  <si>
    <t>Capex Spend Curve Check</t>
  </si>
  <si>
    <t>NPV Check - Equity</t>
  </si>
  <si>
    <t>Master Check</t>
  </si>
  <si>
    <t>DSCR</t>
  </si>
  <si>
    <t>Debt Flag</t>
  </si>
  <si>
    <t>KKD Example CCS Model</t>
  </si>
  <si>
    <t>DISCLAIMER</t>
  </si>
  <si>
    <t xml:space="preserve">■ </t>
  </si>
  <si>
    <t>it was designed, and the interests of third parties have not have been anticipated;</t>
  </si>
  <si>
    <t>development of the Model has concluded, material events may have occurred since</t>
  </si>
  <si>
    <t>completion, which are not reflected in the Model;</t>
  </si>
  <si>
    <t>tested, this may not provide an appropriate degree of assurance for all possible uses</t>
  </si>
  <si>
    <t>of the Model, and</t>
  </si>
  <si>
    <t>Third parties will use the financial model entirely at their own risk and no responsibility</t>
  </si>
  <si>
    <t>is taken or accepted by Capture Power.</t>
  </si>
  <si>
    <t>Upfront Fees</t>
  </si>
  <si>
    <t>With regards the the Model, Third Parties should be aware of the following:</t>
  </si>
  <si>
    <t>The Model may not be suitable for purposes, other than the specific purpose for which</t>
  </si>
  <si>
    <t>The Model is a functional tool for a potential power CCS project indicative evaluation.</t>
  </si>
  <si>
    <t>The Model may be a development version and may not be complete or, in the event that</t>
  </si>
  <si>
    <t>The Model may not have been subject to independent testing and where it has been</t>
  </si>
  <si>
    <r>
      <t xml:space="preserve">It is </t>
    </r>
    <r>
      <rPr>
        <sz val="12"/>
        <color theme="4" tint="-0.499984740745262"/>
        <rFont val="Calibri"/>
        <family val="2"/>
      </rPr>
      <t>not</t>
    </r>
    <r>
      <rPr>
        <sz val="12"/>
        <color theme="4" tint="-0.499984740745262"/>
        <rFont val="Calibri"/>
        <family val="2"/>
        <scheme val="minor"/>
      </rPr>
      <t xml:space="preserve"> based on actual data related to CPL Project;</t>
    </r>
  </si>
  <si>
    <t>[ %, HHV ]</t>
  </si>
  <si>
    <t>Max</t>
  </si>
  <si>
    <t>Commercial Operation Date - (COD)</t>
  </si>
  <si>
    <t>Commercial Operation End - (COE)</t>
  </si>
  <si>
    <t>Contract for Differences - (CfD)</t>
  </si>
  <si>
    <t>CO2 Transportation &amp; Storage - (T&amp;S)</t>
  </si>
  <si>
    <t xml:space="preserve">Temporary Adjustment Payment - (TAP) </t>
  </si>
  <si>
    <t>Introduction</t>
  </si>
  <si>
    <t>Assumption</t>
  </si>
  <si>
    <t>Net output represents the power output expected to be available for power export to grid from the Plant.</t>
  </si>
  <si>
    <t>A percentage of carbon dioxide (CO2) emissions the Plant produces that is captured preventing the CO2 from entering the atmosphere.</t>
  </si>
  <si>
    <t>Effective Carbon Price (EUA &amp; CPS)</t>
  </si>
  <si>
    <t>This worksheet gives a brief introduction to KKD Example CCS Project Model related to its key assumptions and some of the Model's limitations.</t>
  </si>
  <si>
    <t>Notes related to the key assumptions and use of the Model</t>
  </si>
  <si>
    <t>Notes related optimising financing / target return</t>
  </si>
  <si>
    <t>Gross output is the total power generated which include the net output + auxiliary load + any loses. This assumption is used to define the Plant's fuel consumption.</t>
  </si>
  <si>
    <t xml:space="preserve">Contract for Difference (CfD) is a long-term contract between the Project and the Low Carbon Contracts Company (LCCC). The contract enables the generator to stabilise its revenues at a pre-agreed level (the CfD Strike Price) for the duration of the contract. Under the CfD, payments can flow from the LCCC to the generator, and vice versa.
Under the CfDs, when the market price for electricity generated by Generator (the reference price) is below the CfD Strike Price set out in the contract, payments are made by the LCCC to the Generator to make up the difference. However, when the reference price is above the CfD Strike Price, the Generator pays the LCCC the difference. </t>
  </si>
  <si>
    <t xml:space="preserve">The User should keep in mind that debt financing capacity is defined for the Modelling purpose so that gearing (i.e. portion of debt of total financing) and target Debt Service Cover Ratio (DSCR) are given assumptions. The debt tenor is eventually an outcome. 
Should the 'actual' tenor (shown in cell G58 in Input sheet) be shown as zero value the Model will flag out an error message, i.e. highlighting that the level of income is not sufficient to service the debt and, therefore, the Project would not be capable to repay fully back the raised debt financing within the maximum allowed 'target' repayment period. Likewise when the CfD strike price is increased the debt can be repaid in shorter period of time than the given target tenor (i.e. maximum 'available' tenor). </t>
  </si>
  <si>
    <t xml:space="preserve">The 'Percentage of Dispached Generation Run in CCS Mode' assumption represents the portion of total power generation (in each forecast period) when the Plant is assumed to capture CO2 operating in full load. </t>
  </si>
  <si>
    <t>Percentage of Dispatched Generation Run in CCS Mode</t>
  </si>
  <si>
    <t xml:space="preserve">Dispatch profile represents the 'net dispatch' when the Plant is assumed to operate in full load (in each forecast period) i.e. taking already into account all the scheduled and forced outages, ramping up/down before/after the Plant's start-ups/shutdowns. </t>
  </si>
  <si>
    <t xml:space="preserve">EU Allowance (EUA) is the official title of the carbon credits or pollution permits traded in the EU Emissions Trading Scheme (ETS). European law establishes a Greenhouse Gas (GHG) emissions trading scheme which commoditises CO2 emissions by creating a requirement for generators of large quantities of CO2 to purchase and submit EUAs in proportion to the amount of CO2 which the generator emits to atmosphere. Additionally, fuels used in power generation in the UK are subject to Carbon Price Support (CPS) levy to ensure that the effective CO2 price reaches a certain floor level. The levy is applied to the cost of fuel but for Modelling purposes it is treated as an add-on to the EUA price.  
The net amount of CO2 emitted is multiplied by the EUA price and CPS curve to calculate the total cost of EUAs and CPS for the Project. It should be noted that the price curve assumes both EUA and CPS prices shown as combined basis. The combined price curve is referred as Effective Carbon Price.
</t>
  </si>
  <si>
    <t>The Temporary Adjustment Payment (TAP) represents an additional temporary support (from LCCC) that is assumed to be available for a full scale 'first-of-a-kind' (FOAK) type commercial size CCS Project during early stage of operation. The purpose of this payments is to support the Project’s economics during the period when the Plant is operation ‘in testing mode‘ (i.e. when the Plant is expectd to have low availabity &amp; dispatch) and needs to cover all the Project‘s operating costs, debt service and also to fulfil the target Debt Service Cover Ratio (DSCR) requirements. For Modelling purpose any amount would be treated as a ‘fixed lump-sum‘ payment in the period(s) it is received.</t>
  </si>
  <si>
    <r>
      <t xml:space="preserve">The User should set all other Project's assumptions first and then adjust the CfD Strike Price assumption to test what level of CfD income is needed (in addition to electricity generated sold) to repay the senior debt financing and to provide the required level of equity return. However, it should be noted that the KKD financial Model does not allow to </t>
    </r>
    <r>
      <rPr>
        <i/>
        <sz val="12"/>
        <color theme="1"/>
        <rFont val="Calibri"/>
        <family val="2"/>
      </rPr>
      <t>fully</t>
    </r>
    <r>
      <rPr>
        <sz val="12"/>
        <color theme="1"/>
        <rFont val="Calibri"/>
        <family val="2"/>
        <scheme val="minor"/>
      </rPr>
      <t xml:space="preserve"> optimise both the target tenor for debt financing and equity return level. This is due to the fact that the debt financing repayment profile is driven by target DSCR and this profile is not 'locked down' once the maximum tenor is achieved, i.e. depending on the combination of assumptions used this can lead a situation where equity return requirement is not achieved and increasing the Strike Price further to target Equity IRR causes the debt being paid back more quickly at the same time. As the KKD financial Model is intended for indicative project evaluation purposes, this type of optimisation capability has been excluded from it.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</si>
</sst>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8" formatCode="&quot;£&quot;#,##0.00;[Red]\-&quot;£&quot;#,##0.00"/>
    <numFmt numFmtId="41" formatCode="_-* #,##0_-;\-* #,##0_-;_-* &quot;-&quot;_-;_-@_-"/>
    <numFmt numFmtId="43" formatCode="_-* #,##0.00_-;\-* #,##0.00_-;_-* &quot;-&quot;??_-;_-@_-"/>
    <numFmt numFmtId="164" formatCode="#,##0.0_);\(#,##0.0\);&quot;- &quot;;&quot;  &quot;@"/>
    <numFmt numFmtId="165" formatCode="0.0\ %\ "/>
    <numFmt numFmtId="166" formatCode="0.0\ %;[Red]\(0.0\ %\);&quot;- &quot;;&quot;  &quot;@"/>
    <numFmt numFmtId="167" formatCode="#,##0.00\ \x_);\(#,##0.00\ \x\);&quot;- &quot;;&quot;  &quot;@"/>
    <numFmt numFmtId="168" formatCode="d\-mmm\-yyyy"/>
    <numFmt numFmtId="169" formatCode="#,##0_);\(#,##0\);&quot;- &quot;;&quot;  &quot;@"/>
    <numFmt numFmtId="170" formatCode="0.00\ %;[Red]\(0.00\ %\);&quot;- &quot;;&quot;  &quot;@"/>
    <numFmt numFmtId="171" formatCode="#,##0.00_);\(#,##0.00\);&quot;- &quot;;&quot;  &quot;@"/>
    <numFmt numFmtId="172" formatCode="_-* #,##0_-;\-* #,##0_-;_-* &quot;-&quot;??_-;_-@_-"/>
    <numFmt numFmtId="173" formatCode="#,##0.000\ \x_);\(#,##0.000\ \x\);&quot;- &quot;;&quot;  &quot;@"/>
    <numFmt numFmtId="174" formatCode="0.0"/>
    <numFmt numFmtId="175" formatCode="0.00\ %;\(0.00\ %\);&quot;- &quot;;&quot;  &quot;@"/>
    <numFmt numFmtId="176" formatCode="0.0%"/>
    <numFmt numFmtId="177" formatCode="_(* #,##0.00_);_(* \(#,##0.00\);_(* &quot;-&quot;??_);_(@_)"/>
    <numFmt numFmtId="178" formatCode="#\ ###\ ##0_);\(#\ ###\ ##0\)"/>
    <numFmt numFmtId="179" formatCode="0.0\ %;0.0\ %;&quot;- &quot;;&quot;  &quot;@"/>
    <numFmt numFmtId="180" formatCode="0\ %;0\ %;&quot;- &quot;;&quot;  &quot;@"/>
    <numFmt numFmtId="181" formatCode="#,##0.000_);\(#,##0.000\);&quot;- &quot;;&quot;  &quot;@"/>
    <numFmt numFmtId="182" formatCode="#,##0.0"/>
    <numFmt numFmtId="183" formatCode="_-* #,##0.0_-;\-* #,##0.0_-;_-* &quot;-&quot;??_-;_-@_-"/>
    <numFmt numFmtId="184" formatCode="[$-F800]dddd\,\ mmmm\ dd\,\ yyyy"/>
  </numFmts>
  <fonts count="47" x14ac:knownFonts="1">
    <font>
      <sz val="11"/>
      <color theme="1"/>
      <name val="Calibri"/>
      <family val="2"/>
      <scheme val="minor"/>
    </font>
    <font>
      <sz val="10"/>
      <name val="Arial"/>
      <family val="2"/>
    </font>
    <font>
      <b/>
      <sz val="12"/>
      <name val="Calibri"/>
      <family val="2"/>
      <scheme val="minor"/>
    </font>
    <font>
      <sz val="10"/>
      <name val="Calibri"/>
      <family val="2"/>
      <scheme val="minor"/>
    </font>
    <font>
      <b/>
      <sz val="9"/>
      <name val="Calibri"/>
      <family val="2"/>
      <scheme val="minor"/>
    </font>
    <font>
      <sz val="9"/>
      <name val="Arial"/>
      <family val="2"/>
    </font>
    <font>
      <b/>
      <sz val="10"/>
      <name val="Calibri"/>
      <family val="2"/>
      <scheme val="minor"/>
    </font>
    <font>
      <b/>
      <sz val="12"/>
      <color indexed="8"/>
      <name val="Calibri"/>
      <family val="2"/>
      <scheme val="minor"/>
    </font>
    <font>
      <b/>
      <sz val="9"/>
      <color indexed="8"/>
      <name val="Calibri"/>
      <family val="2"/>
      <scheme val="minor"/>
    </font>
    <font>
      <sz val="7"/>
      <name val="Calibri"/>
      <family val="2"/>
      <scheme val="minor"/>
    </font>
    <font>
      <sz val="10"/>
      <color indexed="12"/>
      <name val="Arial"/>
      <family val="2"/>
    </font>
    <font>
      <sz val="10"/>
      <color indexed="12"/>
      <name val="Calibri"/>
      <family val="2"/>
      <scheme val="minor"/>
    </font>
    <font>
      <sz val="12"/>
      <name val="Times New Roman"/>
      <family val="1"/>
    </font>
    <font>
      <sz val="10"/>
      <color rgb="FF0000FF"/>
      <name val="Calibri"/>
      <family val="2"/>
      <scheme val="minor"/>
    </font>
    <font>
      <sz val="9"/>
      <color indexed="12"/>
      <name val="Calibri"/>
      <family val="2"/>
      <scheme val="minor"/>
    </font>
    <font>
      <sz val="9"/>
      <name val="Calibri"/>
      <family val="2"/>
      <scheme val="minor"/>
    </font>
    <font>
      <sz val="8"/>
      <name val="Calibri"/>
      <family val="2"/>
      <scheme val="minor"/>
    </font>
    <font>
      <sz val="9"/>
      <color indexed="9"/>
      <name val="Calibri"/>
      <family val="2"/>
      <scheme val="minor"/>
    </font>
    <font>
      <i/>
      <sz val="9"/>
      <name val="Calibri"/>
      <family val="2"/>
      <scheme val="minor"/>
    </font>
    <font>
      <sz val="12"/>
      <name val="Calibri"/>
      <family val="2"/>
      <scheme val="minor"/>
    </font>
    <font>
      <sz val="8"/>
      <color indexed="12"/>
      <name val="Calibri"/>
      <family val="2"/>
      <scheme val="minor"/>
    </font>
    <font>
      <b/>
      <sz val="10"/>
      <color indexed="8"/>
      <name val="Calibri"/>
      <family val="2"/>
      <scheme val="minor"/>
    </font>
    <font>
      <sz val="10"/>
      <color theme="6" tint="-0.499984740745262"/>
      <name val="Calibri"/>
      <family val="2"/>
      <scheme val="minor"/>
    </font>
    <font>
      <i/>
      <sz val="10"/>
      <name val="Calibri"/>
      <family val="2"/>
      <scheme val="minor"/>
    </font>
    <font>
      <b/>
      <sz val="10"/>
      <color indexed="12"/>
      <name val="Calibri"/>
      <family val="2"/>
      <scheme val="minor"/>
    </font>
    <font>
      <b/>
      <sz val="7"/>
      <name val="Calibri"/>
      <family val="2"/>
      <scheme val="minor"/>
    </font>
    <font>
      <sz val="10"/>
      <color rgb="FFC00000"/>
      <name val="Calibri"/>
      <family val="2"/>
      <scheme val="minor"/>
    </font>
    <font>
      <sz val="24"/>
      <color indexed="18"/>
      <name val="Calibri"/>
      <family val="2"/>
      <scheme val="minor"/>
    </font>
    <font>
      <b/>
      <sz val="28"/>
      <color indexed="9"/>
      <name val="Calibri"/>
      <family val="2"/>
      <scheme val="minor"/>
    </font>
    <font>
      <b/>
      <sz val="24"/>
      <color indexed="56"/>
      <name val="Calibri"/>
      <family val="2"/>
      <scheme val="minor"/>
    </font>
    <font>
      <sz val="16"/>
      <color indexed="18"/>
      <name val="Calibri"/>
      <family val="2"/>
      <scheme val="minor"/>
    </font>
    <font>
      <b/>
      <sz val="16"/>
      <color indexed="18"/>
      <name val="Calibri"/>
      <family val="2"/>
      <scheme val="minor"/>
    </font>
    <font>
      <sz val="14"/>
      <color indexed="18"/>
      <name val="Calibri"/>
      <family val="2"/>
      <scheme val="minor"/>
    </font>
    <font>
      <b/>
      <sz val="14"/>
      <color indexed="18"/>
      <name val="Calibri"/>
      <family val="2"/>
      <scheme val="minor"/>
    </font>
    <font>
      <sz val="9"/>
      <color indexed="18"/>
      <name val="Calibri"/>
      <family val="2"/>
      <scheme val="minor"/>
    </font>
    <font>
      <sz val="12"/>
      <color indexed="18"/>
      <name val="Calibri"/>
      <family val="2"/>
      <scheme val="minor"/>
    </font>
    <font>
      <sz val="14"/>
      <name val="Calibri"/>
      <family val="2"/>
      <scheme val="minor"/>
    </font>
    <font>
      <sz val="12"/>
      <color theme="4" tint="-0.499984740745262"/>
      <name val="Calibri"/>
      <family val="2"/>
      <scheme val="minor"/>
    </font>
    <font>
      <sz val="10"/>
      <color theme="4" tint="-0.499984740745262"/>
      <name val="Calibri"/>
      <family val="2"/>
      <scheme val="minor"/>
    </font>
    <font>
      <sz val="9"/>
      <color indexed="55"/>
      <name val="Calibri"/>
      <family val="2"/>
      <scheme val="minor"/>
    </font>
    <font>
      <sz val="11"/>
      <color theme="1"/>
      <name val="Calibri"/>
      <family val="2"/>
      <scheme val="minor"/>
    </font>
    <font>
      <sz val="12"/>
      <color theme="4" tint="-0.499984740745262"/>
      <name val="Calibri"/>
      <family val="2"/>
    </font>
    <font>
      <sz val="12"/>
      <color theme="1"/>
      <name val="Calibri"/>
      <family val="2"/>
      <scheme val="minor"/>
    </font>
    <font>
      <sz val="10"/>
      <color theme="1"/>
      <name val="Calibri"/>
      <family val="2"/>
      <scheme val="minor"/>
    </font>
    <font>
      <b/>
      <sz val="12"/>
      <color theme="1"/>
      <name val="Calibri"/>
      <family val="2"/>
      <scheme val="minor"/>
    </font>
    <font>
      <i/>
      <sz val="12"/>
      <color theme="1"/>
      <name val="Calibri"/>
      <family val="2"/>
      <scheme val="minor"/>
    </font>
    <font>
      <i/>
      <sz val="12"/>
      <color theme="1"/>
      <name val="Calibri"/>
      <family val="2"/>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rgb="FFCCEC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right style="medium">
        <color indexed="64"/>
      </right>
      <top/>
      <bottom/>
      <diagonal/>
    </border>
    <border>
      <left style="thick">
        <color indexed="23"/>
      </left>
      <right/>
      <top/>
      <bottom/>
      <diagonal/>
    </border>
    <border>
      <left/>
      <right style="thick">
        <color indexed="23"/>
      </right>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diagonal/>
    </border>
    <border>
      <left style="thin">
        <color theme="4" tint="-0.24994659260841701"/>
      </left>
      <right style="medium">
        <color theme="4" tint="-0.24994659260841701"/>
      </right>
      <top/>
      <bottom/>
      <diagonal/>
    </border>
    <border>
      <left style="thin">
        <color theme="4" tint="-0.24994659260841701"/>
      </left>
      <right style="medium">
        <color theme="4" tint="-0.24994659260841701"/>
      </right>
      <top/>
      <bottom style="medium">
        <color theme="4" tint="-0.24994659260841701"/>
      </bottom>
      <diagonal/>
    </border>
  </borders>
  <cellStyleXfs count="11">
    <xf numFmtId="0" fontId="0" fillId="0" borderId="0"/>
    <xf numFmtId="0" fontId="1" fillId="0" borderId="0"/>
    <xf numFmtId="165" fontId="5" fillId="3" borderId="2"/>
    <xf numFmtId="168" fontId="10" fillId="5" borderId="6">
      <protection locked="0"/>
    </xf>
    <xf numFmtId="169" fontId="10" fillId="5" borderId="6"/>
    <xf numFmtId="0" fontId="12" fillId="0" borderId="0" applyFont="0"/>
    <xf numFmtId="43" fontId="1" fillId="0" borderId="0" applyFont="0" applyFill="0" applyBorder="0" applyAlignment="0" applyProtection="0"/>
    <xf numFmtId="9" fontId="1" fillId="0" borderId="0" applyFont="0" applyFill="0" applyBorder="0" applyAlignment="0" applyProtection="0"/>
    <xf numFmtId="170" fontId="11" fillId="6" borderId="2"/>
    <xf numFmtId="169" fontId="3" fillId="0" borderId="2"/>
    <xf numFmtId="43" fontId="40" fillId="0" borderId="0" applyFont="0" applyFill="0" applyBorder="0" applyAlignment="0" applyProtection="0"/>
  </cellStyleXfs>
  <cellXfs count="219">
    <xf numFmtId="0" fontId="0" fillId="0" borderId="0" xfId="0"/>
    <xf numFmtId="0" fontId="2" fillId="0" borderId="0" xfId="1" applyFont="1"/>
    <xf numFmtId="0" fontId="3" fillId="0" borderId="0" xfId="1" applyFont="1"/>
    <xf numFmtId="164" fontId="4" fillId="2" borderId="1" xfId="1" applyNumberFormat="1" applyFont="1" applyFill="1" applyBorder="1" applyAlignment="1">
      <alignment horizontal="center"/>
    </xf>
    <xf numFmtId="0" fontId="7" fillId="4" borderId="3" xfId="1" applyFont="1" applyFill="1" applyBorder="1"/>
    <xf numFmtId="0" fontId="7" fillId="4" borderId="4" xfId="1" applyFont="1" applyFill="1" applyBorder="1"/>
    <xf numFmtId="0" fontId="8" fillId="4" borderId="4" xfId="1" applyFont="1" applyFill="1" applyBorder="1"/>
    <xf numFmtId="0" fontId="7" fillId="4" borderId="5" xfId="1" applyFont="1" applyFill="1" applyBorder="1"/>
    <xf numFmtId="0" fontId="3" fillId="0" borderId="0" xfId="1" applyFont="1" applyFill="1"/>
    <xf numFmtId="2" fontId="6" fillId="0" borderId="0" xfId="1" applyNumberFormat="1" applyFont="1"/>
    <xf numFmtId="0" fontId="6" fillId="0" borderId="0" xfId="1" applyFont="1"/>
    <xf numFmtId="0" fontId="6" fillId="0" borderId="0" xfId="1" applyFont="1" applyAlignment="1">
      <alignment horizontal="center"/>
    </xf>
    <xf numFmtId="41" fontId="6" fillId="0" borderId="0" xfId="1" applyNumberFormat="1" applyFont="1"/>
    <xf numFmtId="0" fontId="9" fillId="0" borderId="0" xfId="1" applyFont="1" applyAlignment="1">
      <alignment horizontal="center"/>
    </xf>
    <xf numFmtId="168" fontId="11" fillId="6" borderId="2" xfId="3" applyFont="1" applyFill="1" applyBorder="1">
      <protection locked="0"/>
    </xf>
    <xf numFmtId="0" fontId="3" fillId="0" borderId="0" xfId="1" quotePrefix="1" applyFont="1" applyAlignment="1">
      <alignment horizontal="center"/>
    </xf>
    <xf numFmtId="169" fontId="11" fillId="6" borderId="2" xfId="4" applyNumberFormat="1" applyFont="1" applyFill="1" applyBorder="1"/>
    <xf numFmtId="168" fontId="3" fillId="0" borderId="2" xfId="3" applyFont="1" applyFill="1" applyBorder="1">
      <protection locked="0"/>
    </xf>
    <xf numFmtId="170" fontId="11" fillId="6" borderId="2" xfId="4" applyNumberFormat="1" applyFont="1" applyFill="1" applyBorder="1"/>
    <xf numFmtId="170" fontId="3" fillId="0" borderId="0" xfId="1" applyNumberFormat="1" applyFont="1"/>
    <xf numFmtId="0" fontId="9" fillId="0" borderId="0" xfId="5" applyFont="1" applyAlignment="1">
      <alignment horizontal="center"/>
    </xf>
    <xf numFmtId="171" fontId="11" fillId="6" borderId="2" xfId="4" applyNumberFormat="1" applyFont="1" applyFill="1" applyBorder="1"/>
    <xf numFmtId="164" fontId="11" fillId="6" borderId="2" xfId="4" applyNumberFormat="1" applyFont="1" applyFill="1" applyBorder="1"/>
    <xf numFmtId="166" fontId="11" fillId="6" borderId="2" xfId="4" applyNumberFormat="1" applyFont="1" applyFill="1" applyBorder="1"/>
    <xf numFmtId="0" fontId="9" fillId="0" borderId="0" xfId="1" applyFont="1"/>
    <xf numFmtId="166" fontId="3" fillId="0" borderId="7" xfId="2" quotePrefix="1" applyNumberFormat="1" applyFont="1" applyFill="1" applyBorder="1"/>
    <xf numFmtId="173" fontId="11" fillId="6" borderId="2" xfId="4" applyNumberFormat="1" applyFont="1" applyFill="1" applyBorder="1"/>
    <xf numFmtId="41" fontId="13" fillId="0" borderId="2" xfId="2" quotePrefix="1" applyNumberFormat="1" applyFont="1" applyFill="1" applyBorder="1"/>
    <xf numFmtId="173" fontId="11" fillId="0" borderId="0" xfId="4" applyNumberFormat="1" applyFont="1" applyFill="1" applyBorder="1"/>
    <xf numFmtId="173" fontId="14" fillId="0" borderId="0" xfId="4" applyNumberFormat="1" applyFont="1" applyFill="1" applyBorder="1"/>
    <xf numFmtId="0" fontId="13" fillId="0" borderId="0" xfId="1" applyFont="1"/>
    <xf numFmtId="1" fontId="8" fillId="0" borderId="8" xfId="5" applyNumberFormat="1" applyFont="1" applyFill="1" applyBorder="1" applyProtection="1">
      <protection locked="0"/>
    </xf>
    <xf numFmtId="0" fontId="15" fillId="0" borderId="8" xfId="5" applyFont="1" applyFill="1" applyBorder="1"/>
    <xf numFmtId="0" fontId="15" fillId="0" borderId="8" xfId="5" applyFont="1" applyBorder="1"/>
    <xf numFmtId="168" fontId="16" fillId="0" borderId="8" xfId="5" applyNumberFormat="1" applyFont="1" applyBorder="1" applyAlignment="1">
      <alignment horizontal="center"/>
    </xf>
    <xf numFmtId="1" fontId="8" fillId="0" borderId="0" xfId="5" applyNumberFormat="1" applyFont="1" applyFill="1" applyBorder="1" applyProtection="1">
      <protection locked="0"/>
    </xf>
    <xf numFmtId="0" fontId="15" fillId="0" borderId="0" xfId="5" applyFont="1" applyFill="1"/>
    <xf numFmtId="0" fontId="15" fillId="0" borderId="0" xfId="5" applyFont="1"/>
    <xf numFmtId="168" fontId="17" fillId="0" borderId="0" xfId="5" applyNumberFormat="1" applyFont="1"/>
    <xf numFmtId="168" fontId="16" fillId="0" borderId="0" xfId="5" applyNumberFormat="1" applyFont="1" applyBorder="1" applyAlignment="1">
      <alignment horizontal="center"/>
    </xf>
    <xf numFmtId="174" fontId="16" fillId="0" borderId="0" xfId="5" applyNumberFormat="1" applyFont="1" applyAlignment="1">
      <alignment horizontal="center"/>
    </xf>
    <xf numFmtId="169" fontId="15" fillId="0" borderId="0" xfId="4" applyNumberFormat="1" applyFont="1" applyFill="1" applyBorder="1" applyAlignment="1">
      <alignment horizontal="center"/>
    </xf>
    <xf numFmtId="0" fontId="15" fillId="0" borderId="9" xfId="5" applyFont="1" applyFill="1" applyBorder="1"/>
    <xf numFmtId="0" fontId="15" fillId="0" borderId="9" xfId="5" applyFont="1" applyBorder="1"/>
    <xf numFmtId="0" fontId="15" fillId="0" borderId="0" xfId="5" applyFont="1" applyFill="1" applyBorder="1"/>
    <xf numFmtId="0" fontId="15" fillId="0" borderId="0" xfId="5" applyFont="1" applyBorder="1"/>
    <xf numFmtId="9" fontId="3" fillId="0" borderId="0" xfId="7" applyFont="1"/>
    <xf numFmtId="175" fontId="3" fillId="0" borderId="2" xfId="1" quotePrefix="1" applyNumberFormat="1" applyFont="1" applyFill="1" applyBorder="1"/>
    <xf numFmtId="170" fontId="11" fillId="6" borderId="2" xfId="8"/>
    <xf numFmtId="0" fontId="3" fillId="0" borderId="0" xfId="1" quotePrefix="1" applyFont="1"/>
    <xf numFmtId="4" fontId="3" fillId="0" borderId="0" xfId="1" applyNumberFormat="1" applyFont="1" applyFill="1"/>
    <xf numFmtId="166" fontId="3" fillId="0" borderId="0" xfId="1" applyNumberFormat="1" applyFont="1"/>
    <xf numFmtId="176" fontId="3" fillId="0" borderId="0" xfId="7" applyNumberFormat="1" applyFont="1"/>
    <xf numFmtId="176" fontId="13" fillId="0" borderId="0" xfId="7" applyNumberFormat="1" applyFont="1"/>
    <xf numFmtId="43" fontId="3" fillId="0" borderId="0" xfId="6" applyFont="1"/>
    <xf numFmtId="177" fontId="11" fillId="6" borderId="2" xfId="4" applyNumberFormat="1" applyFont="1" applyFill="1" applyBorder="1"/>
    <xf numFmtId="0" fontId="2" fillId="0" borderId="0" xfId="1" applyFont="1" applyAlignment="1">
      <alignment horizontal="center"/>
    </xf>
    <xf numFmtId="176" fontId="2" fillId="0" borderId="2" xfId="1" applyNumberFormat="1" applyFont="1" applyBorder="1" applyAlignment="1">
      <alignment horizontal="center"/>
    </xf>
    <xf numFmtId="0" fontId="3" fillId="0" borderId="0" xfId="1" applyFont="1" applyBorder="1"/>
    <xf numFmtId="167" fontId="2" fillId="0" borderId="2" xfId="2" quotePrefix="1" applyNumberFormat="1" applyFont="1" applyFill="1" applyBorder="1" applyAlignment="1">
      <alignment horizontal="center"/>
    </xf>
    <xf numFmtId="0" fontId="18" fillId="0" borderId="9" xfId="5" applyFont="1" applyBorder="1" applyProtection="1">
      <protection hidden="1"/>
    </xf>
    <xf numFmtId="178" fontId="15" fillId="0" borderId="9" xfId="5" applyNumberFormat="1" applyFont="1" applyBorder="1"/>
    <xf numFmtId="0" fontId="19" fillId="0" borderId="9" xfId="5" applyFont="1" applyBorder="1"/>
    <xf numFmtId="0" fontId="18" fillId="0" borderId="0" xfId="5" applyFont="1" applyBorder="1" applyProtection="1">
      <protection hidden="1"/>
    </xf>
    <xf numFmtId="178" fontId="15" fillId="0" borderId="0" xfId="5" applyNumberFormat="1" applyFont="1" applyBorder="1"/>
    <xf numFmtId="0" fontId="19" fillId="0" borderId="0" xfId="5" applyFont="1"/>
    <xf numFmtId="168" fontId="20" fillId="0" borderId="0" xfId="5" applyNumberFormat="1" applyFont="1" applyBorder="1" applyAlignment="1">
      <alignment horizontal="center"/>
    </xf>
    <xf numFmtId="0" fontId="16" fillId="0" borderId="0" xfId="5" applyFont="1" applyAlignment="1">
      <alignment horizontal="center"/>
    </xf>
    <xf numFmtId="0" fontId="4" fillId="0" borderId="9" xfId="5" applyFont="1" applyBorder="1"/>
    <xf numFmtId="0" fontId="4" fillId="0" borderId="9" xfId="5" applyFont="1" applyBorder="1" applyAlignment="1">
      <alignment horizontal="center"/>
    </xf>
    <xf numFmtId="0" fontId="6" fillId="0" borderId="9" xfId="1" applyFont="1" applyBorder="1" applyAlignment="1">
      <alignment horizontal="center"/>
    </xf>
    <xf numFmtId="0" fontId="21" fillId="4" borderId="4" xfId="1" applyFont="1" applyFill="1" applyBorder="1"/>
    <xf numFmtId="0" fontId="21" fillId="4" borderId="5" xfId="1" applyFont="1" applyFill="1" applyBorder="1"/>
    <xf numFmtId="168" fontId="3" fillId="0" borderId="0" xfId="1" applyNumberFormat="1" applyFont="1"/>
    <xf numFmtId="168" fontId="13" fillId="0" borderId="2" xfId="3" applyFont="1" applyFill="1" applyBorder="1">
      <protection locked="0"/>
    </xf>
    <xf numFmtId="179" fontId="3" fillId="0" borderId="2" xfId="2" applyNumberFormat="1" applyFont="1" applyFill="1" applyAlignment="1">
      <alignment wrapText="1"/>
    </xf>
    <xf numFmtId="180" fontId="3" fillId="0" borderId="2" xfId="2" applyNumberFormat="1" applyFont="1" applyFill="1"/>
    <xf numFmtId="9" fontId="3" fillId="0" borderId="0" xfId="7" applyFont="1" applyFill="1" applyBorder="1"/>
    <xf numFmtId="169" fontId="3" fillId="0" borderId="2" xfId="9"/>
    <xf numFmtId="10" fontId="13" fillId="0" borderId="2" xfId="7" applyNumberFormat="1" applyFont="1" applyFill="1" applyBorder="1"/>
    <xf numFmtId="181" fontId="22" fillId="0" borderId="1" xfId="1" applyNumberFormat="1" applyFont="1" applyFill="1" applyBorder="1"/>
    <xf numFmtId="181" fontId="3" fillId="0" borderId="10" xfId="1" applyNumberFormat="1" applyFont="1" applyFill="1" applyBorder="1"/>
    <xf numFmtId="179" fontId="3" fillId="0" borderId="2" xfId="2" applyNumberFormat="1" applyFont="1" applyFill="1"/>
    <xf numFmtId="179" fontId="13" fillId="0" borderId="2" xfId="2" applyNumberFormat="1" applyFont="1" applyFill="1"/>
    <xf numFmtId="164" fontId="11" fillId="0" borderId="2" xfId="4" applyNumberFormat="1" applyFont="1" applyFill="1" applyBorder="1"/>
    <xf numFmtId="164" fontId="3" fillId="0" borderId="2" xfId="4" applyNumberFormat="1" applyFont="1" applyFill="1" applyBorder="1"/>
    <xf numFmtId="166" fontId="11" fillId="0" borderId="2" xfId="2" quotePrefix="1" applyNumberFormat="1" applyFont="1" applyFill="1" applyBorder="1"/>
    <xf numFmtId="166" fontId="11" fillId="0" borderId="11" xfId="2" quotePrefix="1" applyNumberFormat="1" applyFont="1" applyFill="1" applyBorder="1"/>
    <xf numFmtId="166" fontId="13" fillId="0" borderId="11" xfId="2" quotePrefix="1" applyNumberFormat="1" applyFont="1" applyFill="1" applyBorder="1"/>
    <xf numFmtId="164" fontId="3" fillId="0" borderId="7" xfId="4" applyNumberFormat="1" applyFont="1" applyFill="1" applyBorder="1"/>
    <xf numFmtId="170" fontId="13" fillId="0" borderId="2" xfId="2" quotePrefix="1" applyNumberFormat="1" applyFont="1" applyFill="1" applyBorder="1"/>
    <xf numFmtId="170" fontId="3" fillId="0" borderId="0" xfId="1" applyNumberFormat="1" applyFont="1" applyFill="1"/>
    <xf numFmtId="170" fontId="3" fillId="0" borderId="2" xfId="2" quotePrefix="1" applyNumberFormat="1" applyFont="1" applyFill="1" applyBorder="1"/>
    <xf numFmtId="164" fontId="3" fillId="0" borderId="12" xfId="4" applyNumberFormat="1" applyFont="1" applyFill="1" applyBorder="1"/>
    <xf numFmtId="164" fontId="3" fillId="0" borderId="0" xfId="4" applyNumberFormat="1" applyFont="1" applyFill="1" applyBorder="1"/>
    <xf numFmtId="166" fontId="3" fillId="0" borderId="2" xfId="2" quotePrefix="1" applyNumberFormat="1" applyFont="1" applyFill="1" applyBorder="1"/>
    <xf numFmtId="166" fontId="3" fillId="0" borderId="0" xfId="2" quotePrefix="1" applyNumberFormat="1" applyFont="1" applyFill="1" applyBorder="1"/>
    <xf numFmtId="166" fontId="3" fillId="0" borderId="11" xfId="2" quotePrefix="1" applyNumberFormat="1" applyFont="1" applyFill="1" applyBorder="1"/>
    <xf numFmtId="164" fontId="13" fillId="0" borderId="2" xfId="4" applyNumberFormat="1" applyFont="1" applyFill="1" applyBorder="1"/>
    <xf numFmtId="166" fontId="13" fillId="0" borderId="2" xfId="2" quotePrefix="1" applyNumberFormat="1" applyFont="1" applyFill="1" applyBorder="1"/>
    <xf numFmtId="169" fontId="3" fillId="0" borderId="7" xfId="4" applyNumberFormat="1" applyFont="1" applyFill="1" applyBorder="1"/>
    <xf numFmtId="37" fontId="3" fillId="0" borderId="0" xfId="1" applyNumberFormat="1" applyFont="1"/>
    <xf numFmtId="171" fontId="13" fillId="0" borderId="13" xfId="4" applyNumberFormat="1" applyFont="1" applyFill="1" applyBorder="1"/>
    <xf numFmtId="182" fontId="3" fillId="0" borderId="0" xfId="1" applyNumberFormat="1" applyFont="1"/>
    <xf numFmtId="169" fontId="3" fillId="0" borderId="0" xfId="4" applyNumberFormat="1" applyFont="1" applyFill="1" applyBorder="1"/>
    <xf numFmtId="183" fontId="13" fillId="0" borderId="11" xfId="6" quotePrefix="1" applyNumberFormat="1" applyFont="1" applyFill="1" applyBorder="1"/>
    <xf numFmtId="183" fontId="3" fillId="0" borderId="11" xfId="6" quotePrefix="1" applyNumberFormat="1" applyFont="1" applyFill="1" applyBorder="1"/>
    <xf numFmtId="176" fontId="13" fillId="0" borderId="2" xfId="7" applyNumberFormat="1" applyFont="1" applyFill="1" applyBorder="1"/>
    <xf numFmtId="169" fontId="3" fillId="0" borderId="0" xfId="1" applyNumberFormat="1" applyFont="1"/>
    <xf numFmtId="169" fontId="13" fillId="0" borderId="2" xfId="4" applyNumberFormat="1" applyFont="1" applyFill="1" applyBorder="1"/>
    <xf numFmtId="169" fontId="3" fillId="0" borderId="2" xfId="4" applyNumberFormat="1" applyFont="1" applyFill="1" applyBorder="1"/>
    <xf numFmtId="171" fontId="13" fillId="0" borderId="2" xfId="4" applyNumberFormat="1" applyFont="1" applyFill="1" applyBorder="1"/>
    <xf numFmtId="171" fontId="3" fillId="0" borderId="2" xfId="4" applyNumberFormat="1" applyFont="1" applyFill="1" applyBorder="1"/>
    <xf numFmtId="171" fontId="3" fillId="0" borderId="7" xfId="4" applyNumberFormat="1" applyFont="1" applyFill="1" applyBorder="1"/>
    <xf numFmtId="171" fontId="3" fillId="0" borderId="11" xfId="4" applyNumberFormat="1" applyFont="1" applyFill="1" applyBorder="1"/>
    <xf numFmtId="169" fontId="3" fillId="0" borderId="11" xfId="4" applyNumberFormat="1" applyFont="1" applyFill="1" applyBorder="1"/>
    <xf numFmtId="9" fontId="3" fillId="0" borderId="0" xfId="1" applyNumberFormat="1" applyFont="1"/>
    <xf numFmtId="43" fontId="3" fillId="0" borderId="0" xfId="1" applyNumberFormat="1" applyFont="1"/>
    <xf numFmtId="0" fontId="3" fillId="0" borderId="0" xfId="1" applyFont="1" applyFill="1" applyBorder="1"/>
    <xf numFmtId="164" fontId="3" fillId="0" borderId="11" xfId="4" applyNumberFormat="1" applyFont="1" applyFill="1" applyBorder="1"/>
    <xf numFmtId="0" fontId="3" fillId="0" borderId="0" xfId="5" applyFont="1" applyFill="1" applyAlignment="1">
      <alignment horizontal="center"/>
    </xf>
    <xf numFmtId="0" fontId="3" fillId="0" borderId="0" xfId="5" applyFont="1" applyAlignment="1">
      <alignment horizontal="center"/>
    </xf>
    <xf numFmtId="0" fontId="15" fillId="0" borderId="0" xfId="1" applyFont="1" applyFill="1" applyBorder="1"/>
    <xf numFmtId="171" fontId="11" fillId="0" borderId="2" xfId="4" applyNumberFormat="1" applyFont="1" applyFill="1" applyBorder="1"/>
    <xf numFmtId="171" fontId="3" fillId="0" borderId="0" xfId="1" applyNumberFormat="1" applyFont="1"/>
    <xf numFmtId="171" fontId="3" fillId="0" borderId="0" xfId="1" applyNumberFormat="1" applyFont="1" applyFill="1"/>
    <xf numFmtId="174" fontId="3" fillId="0" borderId="0" xfId="1" applyNumberFormat="1" applyFont="1" applyFill="1"/>
    <xf numFmtId="169" fontId="3" fillId="0" borderId="13" xfId="4" applyNumberFormat="1" applyFont="1" applyFill="1" applyBorder="1"/>
    <xf numFmtId="164" fontId="3" fillId="0" borderId="13" xfId="4" applyNumberFormat="1" applyFont="1" applyFill="1" applyBorder="1"/>
    <xf numFmtId="169" fontId="3" fillId="0" borderId="12" xfId="4" applyNumberFormat="1" applyFont="1" applyFill="1" applyBorder="1"/>
    <xf numFmtId="10" fontId="3" fillId="0" borderId="0" xfId="7" applyNumberFormat="1" applyFont="1"/>
    <xf numFmtId="164" fontId="3" fillId="0" borderId="0" xfId="1" applyNumberFormat="1" applyFont="1"/>
    <xf numFmtId="169" fontId="3" fillId="0" borderId="14" xfId="4" applyNumberFormat="1" applyFont="1" applyFill="1" applyBorder="1"/>
    <xf numFmtId="169" fontId="3" fillId="0" borderId="15" xfId="4" applyNumberFormat="1" applyFont="1" applyFill="1" applyBorder="1"/>
    <xf numFmtId="164" fontId="3" fillId="0" borderId="16" xfId="4" applyNumberFormat="1" applyFont="1" applyFill="1" applyBorder="1"/>
    <xf numFmtId="0" fontId="23" fillId="0" borderId="0" xfId="1" applyFont="1"/>
    <xf numFmtId="164" fontId="3" fillId="0" borderId="17" xfId="4" applyNumberFormat="1" applyFont="1" applyFill="1" applyBorder="1"/>
    <xf numFmtId="183" fontId="3" fillId="0" borderId="0" xfId="6" applyNumberFormat="1" applyFont="1"/>
    <xf numFmtId="41" fontId="24" fillId="0" borderId="0" xfId="1" applyNumberFormat="1" applyFont="1"/>
    <xf numFmtId="169" fontId="11" fillId="0" borderId="2" xfId="4" applyNumberFormat="1" applyFont="1" applyFill="1" applyBorder="1"/>
    <xf numFmtId="169" fontId="6" fillId="0" borderId="0" xfId="1" applyNumberFormat="1" applyFont="1" applyAlignment="1">
      <alignment horizontal="center"/>
    </xf>
    <xf numFmtId="0" fontId="25" fillId="0" borderId="0" xfId="1" applyFont="1" applyAlignment="1">
      <alignment horizontal="center"/>
    </xf>
    <xf numFmtId="0" fontId="26" fillId="0" borderId="0" xfId="1" applyFont="1"/>
    <xf numFmtId="0" fontId="26" fillId="0" borderId="0" xfId="1" applyFont="1" applyFill="1"/>
    <xf numFmtId="170" fontId="11" fillId="0" borderId="2" xfId="2" quotePrefix="1" applyNumberFormat="1" applyFont="1" applyFill="1" applyBorder="1"/>
    <xf numFmtId="173" fontId="13" fillId="0" borderId="2" xfId="2" quotePrefix="1" applyNumberFormat="1" applyFont="1" applyFill="1" applyBorder="1"/>
    <xf numFmtId="173" fontId="3" fillId="0" borderId="2" xfId="2" quotePrefix="1" applyNumberFormat="1" applyFont="1" applyFill="1" applyBorder="1"/>
    <xf numFmtId="8" fontId="3" fillId="0" borderId="0" xfId="1" applyNumberFormat="1" applyFont="1"/>
    <xf numFmtId="164" fontId="3" fillId="0" borderId="1" xfId="4" applyNumberFormat="1" applyFont="1" applyFill="1" applyBorder="1"/>
    <xf numFmtId="164" fontId="3" fillId="0" borderId="18" xfId="4" applyNumberFormat="1" applyFont="1" applyFill="1" applyBorder="1"/>
    <xf numFmtId="176" fontId="6" fillId="0" borderId="2" xfId="7" applyNumberFormat="1" applyFont="1" applyFill="1" applyBorder="1" applyAlignment="1">
      <alignment horizontal="right"/>
    </xf>
    <xf numFmtId="181" fontId="3" fillId="0" borderId="2" xfId="4" applyNumberFormat="1" applyFont="1" applyFill="1" applyBorder="1"/>
    <xf numFmtId="169" fontId="6" fillId="0" borderId="2" xfId="4" applyNumberFormat="1" applyFont="1" applyFill="1" applyBorder="1"/>
    <xf numFmtId="169" fontId="3" fillId="0" borderId="2" xfId="4" quotePrefix="1" applyNumberFormat="1" applyFont="1" applyFill="1" applyBorder="1"/>
    <xf numFmtId="0" fontId="3" fillId="0" borderId="0" xfId="1" applyFont="1" applyAlignment="1">
      <alignment horizontal="center"/>
    </xf>
    <xf numFmtId="173" fontId="3" fillId="0" borderId="2" xfId="2" quotePrefix="1" applyNumberFormat="1" applyFont="1" applyFill="1" applyBorder="1" applyAlignment="1">
      <alignment horizontal="right"/>
    </xf>
    <xf numFmtId="173" fontId="3" fillId="0" borderId="7" xfId="1" quotePrefix="1" applyNumberFormat="1" applyFont="1" applyFill="1" applyBorder="1" applyAlignment="1">
      <alignment horizontal="right"/>
    </xf>
    <xf numFmtId="172" fontId="3" fillId="0" borderId="2" xfId="6" quotePrefix="1" applyNumberFormat="1" applyFont="1" applyFill="1" applyBorder="1" applyAlignment="1">
      <alignment horizontal="right"/>
    </xf>
    <xf numFmtId="173" fontId="3" fillId="0" borderId="2" xfId="1" quotePrefix="1" applyNumberFormat="1" applyFont="1" applyFill="1" applyBorder="1"/>
    <xf numFmtId="1" fontId="16" fillId="0" borderId="0" xfId="5" applyNumberFormat="1" applyFont="1" applyAlignment="1">
      <alignment horizontal="center"/>
    </xf>
    <xf numFmtId="169" fontId="16" fillId="0" borderId="0" xfId="4" applyNumberFormat="1" applyFont="1" applyFill="1" applyBorder="1" applyAlignment="1">
      <alignment horizontal="center"/>
    </xf>
    <xf numFmtId="166" fontId="6" fillId="0" borderId="2" xfId="2" quotePrefix="1" applyNumberFormat="1" applyFont="1" applyFill="1" applyBorder="1" applyAlignment="1">
      <alignment horizontal="right" indent="1"/>
    </xf>
    <xf numFmtId="167" fontId="6" fillId="0" borderId="2" xfId="2" quotePrefix="1" applyNumberFormat="1" applyFont="1" applyFill="1" applyBorder="1" applyAlignment="1">
      <alignment horizontal="right" indent="1"/>
    </xf>
    <xf numFmtId="0" fontId="3" fillId="0" borderId="0" xfId="1" applyNumberFormat="1" applyFont="1" applyFill="1" applyAlignment="1">
      <alignment wrapText="1"/>
    </xf>
    <xf numFmtId="0" fontId="3" fillId="4" borderId="19" xfId="1" applyNumberFormat="1" applyFont="1" applyFill="1" applyBorder="1" applyAlignment="1">
      <alignment wrapText="1"/>
    </xf>
    <xf numFmtId="0" fontId="3" fillId="4" borderId="20" xfId="1" applyFont="1" applyFill="1" applyBorder="1"/>
    <xf numFmtId="0" fontId="3" fillId="4" borderId="21" xfId="1" applyFont="1" applyFill="1" applyBorder="1"/>
    <xf numFmtId="0" fontId="3" fillId="4" borderId="22" xfId="1" applyNumberFormat="1" applyFont="1" applyFill="1" applyBorder="1" applyAlignment="1">
      <alignment wrapText="1"/>
    </xf>
    <xf numFmtId="0" fontId="3" fillId="0" borderId="23" xfId="1" applyFont="1" applyFill="1" applyBorder="1"/>
    <xf numFmtId="0" fontId="3" fillId="0" borderId="24" xfId="1" applyFont="1" applyFill="1" applyBorder="1"/>
    <xf numFmtId="0" fontId="3" fillId="0" borderId="25" xfId="1" applyFont="1" applyFill="1" applyBorder="1"/>
    <xf numFmtId="0" fontId="3" fillId="4" borderId="26" xfId="1" applyFont="1" applyFill="1" applyBorder="1"/>
    <xf numFmtId="0" fontId="3" fillId="0" borderId="27" xfId="1" applyFont="1" applyFill="1" applyBorder="1"/>
    <xf numFmtId="0" fontId="3" fillId="0" borderId="28" xfId="1" applyFont="1" applyFill="1" applyBorder="1"/>
    <xf numFmtId="0" fontId="27" fillId="0" borderId="27" xfId="1" applyFont="1" applyFill="1" applyBorder="1" applyAlignment="1">
      <alignment horizontal="left"/>
    </xf>
    <xf numFmtId="0" fontId="28" fillId="0" borderId="0" xfId="1" applyFont="1" applyFill="1"/>
    <xf numFmtId="0" fontId="29" fillId="0" borderId="0" xfId="1" applyFont="1" applyFill="1"/>
    <xf numFmtId="0" fontId="27" fillId="0" borderId="28" xfId="1" applyFont="1" applyFill="1" applyBorder="1" applyAlignment="1">
      <alignment horizontal="left"/>
    </xf>
    <xf numFmtId="0" fontId="30" fillId="0" borderId="27" xfId="1" applyFont="1" applyFill="1" applyBorder="1" applyAlignment="1">
      <alignment horizontal="left"/>
    </xf>
    <xf numFmtId="0" fontId="31" fillId="0" borderId="0" xfId="1" applyFont="1" applyFill="1" applyBorder="1" applyAlignment="1">
      <alignment horizontal="left"/>
    </xf>
    <xf numFmtId="0" fontId="30" fillId="0" borderId="0" xfId="1" applyFont="1" applyFill="1" applyBorder="1" applyAlignment="1">
      <alignment horizontal="left"/>
    </xf>
    <xf numFmtId="0" fontId="30" fillId="0" borderId="28" xfId="1" applyFont="1" applyFill="1" applyBorder="1" applyAlignment="1">
      <alignment horizontal="left"/>
    </xf>
    <xf numFmtId="0" fontId="32" fillId="0" borderId="27" xfId="1" applyFont="1" applyFill="1" applyBorder="1" applyAlignment="1">
      <alignment horizontal="center"/>
    </xf>
    <xf numFmtId="0" fontId="32" fillId="0" borderId="0" xfId="1" applyFont="1" applyFill="1" applyBorder="1" applyAlignment="1">
      <alignment horizontal="center"/>
    </xf>
    <xf numFmtId="0" fontId="32" fillId="0" borderId="28" xfId="1" applyFont="1" applyFill="1" applyBorder="1" applyAlignment="1">
      <alignment horizontal="center"/>
    </xf>
    <xf numFmtId="0" fontId="33" fillId="0" borderId="0" xfId="1" applyFont="1" applyFill="1" applyBorder="1" applyAlignment="1">
      <alignment horizontal="left"/>
    </xf>
    <xf numFmtId="15" fontId="32" fillId="0" borderId="28" xfId="1" applyNumberFormat="1" applyFont="1" applyFill="1" applyBorder="1" applyAlignment="1">
      <alignment horizontal="left"/>
    </xf>
    <xf numFmtId="0" fontId="3" fillId="0" borderId="29" xfId="1" applyFont="1" applyFill="1" applyBorder="1"/>
    <xf numFmtId="0" fontId="3" fillId="0" borderId="30" xfId="1" applyFont="1" applyFill="1" applyBorder="1"/>
    <xf numFmtId="0" fontId="3" fillId="0" borderId="31" xfId="1" applyFont="1" applyFill="1" applyBorder="1" applyAlignment="1">
      <alignment horizontal="right"/>
    </xf>
    <xf numFmtId="0" fontId="3" fillId="4" borderId="0" xfId="1" applyFont="1" applyFill="1" applyBorder="1"/>
    <xf numFmtId="0" fontId="35" fillId="0" borderId="0" xfId="1" applyFont="1" applyFill="1" applyBorder="1"/>
    <xf numFmtId="0" fontId="19" fillId="0" borderId="0" xfId="1" applyFont="1" applyFill="1" applyBorder="1"/>
    <xf numFmtId="0" fontId="36" fillId="0" borderId="0" xfId="1" applyFont="1" applyFill="1" applyBorder="1"/>
    <xf numFmtId="0" fontId="37" fillId="0" borderId="0" xfId="1" applyFont="1" applyFill="1" applyBorder="1"/>
    <xf numFmtId="0" fontId="38" fillId="0" borderId="0" xfId="1" applyFont="1" applyFill="1"/>
    <xf numFmtId="0" fontId="3" fillId="0" borderId="31" xfId="1" applyFont="1" applyFill="1" applyBorder="1"/>
    <xf numFmtId="0" fontId="3" fillId="4" borderId="32" xfId="1" applyNumberFormat="1" applyFont="1" applyFill="1" applyBorder="1" applyAlignment="1">
      <alignment wrapText="1"/>
    </xf>
    <xf numFmtId="0" fontId="3" fillId="4" borderId="9" xfId="1" applyFont="1" applyFill="1" applyBorder="1"/>
    <xf numFmtId="0" fontId="3" fillId="4" borderId="33" xfId="1" applyFont="1" applyFill="1" applyBorder="1"/>
    <xf numFmtId="184" fontId="34" fillId="0" borderId="0" xfId="1" applyNumberFormat="1" applyFont="1" applyFill="1" applyBorder="1" applyAlignment="1">
      <alignment horizontal="left"/>
    </xf>
    <xf numFmtId="1" fontId="39" fillId="0" borderId="0" xfId="1" applyNumberFormat="1" applyFont="1" applyFill="1" applyAlignment="1">
      <alignment horizontal="center" vertical="center"/>
    </xf>
    <xf numFmtId="43" fontId="3" fillId="0" borderId="0" xfId="10" applyFont="1"/>
    <xf numFmtId="0" fontId="15" fillId="0" borderId="0" xfId="1" applyFont="1" applyAlignment="1">
      <alignment horizontal="center"/>
    </xf>
    <xf numFmtId="0" fontId="42" fillId="0" borderId="0" xfId="0" applyFont="1"/>
    <xf numFmtId="0" fontId="43" fillId="0" borderId="0" xfId="0" applyFont="1"/>
    <xf numFmtId="0" fontId="42" fillId="0" borderId="0" xfId="0" applyFont="1" applyAlignment="1">
      <alignment wrapText="1"/>
    </xf>
    <xf numFmtId="0" fontId="42" fillId="0" borderId="0" xfId="0" applyFont="1" applyAlignment="1">
      <alignment vertical="top"/>
    </xf>
    <xf numFmtId="0" fontId="42" fillId="0" borderId="0" xfId="0" applyFont="1" applyAlignment="1">
      <alignment vertical="center"/>
    </xf>
    <xf numFmtId="0" fontId="4" fillId="0" borderId="9" xfId="1" applyFont="1" applyBorder="1" applyAlignment="1">
      <alignment horizontal="center"/>
    </xf>
    <xf numFmtId="0" fontId="45" fillId="7" borderId="35" xfId="0" applyFont="1" applyFill="1" applyBorder="1" applyAlignment="1">
      <alignment vertical="top"/>
    </xf>
    <xf numFmtId="0" fontId="45" fillId="7" borderId="36" xfId="0" applyFont="1" applyFill="1" applyBorder="1" applyAlignment="1">
      <alignment vertical="top"/>
    </xf>
    <xf numFmtId="0" fontId="45" fillId="7" borderId="36" xfId="0" applyFont="1" applyFill="1" applyBorder="1" applyAlignment="1">
      <alignment vertical="top" wrapText="1"/>
    </xf>
    <xf numFmtId="0" fontId="45" fillId="7" borderId="37" xfId="0" applyFont="1" applyFill="1" applyBorder="1" applyAlignment="1">
      <alignment vertical="top" wrapText="1"/>
    </xf>
    <xf numFmtId="0" fontId="42" fillId="7" borderId="35" xfId="0" quotePrefix="1" applyFont="1" applyFill="1" applyBorder="1" applyAlignment="1">
      <alignment vertical="top" wrapText="1"/>
    </xf>
    <xf numFmtId="0" fontId="42" fillId="7" borderId="36" xfId="0" applyFont="1" applyFill="1" applyBorder="1" applyAlignment="1">
      <alignment vertical="top" wrapText="1"/>
    </xf>
    <xf numFmtId="0" fontId="42" fillId="7" borderId="37" xfId="0" applyFont="1" applyFill="1" applyBorder="1" applyAlignment="1">
      <alignment vertical="top" wrapText="1"/>
    </xf>
    <xf numFmtId="0" fontId="44" fillId="7" borderId="34" xfId="0" applyFont="1" applyFill="1" applyBorder="1" applyAlignment="1">
      <alignment vertical="center"/>
    </xf>
    <xf numFmtId="0" fontId="44" fillId="0" borderId="0" xfId="0" applyFont="1" applyAlignment="1">
      <alignment vertical="center"/>
    </xf>
  </cellXfs>
  <cellStyles count="11">
    <cellStyle name="AF_Calc_%" xfId="2"/>
    <cellStyle name="AF_Input_%" xfId="8"/>
    <cellStyle name="AF_Input_Date" xfId="3"/>
    <cellStyle name="AF_Input_Integer" xfId="4"/>
    <cellStyle name="AF_Integer" xfId="9"/>
    <cellStyle name="Comma" xfId="10" builtinId="3"/>
    <cellStyle name="Comma 2" xfId="6"/>
    <cellStyle name="Normal" xfId="0" builtinId="0"/>
    <cellStyle name="Normal 2" xfId="1"/>
    <cellStyle name="Normal_Power FM devel v_002" xfId="5"/>
    <cellStyle name="Percent 2" xfId="7"/>
  </cellStyles>
  <dxfs count="20">
    <dxf>
      <font>
        <color theme="0" tint="-0.34998626667073579"/>
      </font>
    </dxf>
    <dxf>
      <font>
        <color theme="0" tint="-0.34998626667073579"/>
      </font>
    </dxf>
    <dxf>
      <font>
        <color theme="0" tint="-0.24994659260841701"/>
      </font>
    </dxf>
    <dxf>
      <font>
        <color theme="0" tint="-0.34998626667073579"/>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rgb="FFFF0000"/>
      </font>
      <fill>
        <patternFill>
          <bgColor theme="9" tint="0.59996337778862885"/>
        </patternFill>
      </fill>
    </dxf>
    <dxf>
      <font>
        <color rgb="FF0000FF"/>
      </font>
      <fill>
        <patternFill>
          <bgColor rgb="FFCCFFCC"/>
        </patternFill>
      </fill>
    </dxf>
    <dxf>
      <font>
        <b/>
        <i val="0"/>
        <condense val="0"/>
        <extend val="0"/>
        <color indexed="10"/>
      </font>
      <fill>
        <patternFill>
          <bgColor indexed="29"/>
        </patternFill>
      </fill>
      <border>
        <left style="thin">
          <color indexed="64"/>
        </left>
        <right style="thin">
          <color indexed="64"/>
        </right>
        <top style="thin">
          <color indexed="64"/>
        </top>
        <bottom style="thin">
          <color indexed="64"/>
        </bottom>
      </border>
    </dxf>
    <dxf>
      <font>
        <b/>
        <i val="0"/>
        <condense val="0"/>
        <extend val="0"/>
        <color indexed="12"/>
      </font>
      <fill>
        <patternFill>
          <bgColor indexed="42"/>
        </patternFill>
      </fill>
    </dxf>
    <dxf>
      <font>
        <b/>
        <i val="0"/>
        <condense val="0"/>
        <extend val="0"/>
        <color indexed="10"/>
      </font>
      <fill>
        <patternFill>
          <bgColor indexed="29"/>
        </patternFill>
      </fill>
      <border>
        <left style="thin">
          <color indexed="64"/>
        </left>
        <right style="thin">
          <color indexed="64"/>
        </right>
        <top style="thin">
          <color indexed="64"/>
        </top>
        <bottom style="thin">
          <color indexed="64"/>
        </bottom>
      </border>
    </dxf>
    <dxf>
      <font>
        <b/>
        <i val="0"/>
        <condense val="0"/>
        <extend val="0"/>
        <color indexed="12"/>
      </font>
      <fill>
        <patternFill>
          <bgColor indexed="42"/>
        </patternFill>
      </fill>
    </dxf>
  </dxfs>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DSCR - Actual vs. Target</a:t>
            </a:r>
          </a:p>
        </c:rich>
      </c:tx>
      <c:layout>
        <c:manualLayout>
          <c:xMode val="edge"/>
          <c:yMode val="edge"/>
          <c:x val="8.6558974313606013E-2"/>
          <c:y val="1.3888888888888892E-2"/>
        </c:manualLayout>
      </c:layout>
      <c:overlay val="0"/>
      <c:spPr>
        <a:noFill/>
        <a:ln>
          <a:noFill/>
        </a:ln>
        <a:effectLst/>
      </c:spPr>
    </c:title>
    <c:autoTitleDeleted val="0"/>
    <c:plotArea>
      <c:layout/>
      <c:lineChart>
        <c:grouping val="standard"/>
        <c:varyColors val="0"/>
        <c:ser>
          <c:idx val="0"/>
          <c:order val="0"/>
          <c:tx>
            <c:strRef>
              <c:f>Calc!$C$410</c:f>
              <c:strCache>
                <c:ptCount val="1"/>
                <c:pt idx="0">
                  <c:v>Actual DSCR</c:v>
                </c:pt>
              </c:strCache>
            </c:strRef>
          </c:tx>
          <c:spPr>
            <a:ln w="28575" cap="rnd">
              <a:solidFill>
                <a:schemeClr val="accent1"/>
              </a:solidFill>
              <a:round/>
            </a:ln>
            <a:effectLst>
              <a:outerShdw blurRad="50800" dist="38100" dir="2700000" algn="tl" rotWithShape="0">
                <a:prstClr val="black">
                  <a:alpha val="40000"/>
                </a:prstClr>
              </a:outerShdw>
            </a:effectLst>
          </c:spPr>
          <c:marker>
            <c:symbol val="circle"/>
            <c:size val="5"/>
            <c:spPr>
              <a:solidFill>
                <a:schemeClr val="accent1"/>
              </a:solidFill>
              <a:ln w="9525">
                <a:solidFill>
                  <a:schemeClr val="accent1"/>
                </a:solidFill>
              </a:ln>
              <a:effectLst>
                <a:outerShdw blurRad="50800" dist="38100" dir="2700000" algn="tl" rotWithShape="0">
                  <a:prstClr val="black">
                    <a:alpha val="40000"/>
                  </a:prstClr>
                </a:outerShdw>
              </a:effectLst>
            </c:spPr>
          </c:marker>
          <c:cat>
            <c:strRef>
              <c:f>Calc!$N$409:$AN$409</c:f>
              <c:strCache>
                <c:ptCount val="27"/>
                <c:pt idx="0">
                  <c:v> - </c:v>
                </c:pt>
                <c:pt idx="1">
                  <c:v> - </c:v>
                </c:pt>
                <c:pt idx="2">
                  <c:v> - </c:v>
                </c:pt>
                <c:pt idx="3">
                  <c:v> - </c:v>
                </c:pt>
                <c:pt idx="4">
                  <c:v> 1 </c:v>
                </c:pt>
                <c:pt idx="5">
                  <c:v> 2 </c:v>
                </c:pt>
                <c:pt idx="6">
                  <c:v> 3 </c:v>
                </c:pt>
                <c:pt idx="7">
                  <c:v> 4 </c:v>
                </c:pt>
                <c:pt idx="8">
                  <c:v> 5 </c:v>
                </c:pt>
                <c:pt idx="9">
                  <c:v> 6 </c:v>
                </c:pt>
                <c:pt idx="10">
                  <c:v> 7 </c:v>
                </c:pt>
                <c:pt idx="11">
                  <c:v> 8 </c:v>
                </c:pt>
                <c:pt idx="12">
                  <c:v> 9 </c:v>
                </c:pt>
                <c:pt idx="13">
                  <c:v> 10 </c:v>
                </c:pt>
                <c:pt idx="14">
                  <c:v> 11 </c:v>
                </c:pt>
                <c:pt idx="15">
                  <c:v> 12 </c:v>
                </c:pt>
                <c:pt idx="16">
                  <c:v> 13 </c:v>
                </c:pt>
                <c:pt idx="17">
                  <c:v> 14 </c:v>
                </c:pt>
                <c:pt idx="18">
                  <c:v> 15 </c:v>
                </c:pt>
                <c:pt idx="19">
                  <c:v> 16 </c:v>
                </c:pt>
                <c:pt idx="20">
                  <c:v> 17 </c:v>
                </c:pt>
                <c:pt idx="21">
                  <c:v> 18 </c:v>
                </c:pt>
                <c:pt idx="22">
                  <c:v> - </c:v>
                </c:pt>
                <c:pt idx="23">
                  <c:v> - </c:v>
                </c:pt>
                <c:pt idx="24">
                  <c:v> - </c:v>
                </c:pt>
                <c:pt idx="25">
                  <c:v> - </c:v>
                </c:pt>
                <c:pt idx="26">
                  <c:v> - </c:v>
                </c:pt>
              </c:strCache>
            </c:strRef>
          </c:cat>
          <c:val>
            <c:numRef>
              <c:f>Calc!$N$410:$AN$410</c:f>
              <c:numCache>
                <c:formatCode>#,##0.000\ \x_);\(#,##0.000\ \x\);"- ";"  "@</c:formatCode>
                <c:ptCount val="27"/>
                <c:pt idx="0">
                  <c:v>#N/A</c:v>
                </c:pt>
                <c:pt idx="1">
                  <c:v>#N/A</c:v>
                </c:pt>
                <c:pt idx="2">
                  <c:v>#N/A</c:v>
                </c:pt>
                <c:pt idx="3">
                  <c:v>#N/A</c:v>
                </c:pt>
                <c:pt idx="4">
                  <c:v>1.5</c:v>
                </c:pt>
                <c:pt idx="5">
                  <c:v>1.5</c:v>
                </c:pt>
                <c:pt idx="6">
                  <c:v>1.5</c:v>
                </c:pt>
                <c:pt idx="7">
                  <c:v>1.4999999999999998</c:v>
                </c:pt>
                <c:pt idx="8">
                  <c:v>1.5</c:v>
                </c:pt>
                <c:pt idx="9">
                  <c:v>1.5</c:v>
                </c:pt>
                <c:pt idx="10">
                  <c:v>1.5</c:v>
                </c:pt>
                <c:pt idx="11">
                  <c:v>1.5</c:v>
                </c:pt>
                <c:pt idx="12">
                  <c:v>1.5</c:v>
                </c:pt>
                <c:pt idx="13">
                  <c:v>1.4999999999999998</c:v>
                </c:pt>
                <c:pt idx="14">
                  <c:v>1.5000000000000002</c:v>
                </c:pt>
                <c:pt idx="15">
                  <c:v>1.5</c:v>
                </c:pt>
                <c:pt idx="16">
                  <c:v>1.5</c:v>
                </c:pt>
                <c:pt idx="17">
                  <c:v>1.5</c:v>
                </c:pt>
                <c:pt idx="18">
                  <c:v>1.5</c:v>
                </c:pt>
                <c:pt idx="19">
                  <c:v>1.5</c:v>
                </c:pt>
                <c:pt idx="20">
                  <c:v>1.5</c:v>
                </c:pt>
                <c:pt idx="21">
                  <c:v>1.8353314165989367</c:v>
                </c:pt>
                <c:pt idx="22">
                  <c:v>#N/A</c:v>
                </c:pt>
                <c:pt idx="23">
                  <c:v>#N/A</c:v>
                </c:pt>
                <c:pt idx="24">
                  <c:v>#N/A</c:v>
                </c:pt>
                <c:pt idx="25">
                  <c:v>#N/A</c:v>
                </c:pt>
                <c:pt idx="26">
                  <c:v>#N/A</c:v>
                </c:pt>
              </c:numCache>
            </c:numRef>
          </c:val>
          <c:smooth val="0"/>
        </c:ser>
        <c:ser>
          <c:idx val="1"/>
          <c:order val="1"/>
          <c:tx>
            <c:strRef>
              <c:f>Calc!$C$411</c:f>
              <c:strCache>
                <c:ptCount val="1"/>
                <c:pt idx="0">
                  <c:v>Target DSCR</c:v>
                </c:pt>
              </c:strCache>
            </c:strRef>
          </c:tx>
          <c:spPr>
            <a:ln w="28575" cap="rnd">
              <a:solidFill>
                <a:schemeClr val="accent2"/>
              </a:solidFill>
              <a:round/>
            </a:ln>
            <a:effectLst>
              <a:outerShdw blurRad="50800" dist="38100" dir="2700000" algn="tl" rotWithShape="0">
                <a:prstClr val="black">
                  <a:alpha val="40000"/>
                </a:prstClr>
              </a:outerShdw>
            </a:effectLst>
          </c:spPr>
          <c:marker>
            <c:symbol val="circle"/>
            <c:size val="5"/>
            <c:spPr>
              <a:solidFill>
                <a:schemeClr val="accent2"/>
              </a:solidFill>
              <a:ln w="9525">
                <a:solidFill>
                  <a:schemeClr val="accent2"/>
                </a:solidFill>
              </a:ln>
              <a:effectLst>
                <a:outerShdw blurRad="50800" dist="38100" dir="2700000" algn="tl" rotWithShape="0">
                  <a:prstClr val="black">
                    <a:alpha val="40000"/>
                  </a:prstClr>
                </a:outerShdw>
              </a:effectLst>
            </c:spPr>
          </c:marker>
          <c:cat>
            <c:strRef>
              <c:f>Calc!$N$409:$AN$409</c:f>
              <c:strCache>
                <c:ptCount val="27"/>
                <c:pt idx="0">
                  <c:v> - </c:v>
                </c:pt>
                <c:pt idx="1">
                  <c:v> - </c:v>
                </c:pt>
                <c:pt idx="2">
                  <c:v> - </c:v>
                </c:pt>
                <c:pt idx="3">
                  <c:v> - </c:v>
                </c:pt>
                <c:pt idx="4">
                  <c:v> 1 </c:v>
                </c:pt>
                <c:pt idx="5">
                  <c:v> 2 </c:v>
                </c:pt>
                <c:pt idx="6">
                  <c:v> 3 </c:v>
                </c:pt>
                <c:pt idx="7">
                  <c:v> 4 </c:v>
                </c:pt>
                <c:pt idx="8">
                  <c:v> 5 </c:v>
                </c:pt>
                <c:pt idx="9">
                  <c:v> 6 </c:v>
                </c:pt>
                <c:pt idx="10">
                  <c:v> 7 </c:v>
                </c:pt>
                <c:pt idx="11">
                  <c:v> 8 </c:v>
                </c:pt>
                <c:pt idx="12">
                  <c:v> 9 </c:v>
                </c:pt>
                <c:pt idx="13">
                  <c:v> 10 </c:v>
                </c:pt>
                <c:pt idx="14">
                  <c:v> 11 </c:v>
                </c:pt>
                <c:pt idx="15">
                  <c:v> 12 </c:v>
                </c:pt>
                <c:pt idx="16">
                  <c:v> 13 </c:v>
                </c:pt>
                <c:pt idx="17">
                  <c:v> 14 </c:v>
                </c:pt>
                <c:pt idx="18">
                  <c:v> 15 </c:v>
                </c:pt>
                <c:pt idx="19">
                  <c:v> 16 </c:v>
                </c:pt>
                <c:pt idx="20">
                  <c:v> 17 </c:v>
                </c:pt>
                <c:pt idx="21">
                  <c:v> 18 </c:v>
                </c:pt>
                <c:pt idx="22">
                  <c:v> - </c:v>
                </c:pt>
                <c:pt idx="23">
                  <c:v> - </c:v>
                </c:pt>
                <c:pt idx="24">
                  <c:v> - </c:v>
                </c:pt>
                <c:pt idx="25">
                  <c:v> - </c:v>
                </c:pt>
                <c:pt idx="26">
                  <c:v> - </c:v>
                </c:pt>
              </c:strCache>
            </c:strRef>
          </c:cat>
          <c:val>
            <c:numRef>
              <c:f>Calc!$N$411:$AN$411</c:f>
              <c:numCache>
                <c:formatCode>#,##0.000\ \x_);\(#,##0.000\ \x\);"- ";"  "@</c:formatCode>
                <c:ptCount val="27"/>
                <c:pt idx="0">
                  <c:v>#N/A</c:v>
                </c:pt>
                <c:pt idx="1">
                  <c:v>#N/A</c:v>
                </c:pt>
                <c:pt idx="2">
                  <c:v>#N/A</c:v>
                </c:pt>
                <c:pt idx="3">
                  <c:v>#N/A</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#N/A</c:v>
                </c:pt>
                <c:pt idx="23">
                  <c:v>#N/A</c:v>
                </c:pt>
                <c:pt idx="24">
                  <c:v>#N/A</c:v>
                </c:pt>
                <c:pt idx="25">
                  <c:v>#N/A</c:v>
                </c:pt>
                <c:pt idx="26">
                  <c:v>#N/A</c:v>
                </c:pt>
              </c:numCache>
            </c:numRef>
          </c:val>
          <c:smooth val="0"/>
        </c:ser>
        <c:dLbls>
          <c:showLegendKey val="0"/>
          <c:showVal val="0"/>
          <c:showCatName val="0"/>
          <c:showSerName val="0"/>
          <c:showPercent val="0"/>
          <c:showBubbleSize val="0"/>
        </c:dLbls>
        <c:marker val="1"/>
        <c:smooth val="0"/>
        <c:axId val="457164704"/>
        <c:axId val="457165096"/>
      </c:lineChart>
      <c:catAx>
        <c:axId val="45716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165096"/>
        <c:crosses val="autoZero"/>
        <c:auto val="1"/>
        <c:lblAlgn val="ctr"/>
        <c:lblOffset val="100"/>
        <c:noMultiLvlLbl val="0"/>
      </c:catAx>
      <c:valAx>
        <c:axId val="457165096"/>
        <c:scaling>
          <c:orientation val="minMax"/>
          <c:max val="2"/>
        </c:scaling>
        <c:delete val="0"/>
        <c:axPos val="l"/>
        <c:majorGridlines>
          <c:spPr>
            <a:ln w="9525" cap="flat" cmpd="sng" algn="ctr">
              <a:solidFill>
                <a:schemeClr val="tx1">
                  <a:lumMod val="15000"/>
                  <a:lumOff val="85000"/>
                </a:schemeClr>
              </a:solidFill>
              <a:round/>
            </a:ln>
            <a:effectLst/>
          </c:spPr>
        </c:majorGridlines>
        <c:numFmt formatCode="#,##0.000\ \x_);\(#,##0.000\ \x\);&quot;- &quot;;&quot;  &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7164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xdr:colOff>
      <xdr:row>2</xdr:row>
      <xdr:rowOff>194879</xdr:rowOff>
    </xdr:from>
    <xdr:to>
      <xdr:col>5</xdr:col>
      <xdr:colOff>326572</xdr:colOff>
      <xdr:row>6</xdr:row>
      <xdr:rowOff>28575</xdr:rowOff>
    </xdr:to>
    <xdr:pic>
      <xdr:nvPicPr>
        <xdr:cNvPr id="2"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03093"/>
          <a:ext cx="1836964" cy="881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938892</xdr:colOff>
      <xdr:row>3</xdr:row>
      <xdr:rowOff>61801</xdr:rowOff>
    </xdr:from>
    <xdr:to>
      <xdr:col>11</xdr:col>
      <xdr:colOff>31055</xdr:colOff>
      <xdr:row>5</xdr:row>
      <xdr:rowOff>352426</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79821" y="674122"/>
          <a:ext cx="1160448" cy="6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609599</xdr:colOff>
      <xdr:row>12</xdr:row>
      <xdr:rowOff>203200</xdr:rowOff>
    </xdr:from>
    <xdr:to>
      <xdr:col>10</xdr:col>
      <xdr:colOff>680356</xdr:colOff>
      <xdr:row>25</xdr:row>
      <xdr:rowOff>0</xdr:rowOff>
    </xdr:to>
    <xdr:sp macro="" textlink="">
      <xdr:nvSpPr>
        <xdr:cNvPr id="4" name="TextBox 3"/>
        <xdr:cNvSpPr txBox="1"/>
      </xdr:nvSpPr>
      <xdr:spPr>
        <a:xfrm>
          <a:off x="1602920" y="3060700"/>
          <a:ext cx="6996793" cy="3184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GB" sz="1200">
              <a:solidFill>
                <a:schemeClr val="tx2">
                  <a:lumMod val="75000"/>
                </a:schemeClr>
              </a:solidFill>
              <a:effectLst/>
              <a:latin typeface="+mn-lt"/>
              <a:ea typeface="+mn-ea"/>
              <a:cs typeface="+mn-cs"/>
            </a:rPr>
            <a:t>The information provided further to UK CCS Commercialisation Programme (the Competition) set out herein (the Information) has been prepared by Capture Power Limited (CPL) and its sub-contractors (the Consortium) solely for the Department of Energy and Climate Change in connection with the Competition.  The Information does not amount to advice on CCS technology or any CCS engineering, commercial, financial, regulatory, legal or other solutions on which any reliance should be placed.  Accordingly, no member of the Consortium makes (and the UK Government does not make) any representation, warranty or undertaking, express or implied, as to the accuracy, adequacy or completeness of any of the Information and no reliance may be placed on the Information.  In so far as permitted by law, no member of the Consortium or any company in the same group as any member of the Consortium or their respective officers, employees or agents accepts (and the UK Government does not accept) any responsibility or liability of any kind, whether for negligence or any other reason, for any damage or loss arising from any use of or any reliance placed on the Information or any subsequent communication of the Information.  Each person to whom the Information is made available must make their own independent assessment of the Information after making such investigation and taking professional technical, engineering, commercial, regulatory, financial, legal or other advice, as they deem necessary.</a:t>
          </a:r>
          <a:endParaRPr lang="en-GB" sz="1400">
            <a:solidFill>
              <a:schemeClr val="tx2">
                <a:lumMod val="75000"/>
              </a:schemeClr>
            </a:solidFill>
            <a:effectLst/>
            <a:latin typeface="+mn-lt"/>
            <a:ea typeface="+mn-ea"/>
            <a:cs typeface="+mn-cs"/>
          </a:endParaRPr>
        </a:p>
        <a:p>
          <a:endParaRPr lang="en-GB" sz="1400">
            <a:solidFill>
              <a:schemeClr val="tx2">
                <a:lumMod val="75000"/>
              </a:schemeClr>
            </a:solidFill>
          </a:endParaRPr>
        </a:p>
      </xdr:txBody>
    </xdr:sp>
    <xdr:clientData/>
  </xdr:twoCellAnchor>
  <xdr:twoCellAnchor editAs="oneCell">
    <xdr:from>
      <xdr:col>2</xdr:col>
      <xdr:colOff>904875</xdr:colOff>
      <xdr:row>44</xdr:row>
      <xdr:rowOff>228600</xdr:rowOff>
    </xdr:from>
    <xdr:to>
      <xdr:col>3</xdr:col>
      <xdr:colOff>523875</xdr:colOff>
      <xdr:row>46</xdr:row>
      <xdr:rowOff>161925</xdr:rowOff>
    </xdr:to>
    <xdr:pic>
      <xdr:nvPicPr>
        <xdr:cNvPr id="5" name="Picture 6" descr="EU fla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62075" y="9391650"/>
          <a:ext cx="5238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304799</xdr:colOff>
      <xdr:row>44</xdr:row>
      <xdr:rowOff>165100</xdr:rowOff>
    </xdr:from>
    <xdr:to>
      <xdr:col>9</xdr:col>
      <xdr:colOff>530679</xdr:colOff>
      <xdr:row>47</xdr:row>
      <xdr:rowOff>25400</xdr:rowOff>
    </xdr:to>
    <xdr:sp macro="" textlink="">
      <xdr:nvSpPr>
        <xdr:cNvPr id="6" name="TextBox 5"/>
        <xdr:cNvSpPr txBox="1"/>
      </xdr:nvSpPr>
      <xdr:spPr>
        <a:xfrm>
          <a:off x="2522763" y="10370457"/>
          <a:ext cx="4716237" cy="595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tx2">
                  <a:lumMod val="75000"/>
                </a:schemeClr>
              </a:solidFill>
              <a:effectLst/>
              <a:latin typeface="+mn-lt"/>
              <a:ea typeface="+mn-ea"/>
              <a:cs typeface="+mn-cs"/>
            </a:rPr>
            <a:t>The contents of this report draw on work partly funded under the European Union’s European Energy Programme for Recovery. The European Union is not responsible for any use that may be made of the information contained within this document.</a:t>
          </a:r>
          <a:endParaRPr lang="en-GB" sz="500">
            <a:solidFill>
              <a:schemeClr val="tx2">
                <a:lumMod val="75000"/>
              </a:schemeClr>
            </a:solidFill>
          </a:endParaRPr>
        </a:p>
      </xdr:txBody>
    </xdr:sp>
    <xdr:clientData/>
  </xdr:twoCellAnchor>
  <xdr:twoCellAnchor editAs="oneCell">
    <xdr:from>
      <xdr:col>9</xdr:col>
      <xdr:colOff>635453</xdr:colOff>
      <xdr:row>45</xdr:row>
      <xdr:rowOff>9525</xdr:rowOff>
    </xdr:from>
    <xdr:to>
      <xdr:col>10</xdr:col>
      <xdr:colOff>627289</xdr:colOff>
      <xdr:row>46</xdr:row>
      <xdr:rowOff>76200</xdr:rowOff>
    </xdr:to>
    <xdr:pic>
      <xdr:nvPicPr>
        <xdr:cNvPr id="7"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684" t="-2396" r="-684" b="-2396"/>
        <a:stretch>
          <a:fillRect/>
        </a:stretch>
      </xdr:blipFill>
      <xdr:spPr bwMode="auto">
        <a:xfrm>
          <a:off x="7343774" y="10459811"/>
          <a:ext cx="1202871" cy="311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335641</xdr:colOff>
      <xdr:row>412</xdr:row>
      <xdr:rowOff>23133</xdr:rowOff>
    </xdr:from>
    <xdr:to>
      <xdr:col>7</xdr:col>
      <xdr:colOff>625929</xdr:colOff>
      <xdr:row>430</xdr:row>
      <xdr:rowOff>27214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52"/>
  <sheetViews>
    <sheetView showGridLines="0" showRowColHeaders="0" tabSelected="1" zoomScale="70" zoomScaleNormal="70" workbookViewId="0"/>
  </sheetViews>
  <sheetFormatPr defaultColWidth="0" defaultRowHeight="15" zeroHeight="1" x14ac:dyDescent="0.25"/>
  <cols>
    <col min="1" max="1" width="4.140625" customWidth="1"/>
    <col min="2" max="2" width="5.28515625" customWidth="1"/>
    <col min="3" max="4" width="9.140625" customWidth="1"/>
    <col min="5" max="9" width="13.42578125" customWidth="1"/>
    <col min="10" max="10" width="18.140625" customWidth="1"/>
    <col min="11" max="11" width="12.85546875" customWidth="1"/>
    <col min="12" max="12" width="6.7109375" customWidth="1"/>
    <col min="13" max="13" width="5.42578125" customWidth="1"/>
    <col min="14" max="14" width="5" customWidth="1"/>
    <col min="15" max="16384" width="9.140625" hidden="1"/>
  </cols>
  <sheetData>
    <row r="1" spans="2:13" ht="15.75" thickBot="1" x14ac:dyDescent="0.3">
      <c r="B1" s="163"/>
      <c r="C1" s="8"/>
      <c r="D1" s="8"/>
      <c r="E1" s="8"/>
      <c r="F1" s="8"/>
      <c r="G1" s="8"/>
      <c r="H1" s="8"/>
      <c r="I1" s="8"/>
      <c r="J1" s="8"/>
      <c r="K1" s="8"/>
      <c r="L1" s="8"/>
      <c r="M1" s="8"/>
    </row>
    <row r="2" spans="2:13" ht="15.75" thickBot="1" x14ac:dyDescent="0.3">
      <c r="B2" s="164"/>
      <c r="C2" s="165"/>
      <c r="D2" s="165"/>
      <c r="E2" s="165"/>
      <c r="F2" s="165"/>
      <c r="G2" s="165"/>
      <c r="H2" s="165"/>
      <c r="I2" s="165"/>
      <c r="J2" s="165"/>
      <c r="K2" s="165"/>
      <c r="L2" s="165"/>
      <c r="M2" s="166"/>
    </row>
    <row r="3" spans="2:13" ht="15.75" thickTop="1" x14ac:dyDescent="0.25">
      <c r="B3" s="167"/>
      <c r="C3" s="168"/>
      <c r="D3" s="169"/>
      <c r="E3" s="169"/>
      <c r="F3" s="169"/>
      <c r="G3" s="169"/>
      <c r="H3" s="169"/>
      <c r="I3" s="169"/>
      <c r="J3" s="169"/>
      <c r="K3" s="169"/>
      <c r="L3" s="170"/>
      <c r="M3" s="171"/>
    </row>
    <row r="4" spans="2:13" x14ac:dyDescent="0.25">
      <c r="B4" s="167"/>
      <c r="C4" s="172"/>
      <c r="D4" s="118"/>
      <c r="E4" s="118"/>
      <c r="F4" s="118"/>
      <c r="G4" s="118"/>
      <c r="H4" s="118"/>
      <c r="I4" s="118"/>
      <c r="J4" s="118"/>
      <c r="K4" s="8"/>
      <c r="L4" s="173"/>
      <c r="M4" s="171"/>
    </row>
    <row r="5" spans="2:13" x14ac:dyDescent="0.25">
      <c r="B5" s="167"/>
      <c r="C5" s="172"/>
      <c r="D5" s="118"/>
      <c r="E5" s="118"/>
      <c r="F5" s="118"/>
      <c r="G5" s="118"/>
      <c r="H5" s="118"/>
      <c r="I5" s="118"/>
      <c r="J5" s="118"/>
      <c r="K5" s="8"/>
      <c r="L5" s="173"/>
      <c r="M5" s="171"/>
    </row>
    <row r="6" spans="2:13" ht="36" x14ac:dyDescent="0.55000000000000004">
      <c r="B6" s="167"/>
      <c r="C6" s="174"/>
      <c r="D6" s="175"/>
      <c r="E6" s="176"/>
      <c r="F6" s="176"/>
      <c r="G6" s="176"/>
      <c r="H6" s="176"/>
      <c r="I6" s="176"/>
      <c r="J6" s="176"/>
      <c r="K6" s="8"/>
      <c r="L6" s="177"/>
      <c r="M6" s="171"/>
    </row>
    <row r="7" spans="2:13" ht="21" x14ac:dyDescent="0.35">
      <c r="B7" s="167"/>
      <c r="C7" s="178"/>
      <c r="D7" s="179" t="s">
        <v>291</v>
      </c>
      <c r="E7" s="180"/>
      <c r="F7" s="180"/>
      <c r="G7" s="180"/>
      <c r="H7" s="180"/>
      <c r="I7" s="180"/>
      <c r="J7" s="180"/>
      <c r="K7" s="8"/>
      <c r="L7" s="181"/>
      <c r="M7" s="171"/>
    </row>
    <row r="8" spans="2:13" ht="21" x14ac:dyDescent="0.35">
      <c r="B8" s="167"/>
      <c r="C8" s="182"/>
      <c r="D8" s="180"/>
      <c r="E8" s="183"/>
      <c r="F8" s="183"/>
      <c r="G8" s="183"/>
      <c r="H8" s="183"/>
      <c r="I8" s="183"/>
      <c r="J8" s="183"/>
      <c r="K8" s="8"/>
      <c r="L8" s="184"/>
      <c r="M8" s="171"/>
    </row>
    <row r="9" spans="2:13" ht="18.75" x14ac:dyDescent="0.3">
      <c r="B9" s="167"/>
      <c r="C9" s="182"/>
      <c r="D9" s="185" t="s">
        <v>292</v>
      </c>
      <c r="E9" s="183"/>
      <c r="F9" s="183"/>
      <c r="G9" s="183"/>
      <c r="H9" s="183"/>
      <c r="I9" s="183"/>
      <c r="J9" s="183"/>
      <c r="K9" s="200">
        <f ca="1">NOW()</f>
        <v>42446.623734143519</v>
      </c>
      <c r="L9" s="186"/>
      <c r="M9" s="171"/>
    </row>
    <row r="10" spans="2:13" ht="15.75" thickBot="1" x14ac:dyDescent="0.3">
      <c r="B10" s="167"/>
      <c r="C10" s="187"/>
      <c r="D10" s="188"/>
      <c r="E10" s="188"/>
      <c r="F10" s="188"/>
      <c r="G10" s="188"/>
      <c r="H10" s="188"/>
      <c r="I10" s="188"/>
      <c r="J10" s="188"/>
      <c r="K10" s="188"/>
      <c r="L10" s="189"/>
      <c r="M10" s="171"/>
    </row>
    <row r="11" spans="2:13" ht="16.5" thickTop="1" thickBot="1" x14ac:dyDescent="0.3">
      <c r="B11" s="167"/>
      <c r="C11" s="190"/>
      <c r="D11" s="190"/>
      <c r="E11" s="190"/>
      <c r="F11" s="190"/>
      <c r="G11" s="190"/>
      <c r="H11" s="190"/>
      <c r="I11" s="190"/>
      <c r="J11" s="190"/>
      <c r="K11" s="190"/>
      <c r="L11" s="190"/>
      <c r="M11" s="171"/>
    </row>
    <row r="12" spans="2:13" ht="15.75" thickTop="1" x14ac:dyDescent="0.25">
      <c r="B12" s="167"/>
      <c r="C12" s="168"/>
      <c r="D12" s="169"/>
      <c r="E12" s="169"/>
      <c r="F12" s="169"/>
      <c r="G12" s="169"/>
      <c r="H12" s="169"/>
      <c r="I12" s="169"/>
      <c r="J12" s="169"/>
      <c r="K12" s="169"/>
      <c r="L12" s="170"/>
      <c r="M12" s="171"/>
    </row>
    <row r="13" spans="2:13" ht="18.75" x14ac:dyDescent="0.3">
      <c r="B13" s="167"/>
      <c r="C13" s="172"/>
      <c r="D13" s="191"/>
      <c r="E13" s="192"/>
      <c r="F13" s="192"/>
      <c r="G13" s="192"/>
      <c r="H13" s="192"/>
      <c r="I13" s="192"/>
      <c r="J13" s="193"/>
      <c r="K13" s="8"/>
      <c r="L13" s="173"/>
      <c r="M13" s="171"/>
    </row>
    <row r="14" spans="2:13" ht="18.75" x14ac:dyDescent="0.3">
      <c r="B14" s="167"/>
      <c r="C14" s="172"/>
      <c r="D14" s="191"/>
      <c r="E14" s="192"/>
      <c r="F14" s="192"/>
      <c r="G14" s="192"/>
      <c r="H14" s="192"/>
      <c r="I14" s="192"/>
      <c r="J14" s="193"/>
      <c r="K14" s="8"/>
      <c r="L14" s="173"/>
      <c r="M14" s="171"/>
    </row>
    <row r="15" spans="2:13" ht="18.75" x14ac:dyDescent="0.3">
      <c r="B15" s="167"/>
      <c r="C15" s="172"/>
      <c r="D15" s="191"/>
      <c r="E15" s="192"/>
      <c r="F15" s="192"/>
      <c r="G15" s="192"/>
      <c r="H15" s="192"/>
      <c r="I15" s="192"/>
      <c r="J15" s="193"/>
      <c r="K15" s="8"/>
      <c r="L15" s="173"/>
      <c r="M15" s="171"/>
    </row>
    <row r="16" spans="2:13" ht="18.75" x14ac:dyDescent="0.3">
      <c r="B16" s="167"/>
      <c r="C16" s="172"/>
      <c r="D16" s="191"/>
      <c r="E16" s="192"/>
      <c r="F16" s="192"/>
      <c r="G16" s="192"/>
      <c r="H16" s="192"/>
      <c r="I16" s="192"/>
      <c r="J16" s="193"/>
      <c r="K16" s="8"/>
      <c r="L16" s="173"/>
      <c r="M16" s="171"/>
    </row>
    <row r="17" spans="2:13" ht="18.75" x14ac:dyDescent="0.3">
      <c r="B17" s="167"/>
      <c r="C17" s="172"/>
      <c r="D17" s="191"/>
      <c r="E17" s="192"/>
      <c r="F17" s="192"/>
      <c r="G17" s="192"/>
      <c r="H17" s="192"/>
      <c r="I17" s="192"/>
      <c r="J17" s="193"/>
      <c r="K17" s="8"/>
      <c r="L17" s="173"/>
      <c r="M17" s="171"/>
    </row>
    <row r="18" spans="2:13" ht="18.75" x14ac:dyDescent="0.3">
      <c r="B18" s="167"/>
      <c r="C18" s="172"/>
      <c r="D18" s="191"/>
      <c r="E18" s="192"/>
      <c r="F18" s="192"/>
      <c r="G18" s="192"/>
      <c r="H18" s="192"/>
      <c r="I18" s="192"/>
      <c r="J18" s="193"/>
      <c r="K18" s="8"/>
      <c r="L18" s="173"/>
      <c r="M18" s="171"/>
    </row>
    <row r="19" spans="2:13" ht="18.75" x14ac:dyDescent="0.3">
      <c r="B19" s="167"/>
      <c r="C19" s="172"/>
      <c r="D19" s="191"/>
      <c r="E19" s="192"/>
      <c r="F19" s="192"/>
      <c r="G19" s="192"/>
      <c r="H19" s="192"/>
      <c r="I19" s="192"/>
      <c r="J19" s="193"/>
      <c r="K19" s="8"/>
      <c r="L19" s="173"/>
      <c r="M19" s="171"/>
    </row>
    <row r="20" spans="2:13" ht="18.75" x14ac:dyDescent="0.3">
      <c r="B20" s="167"/>
      <c r="C20" s="172"/>
      <c r="D20" s="191"/>
      <c r="E20" s="192"/>
      <c r="F20" s="192"/>
      <c r="G20" s="192"/>
      <c r="H20" s="192"/>
      <c r="I20" s="192"/>
      <c r="J20" s="193"/>
      <c r="K20" s="8"/>
      <c r="L20" s="173"/>
      <c r="M20" s="171"/>
    </row>
    <row r="21" spans="2:13" ht="18.75" x14ac:dyDescent="0.3">
      <c r="B21" s="167"/>
      <c r="C21" s="172"/>
      <c r="D21" s="191"/>
      <c r="E21" s="192"/>
      <c r="F21" s="192"/>
      <c r="G21" s="192"/>
      <c r="H21" s="192"/>
      <c r="I21" s="192"/>
      <c r="J21" s="193"/>
      <c r="K21" s="8"/>
      <c r="L21" s="173"/>
      <c r="M21" s="171"/>
    </row>
    <row r="22" spans="2:13" ht="18.75" x14ac:dyDescent="0.3">
      <c r="B22" s="167"/>
      <c r="C22" s="172"/>
      <c r="D22" s="191"/>
      <c r="E22" s="192"/>
      <c r="F22" s="192"/>
      <c r="G22" s="192"/>
      <c r="H22" s="192"/>
      <c r="I22" s="192"/>
      <c r="J22" s="193"/>
      <c r="K22" s="8"/>
      <c r="L22" s="173"/>
      <c r="M22" s="171"/>
    </row>
    <row r="23" spans="2:13" ht="18.75" x14ac:dyDescent="0.3">
      <c r="B23" s="167"/>
      <c r="C23" s="172"/>
      <c r="D23" s="191"/>
      <c r="E23" s="192"/>
      <c r="F23" s="192"/>
      <c r="G23" s="192"/>
      <c r="H23" s="192"/>
      <c r="I23" s="192"/>
      <c r="J23" s="193"/>
      <c r="K23" s="8"/>
      <c r="L23" s="173"/>
      <c r="M23" s="171"/>
    </row>
    <row r="24" spans="2:13" ht="18.75" x14ac:dyDescent="0.3">
      <c r="B24" s="167"/>
      <c r="C24" s="172"/>
      <c r="D24" s="191"/>
      <c r="E24" s="192"/>
      <c r="F24" s="192"/>
      <c r="G24" s="192"/>
      <c r="H24" s="192"/>
      <c r="I24" s="192"/>
      <c r="J24" s="193"/>
      <c r="K24" s="8"/>
      <c r="L24" s="173"/>
      <c r="M24" s="171"/>
    </row>
    <row r="25" spans="2:13" ht="18.75" x14ac:dyDescent="0.3">
      <c r="B25" s="167"/>
      <c r="C25" s="172"/>
      <c r="D25" s="191"/>
      <c r="E25" s="192"/>
      <c r="F25" s="192"/>
      <c r="G25" s="192"/>
      <c r="H25" s="192"/>
      <c r="I25" s="192"/>
      <c r="J25" s="193"/>
      <c r="K25" s="8"/>
      <c r="L25" s="173"/>
      <c r="M25" s="171"/>
    </row>
    <row r="26" spans="2:13" ht="18.75" x14ac:dyDescent="0.3">
      <c r="B26" s="167"/>
      <c r="C26" s="172"/>
      <c r="D26" s="194" t="s">
        <v>302</v>
      </c>
      <c r="E26" s="194"/>
      <c r="F26" s="194"/>
      <c r="G26" s="194"/>
      <c r="H26" s="192"/>
      <c r="I26" s="192"/>
      <c r="J26" s="193"/>
      <c r="K26" s="8"/>
      <c r="L26" s="173"/>
      <c r="M26" s="171"/>
    </row>
    <row r="27" spans="2:13" ht="18.75" x14ac:dyDescent="0.3">
      <c r="B27" s="167"/>
      <c r="C27" s="172"/>
      <c r="D27" s="194"/>
      <c r="E27" s="194"/>
      <c r="F27" s="194"/>
      <c r="G27" s="194"/>
      <c r="H27" s="192"/>
      <c r="I27" s="192"/>
      <c r="J27" s="193"/>
      <c r="K27" s="8"/>
      <c r="L27" s="173"/>
      <c r="M27" s="171"/>
    </row>
    <row r="28" spans="2:13" ht="18.75" x14ac:dyDescent="0.3">
      <c r="B28" s="167"/>
      <c r="C28" s="172"/>
      <c r="D28" s="194" t="s">
        <v>293</v>
      </c>
      <c r="E28" s="194" t="s">
        <v>303</v>
      </c>
      <c r="F28" s="194"/>
      <c r="G28" s="194"/>
      <c r="H28" s="192"/>
      <c r="I28" s="192"/>
      <c r="J28" s="193"/>
      <c r="K28" s="8"/>
      <c r="L28" s="173"/>
      <c r="M28" s="171"/>
    </row>
    <row r="29" spans="2:13" ht="18.75" x14ac:dyDescent="0.3">
      <c r="B29" s="167"/>
      <c r="C29" s="172"/>
      <c r="D29" s="194"/>
      <c r="E29" s="194" t="s">
        <v>294</v>
      </c>
      <c r="F29" s="194"/>
      <c r="G29" s="194"/>
      <c r="H29" s="192"/>
      <c r="I29" s="192"/>
      <c r="J29" s="193"/>
      <c r="K29" s="8"/>
      <c r="L29" s="173"/>
      <c r="M29" s="171"/>
    </row>
    <row r="30" spans="2:13" ht="18.75" x14ac:dyDescent="0.3">
      <c r="B30" s="167"/>
      <c r="C30" s="172"/>
      <c r="D30" s="194"/>
      <c r="E30" s="194"/>
      <c r="F30" s="194"/>
      <c r="G30" s="194"/>
      <c r="H30" s="192"/>
      <c r="I30" s="192"/>
      <c r="J30" s="193"/>
      <c r="K30" s="8"/>
      <c r="L30" s="173"/>
      <c r="M30" s="171"/>
    </row>
    <row r="31" spans="2:13" ht="18.75" x14ac:dyDescent="0.3">
      <c r="B31" s="167"/>
      <c r="C31" s="172"/>
      <c r="D31" s="194" t="s">
        <v>293</v>
      </c>
      <c r="E31" s="194" t="s">
        <v>304</v>
      </c>
      <c r="F31" s="194"/>
      <c r="G31" s="194"/>
      <c r="H31" s="192"/>
      <c r="I31" s="192"/>
      <c r="J31" s="193"/>
      <c r="K31" s="8"/>
      <c r="L31" s="173"/>
      <c r="M31" s="171"/>
    </row>
    <row r="32" spans="2:13" ht="18.75" x14ac:dyDescent="0.3">
      <c r="B32" s="167"/>
      <c r="C32" s="172"/>
      <c r="D32" s="194"/>
      <c r="E32" s="194" t="s">
        <v>307</v>
      </c>
      <c r="F32" s="194"/>
      <c r="G32" s="194"/>
      <c r="H32" s="192"/>
      <c r="I32" s="192"/>
      <c r="J32" s="193"/>
      <c r="K32" s="8"/>
      <c r="L32" s="173"/>
      <c r="M32" s="171"/>
    </row>
    <row r="33" spans="2:13" ht="18.75" x14ac:dyDescent="0.3">
      <c r="B33" s="167"/>
      <c r="C33" s="172"/>
      <c r="D33" s="194"/>
      <c r="E33" s="194"/>
      <c r="F33" s="194"/>
      <c r="G33" s="194"/>
      <c r="H33" s="192"/>
      <c r="I33" s="192"/>
      <c r="J33" s="193"/>
      <c r="K33" s="8"/>
      <c r="L33" s="173"/>
      <c r="M33" s="171"/>
    </row>
    <row r="34" spans="2:13" ht="18.75" x14ac:dyDescent="0.3">
      <c r="B34" s="167"/>
      <c r="C34" s="172"/>
      <c r="D34" s="194" t="s">
        <v>293</v>
      </c>
      <c r="E34" s="194" t="s">
        <v>305</v>
      </c>
      <c r="F34" s="194"/>
      <c r="G34" s="194"/>
      <c r="H34" s="192"/>
      <c r="I34" s="192"/>
      <c r="J34" s="193"/>
      <c r="K34" s="8"/>
      <c r="L34" s="173"/>
      <c r="M34" s="171"/>
    </row>
    <row r="35" spans="2:13" ht="18.75" x14ac:dyDescent="0.3">
      <c r="B35" s="167"/>
      <c r="C35" s="172"/>
      <c r="D35" s="194"/>
      <c r="E35" s="194" t="s">
        <v>295</v>
      </c>
      <c r="F35" s="194"/>
      <c r="G35" s="194"/>
      <c r="H35" s="192"/>
      <c r="I35" s="192"/>
      <c r="J35" s="193"/>
      <c r="K35" s="8"/>
      <c r="L35" s="173"/>
      <c r="M35" s="171"/>
    </row>
    <row r="36" spans="2:13" ht="18.75" x14ac:dyDescent="0.3">
      <c r="B36" s="167"/>
      <c r="C36" s="172"/>
      <c r="D36" s="194"/>
      <c r="E36" s="194" t="s">
        <v>296</v>
      </c>
      <c r="F36" s="194"/>
      <c r="G36" s="194"/>
      <c r="H36" s="192"/>
      <c r="I36" s="192"/>
      <c r="J36" s="193"/>
      <c r="K36" s="8"/>
      <c r="L36" s="173"/>
      <c r="M36" s="171"/>
    </row>
    <row r="37" spans="2:13" ht="18.75" x14ac:dyDescent="0.3">
      <c r="B37" s="167"/>
      <c r="C37" s="172"/>
      <c r="D37" s="194"/>
      <c r="E37" s="194"/>
      <c r="F37" s="194"/>
      <c r="G37" s="194"/>
      <c r="H37" s="192"/>
      <c r="I37" s="192"/>
      <c r="J37" s="193"/>
      <c r="K37" s="8"/>
      <c r="L37" s="173"/>
      <c r="M37" s="171"/>
    </row>
    <row r="38" spans="2:13" ht="18.75" x14ac:dyDescent="0.3">
      <c r="B38" s="167"/>
      <c r="C38" s="172"/>
      <c r="D38" s="194" t="s">
        <v>293</v>
      </c>
      <c r="E38" s="194" t="s">
        <v>306</v>
      </c>
      <c r="F38" s="194"/>
      <c r="G38" s="194"/>
      <c r="H38" s="192"/>
      <c r="I38" s="192"/>
      <c r="J38" s="193"/>
      <c r="K38" s="8"/>
      <c r="L38" s="173"/>
      <c r="M38" s="171"/>
    </row>
    <row r="39" spans="2:13" ht="18.75" x14ac:dyDescent="0.3">
      <c r="B39" s="167"/>
      <c r="C39" s="172"/>
      <c r="D39" s="194"/>
      <c r="E39" s="194" t="s">
        <v>297</v>
      </c>
      <c r="F39" s="194"/>
      <c r="G39" s="194"/>
      <c r="H39" s="192"/>
      <c r="I39" s="192"/>
      <c r="J39" s="193"/>
      <c r="K39" s="8"/>
      <c r="L39" s="173"/>
      <c r="M39" s="171"/>
    </row>
    <row r="40" spans="2:13" ht="18.75" x14ac:dyDescent="0.3">
      <c r="B40" s="167"/>
      <c r="C40" s="172"/>
      <c r="D40" s="194"/>
      <c r="E40" s="194" t="s">
        <v>298</v>
      </c>
      <c r="F40" s="194"/>
      <c r="G40" s="194"/>
      <c r="H40" s="192"/>
      <c r="I40" s="192"/>
      <c r="J40" s="193"/>
      <c r="K40" s="8"/>
      <c r="L40" s="173"/>
      <c r="M40" s="171"/>
    </row>
    <row r="41" spans="2:13" ht="18.75" x14ac:dyDescent="0.3">
      <c r="B41" s="167"/>
      <c r="C41" s="172"/>
      <c r="D41" s="194"/>
      <c r="E41" s="194"/>
      <c r="F41" s="194"/>
      <c r="G41" s="194"/>
      <c r="H41" s="192"/>
      <c r="I41" s="192"/>
      <c r="J41" s="193"/>
      <c r="K41" s="8"/>
      <c r="L41" s="173"/>
      <c r="M41" s="171"/>
    </row>
    <row r="42" spans="2:13" ht="18.75" x14ac:dyDescent="0.3">
      <c r="B42" s="167"/>
      <c r="C42" s="172"/>
      <c r="D42" s="194" t="s">
        <v>293</v>
      </c>
      <c r="E42" s="194" t="s">
        <v>299</v>
      </c>
      <c r="F42" s="194"/>
      <c r="G42" s="194"/>
      <c r="H42" s="192"/>
      <c r="I42" s="192"/>
      <c r="J42" s="193"/>
      <c r="K42" s="8"/>
      <c r="L42" s="173"/>
      <c r="M42" s="171"/>
    </row>
    <row r="43" spans="2:13" ht="18.75" x14ac:dyDescent="0.3">
      <c r="B43" s="167"/>
      <c r="C43" s="172"/>
      <c r="D43" s="194"/>
      <c r="E43" s="194" t="s">
        <v>300</v>
      </c>
      <c r="F43" s="194"/>
      <c r="G43" s="195"/>
      <c r="H43" s="192"/>
      <c r="I43" s="192"/>
      <c r="J43" s="193"/>
      <c r="K43" s="8"/>
      <c r="L43" s="173"/>
      <c r="M43" s="171"/>
    </row>
    <row r="44" spans="2:13" ht="18.75" x14ac:dyDescent="0.3">
      <c r="B44" s="167"/>
      <c r="C44" s="172"/>
      <c r="D44" s="191"/>
      <c r="E44" s="191"/>
      <c r="F44" s="192"/>
      <c r="G44" s="192"/>
      <c r="H44" s="192"/>
      <c r="I44" s="192"/>
      <c r="J44" s="193"/>
      <c r="K44" s="8"/>
      <c r="L44" s="173"/>
      <c r="M44" s="171"/>
    </row>
    <row r="45" spans="2:13" ht="18.75" x14ac:dyDescent="0.3">
      <c r="B45" s="167"/>
      <c r="C45" s="172"/>
      <c r="D45" s="191"/>
      <c r="E45" s="192"/>
      <c r="F45" s="192"/>
      <c r="G45" s="8"/>
      <c r="H45" s="192"/>
      <c r="I45" s="192"/>
      <c r="J45" s="193"/>
      <c r="K45" s="8"/>
      <c r="L45" s="173"/>
      <c r="M45" s="171"/>
    </row>
    <row r="46" spans="2:13" ht="18.75" x14ac:dyDescent="0.3">
      <c r="B46" s="167"/>
      <c r="C46" s="172"/>
      <c r="D46" s="191"/>
      <c r="E46" s="192"/>
      <c r="F46" s="192"/>
      <c r="G46" s="8"/>
      <c r="H46" s="192"/>
      <c r="I46" s="192"/>
      <c r="J46" s="193"/>
      <c r="K46" s="8"/>
      <c r="L46" s="173"/>
      <c r="M46" s="171"/>
    </row>
    <row r="47" spans="2:13" ht="18.75" x14ac:dyDescent="0.3">
      <c r="B47" s="167"/>
      <c r="C47" s="172"/>
      <c r="D47" s="191"/>
      <c r="E47" s="192"/>
      <c r="F47" s="192"/>
      <c r="G47" s="8"/>
      <c r="H47" s="192"/>
      <c r="I47" s="192"/>
      <c r="J47" s="193"/>
      <c r="K47" s="8"/>
      <c r="L47" s="173"/>
      <c r="M47" s="171"/>
    </row>
    <row r="48" spans="2:13" ht="15.75" thickBot="1" x14ac:dyDescent="0.3">
      <c r="B48" s="167"/>
      <c r="C48" s="187"/>
      <c r="D48" s="188"/>
      <c r="E48" s="188"/>
      <c r="F48" s="188"/>
      <c r="G48" s="188"/>
      <c r="H48" s="188"/>
      <c r="I48" s="188"/>
      <c r="J48" s="188"/>
      <c r="K48" s="188"/>
      <c r="L48" s="196"/>
      <c r="M48" s="171"/>
    </row>
    <row r="49" spans="2:13" ht="16.5" thickTop="1" thickBot="1" x14ac:dyDescent="0.3">
      <c r="B49" s="197"/>
      <c r="C49" s="198"/>
      <c r="D49" s="198"/>
      <c r="E49" s="198"/>
      <c r="F49" s="198"/>
      <c r="G49" s="198"/>
      <c r="H49" s="198"/>
      <c r="I49" s="198"/>
      <c r="J49" s="198"/>
      <c r="K49" s="198"/>
      <c r="L49" s="198"/>
      <c r="M49" s="199"/>
    </row>
    <row r="50" spans="2:13" x14ac:dyDescent="0.25"/>
    <row r="51" spans="2:13" hidden="1" x14ac:dyDescent="0.25"/>
    <row r="52" spans="2:13" hidden="1" x14ac:dyDescent="0.25"/>
  </sheetData>
  <sheetProtection sheet="1" objects="1" scenarios="1"/>
  <pageMargins left="0.47" right="0.48" top="0.74803149606299213" bottom="0.74803149606299213" header="0.31496062992125984" footer="0.31496062992125984"/>
  <pageSetup scale="6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L73"/>
  <sheetViews>
    <sheetView showGridLines="0" zoomScale="70" zoomScaleNormal="70" workbookViewId="0">
      <pane ySplit="8" topLeftCell="A10" activePane="bottomLeft" state="frozen"/>
      <selection pane="bottomLeft" activeCell="A2" sqref="A2"/>
    </sheetView>
  </sheetViews>
  <sheetFormatPr defaultColWidth="0" defaultRowHeight="15" zeroHeight="1" x14ac:dyDescent="0.25"/>
  <cols>
    <col min="1" max="1" width="4.28515625" customWidth="1"/>
    <col min="2" max="2" width="2.5703125" customWidth="1"/>
    <col min="3" max="3" width="23.42578125" customWidth="1"/>
    <col min="4" max="4" width="2.5703125" customWidth="1"/>
    <col min="5" max="5" width="113.42578125" customWidth="1"/>
    <col min="6" max="6" width="3.5703125" customWidth="1"/>
    <col min="7" max="7" width="2.85546875" customWidth="1"/>
    <col min="8" max="12" width="0" hidden="1" customWidth="1"/>
    <col min="13" max="16384" width="9.140625" hidden="1"/>
  </cols>
  <sheetData>
    <row r="1" spans="1:6" ht="15.75" x14ac:dyDescent="0.25">
      <c r="A1" s="1" t="str">
        <f>Inputs!A1</f>
        <v>KKD - Example CCS Project</v>
      </c>
    </row>
    <row r="2" spans="1:6" x14ac:dyDescent="0.25"/>
    <row r="3" spans="1:6" x14ac:dyDescent="0.25"/>
    <row r="4" spans="1:6" ht="15.75" x14ac:dyDescent="0.25">
      <c r="A4" s="4">
        <f>MAX($A$2:A3)+1</f>
        <v>1</v>
      </c>
      <c r="B4" s="5"/>
      <c r="C4" s="5" t="s">
        <v>315</v>
      </c>
      <c r="D4" s="6"/>
      <c r="E4" s="5"/>
      <c r="F4" s="7"/>
    </row>
    <row r="5" spans="1:6" x14ac:dyDescent="0.25">
      <c r="A5" s="2"/>
      <c r="B5" s="2"/>
      <c r="C5" s="2"/>
      <c r="D5" s="2"/>
      <c r="E5" s="2"/>
    </row>
    <row r="6" spans="1:6" s="205" customFormat="1" ht="15.75" x14ac:dyDescent="0.25">
      <c r="C6" s="204" t="s">
        <v>320</v>
      </c>
      <c r="D6" s="204"/>
      <c r="E6" s="204"/>
    </row>
    <row r="7" spans="1:6" s="205" customFormat="1" ht="15.75" x14ac:dyDescent="0.25">
      <c r="C7" s="204"/>
      <c r="D7" s="204"/>
      <c r="E7" s="204"/>
    </row>
    <row r="8" spans="1:6" s="208" customFormat="1" ht="25.5" customHeight="1" thickBot="1" x14ac:dyDescent="0.3">
      <c r="C8" s="217" t="s">
        <v>316</v>
      </c>
      <c r="D8" s="218"/>
      <c r="E8" s="217" t="s">
        <v>321</v>
      </c>
    </row>
    <row r="9" spans="1:6" s="205" customFormat="1" ht="9" customHeight="1" x14ac:dyDescent="0.25">
      <c r="C9" s="204"/>
      <c r="D9" s="204"/>
      <c r="E9" s="204"/>
    </row>
    <row r="10" spans="1:6" s="205" customFormat="1" ht="23.25" customHeight="1" x14ac:dyDescent="0.2">
      <c r="C10" s="210" t="str">
        <f>Inputs!C23</f>
        <v>Net Output</v>
      </c>
      <c r="D10" s="207"/>
      <c r="E10" s="214" t="s">
        <v>317</v>
      </c>
    </row>
    <row r="11" spans="1:6" s="205" customFormat="1" ht="40.5" customHeight="1" x14ac:dyDescent="0.2">
      <c r="C11" s="211" t="str">
        <f>Inputs!C24</f>
        <v>Gross Output</v>
      </c>
      <c r="D11" s="207"/>
      <c r="E11" s="215" t="s">
        <v>323</v>
      </c>
    </row>
    <row r="12" spans="1:6" s="205" customFormat="1" ht="47.25" customHeight="1" x14ac:dyDescent="0.2">
      <c r="C12" s="211" t="str">
        <f>Inputs!C28</f>
        <v>Carbon Capture Ratio</v>
      </c>
      <c r="D12" s="207"/>
      <c r="E12" s="215" t="s">
        <v>318</v>
      </c>
    </row>
    <row r="13" spans="1:6" s="205" customFormat="1" ht="126.75" customHeight="1" x14ac:dyDescent="0.2">
      <c r="C13" s="211" t="str">
        <f>Inputs!C43</f>
        <v>CfD Strike Price</v>
      </c>
      <c r="D13" s="207"/>
      <c r="E13" s="215" t="s">
        <v>324</v>
      </c>
    </row>
    <row r="14" spans="1:6" s="205" customFormat="1" ht="161.25" customHeight="1" x14ac:dyDescent="0.2">
      <c r="C14" s="211" t="str">
        <f>Inputs!C51</f>
        <v>Debt Financing</v>
      </c>
      <c r="D14" s="207"/>
      <c r="E14" s="215" t="s">
        <v>325</v>
      </c>
    </row>
    <row r="15" spans="1:6" s="205" customFormat="1" ht="59.25" customHeight="1" x14ac:dyDescent="0.2">
      <c r="C15" s="211" t="str">
        <f>Inputs!C88</f>
        <v>Dispatch Profile</v>
      </c>
      <c r="D15" s="207"/>
      <c r="E15" s="215" t="s">
        <v>328</v>
      </c>
    </row>
    <row r="16" spans="1:6" s="205" customFormat="1" ht="57.75" customHeight="1" x14ac:dyDescent="0.2">
      <c r="C16" s="212" t="str">
        <f>Inputs!C89</f>
        <v>Percentage of Dispatched Generation Run in CCS Mode</v>
      </c>
      <c r="D16" s="207"/>
      <c r="E16" s="215" t="s">
        <v>326</v>
      </c>
    </row>
    <row r="17" spans="3:5" s="205" customFormat="1" ht="192.75" customHeight="1" x14ac:dyDescent="0.25">
      <c r="C17" s="212" t="str">
        <f>Inputs!C94</f>
        <v>Effective Carbon Price (EUA &amp; CPS)</v>
      </c>
      <c r="D17" s="204"/>
      <c r="E17" s="215" t="s">
        <v>329</v>
      </c>
    </row>
    <row r="18" spans="3:5" s="205" customFormat="1" ht="117" customHeight="1" x14ac:dyDescent="0.25">
      <c r="C18" s="212" t="str">
        <f>Inputs!C97</f>
        <v xml:space="preserve">Temporary Adjustment Payment - (TAP) </v>
      </c>
      <c r="D18" s="204"/>
      <c r="E18" s="215" t="s">
        <v>330</v>
      </c>
    </row>
    <row r="19" spans="3:5" s="205" customFormat="1" ht="166.5" customHeight="1" thickBot="1" x14ac:dyDescent="0.3">
      <c r="C19" s="213" t="s">
        <v>322</v>
      </c>
      <c r="D19" s="204"/>
      <c r="E19" s="216" t="s">
        <v>331</v>
      </c>
    </row>
    <row r="20" spans="3:5" s="205" customFormat="1" ht="15.75" x14ac:dyDescent="0.25">
      <c r="C20" s="204"/>
      <c r="D20" s="204"/>
      <c r="E20" s="206"/>
    </row>
    <row r="21" spans="3:5" s="205" customFormat="1" ht="15.75" hidden="1" x14ac:dyDescent="0.25">
      <c r="C21" s="204"/>
      <c r="D21" s="204"/>
      <c r="E21" s="206"/>
    </row>
    <row r="22" spans="3:5" s="205" customFormat="1" ht="15.75" hidden="1" x14ac:dyDescent="0.25">
      <c r="C22" s="204"/>
      <c r="D22" s="204"/>
      <c r="E22" s="206"/>
    </row>
    <row r="23" spans="3:5" s="205" customFormat="1" ht="15.75" hidden="1" x14ac:dyDescent="0.25">
      <c r="C23" s="204"/>
      <c r="D23" s="204"/>
      <c r="E23" s="206"/>
    </row>
    <row r="24" spans="3:5" s="205" customFormat="1" ht="15.75" hidden="1" x14ac:dyDescent="0.25">
      <c r="C24" s="204"/>
      <c r="D24" s="204"/>
      <c r="E24" s="204"/>
    </row>
    <row r="25" spans="3:5" s="205" customFormat="1" ht="15.75" hidden="1" x14ac:dyDescent="0.25">
      <c r="C25" s="204"/>
      <c r="D25" s="204"/>
      <c r="E25" s="204"/>
    </row>
    <row r="26" spans="3:5" s="205" customFormat="1" ht="15.75" hidden="1" x14ac:dyDescent="0.25">
      <c r="C26" s="204"/>
      <c r="D26" s="204"/>
      <c r="E26" s="204"/>
    </row>
    <row r="27" spans="3:5" s="205" customFormat="1" ht="15.75" hidden="1" x14ac:dyDescent="0.25">
      <c r="C27" s="204"/>
      <c r="D27" s="204"/>
      <c r="E27" s="204"/>
    </row>
    <row r="28" spans="3:5" s="205" customFormat="1" ht="15.75" hidden="1" x14ac:dyDescent="0.25">
      <c r="C28" s="204"/>
      <c r="D28" s="204"/>
      <c r="E28" s="204"/>
    </row>
    <row r="29" spans="3:5" s="205" customFormat="1" ht="15.75" hidden="1" x14ac:dyDescent="0.25">
      <c r="C29" s="204"/>
      <c r="D29" s="204"/>
      <c r="E29" s="204"/>
    </row>
    <row r="30" spans="3:5" s="205" customFormat="1" ht="15.75" hidden="1" x14ac:dyDescent="0.25">
      <c r="C30" s="204"/>
      <c r="D30" s="204"/>
      <c r="E30" s="204"/>
    </row>
    <row r="31" spans="3:5" s="205" customFormat="1" ht="15.75" hidden="1" x14ac:dyDescent="0.25">
      <c r="C31" s="204"/>
      <c r="D31" s="204"/>
      <c r="E31" s="204"/>
    </row>
    <row r="32" spans="3:5" s="205" customFormat="1" ht="15.75" hidden="1" x14ac:dyDescent="0.25">
      <c r="C32" s="204"/>
      <c r="D32" s="204"/>
      <c r="E32" s="204"/>
    </row>
    <row r="33" spans="3:5" s="205" customFormat="1" ht="15.75" hidden="1" x14ac:dyDescent="0.25">
      <c r="C33" s="204"/>
      <c r="D33" s="204"/>
      <c r="E33" s="204"/>
    </row>
    <row r="34" spans="3:5" s="205" customFormat="1" ht="15.75" hidden="1" x14ac:dyDescent="0.25">
      <c r="C34" s="204"/>
      <c r="D34" s="204"/>
      <c r="E34" s="204"/>
    </row>
    <row r="35" spans="3:5" s="205" customFormat="1" ht="15.75" hidden="1" x14ac:dyDescent="0.25">
      <c r="C35" s="204"/>
      <c r="D35" s="204"/>
      <c r="E35" s="204"/>
    </row>
    <row r="36" spans="3:5" s="205" customFormat="1" ht="15.75" hidden="1" x14ac:dyDescent="0.25">
      <c r="C36" s="204"/>
      <c r="D36" s="204"/>
      <c r="E36" s="204"/>
    </row>
    <row r="37" spans="3:5" s="205" customFormat="1" ht="15.75" hidden="1" x14ac:dyDescent="0.25">
      <c r="C37" s="204"/>
      <c r="D37" s="204"/>
      <c r="E37" s="204"/>
    </row>
    <row r="38" spans="3:5" s="205" customFormat="1" ht="15.75" hidden="1" x14ac:dyDescent="0.25">
      <c r="C38" s="204"/>
      <c r="D38" s="204"/>
      <c r="E38" s="204"/>
    </row>
    <row r="39" spans="3:5" s="205" customFormat="1" ht="15.75" hidden="1" x14ac:dyDescent="0.25">
      <c r="C39" s="204"/>
      <c r="D39" s="204"/>
      <c r="E39" s="204"/>
    </row>
    <row r="40" spans="3:5" s="205" customFormat="1" ht="15.75" hidden="1" x14ac:dyDescent="0.25">
      <c r="C40" s="204"/>
      <c r="D40" s="204"/>
      <c r="E40" s="204"/>
    </row>
    <row r="41" spans="3:5" s="205" customFormat="1" ht="15.75" hidden="1" x14ac:dyDescent="0.25">
      <c r="C41" s="204"/>
      <c r="D41" s="204"/>
      <c r="E41" s="204"/>
    </row>
    <row r="42" spans="3:5" s="205" customFormat="1" ht="15.75" hidden="1" x14ac:dyDescent="0.25">
      <c r="C42" s="204"/>
      <c r="D42" s="204"/>
      <c r="E42" s="204"/>
    </row>
    <row r="43" spans="3:5" s="205" customFormat="1" ht="15.75" hidden="1" x14ac:dyDescent="0.25">
      <c r="C43" s="204"/>
      <c r="D43" s="204"/>
      <c r="E43" s="204"/>
    </row>
    <row r="44" spans="3:5" s="205" customFormat="1" ht="15.75" hidden="1" x14ac:dyDescent="0.25">
      <c r="C44" s="204"/>
      <c r="D44" s="204"/>
      <c r="E44" s="204"/>
    </row>
    <row r="45" spans="3:5" s="205" customFormat="1" ht="15.75" hidden="1" x14ac:dyDescent="0.25">
      <c r="C45" s="204"/>
      <c r="D45" s="204"/>
      <c r="E45" s="204"/>
    </row>
    <row r="46" spans="3:5" s="205" customFormat="1" ht="12.75" hidden="1" x14ac:dyDescent="0.2"/>
    <row r="47" spans="3:5" s="205" customFormat="1" ht="12.75" hidden="1" x14ac:dyDescent="0.2"/>
    <row r="48" spans="3:5" s="205" customFormat="1" ht="12.75" hidden="1" x14ac:dyDescent="0.2"/>
    <row r="49" s="205" customFormat="1" ht="12.75" hidden="1" x14ac:dyDescent="0.2"/>
    <row r="50" s="205" customFormat="1" ht="12.75" hidden="1" x14ac:dyDescent="0.2"/>
    <row r="51" s="205" customFormat="1" ht="12.75" hidden="1" x14ac:dyDescent="0.2"/>
    <row r="52" s="205" customFormat="1" ht="12.75" hidden="1" x14ac:dyDescent="0.2"/>
    <row r="53" s="205" customFormat="1" ht="12.75" hidden="1" x14ac:dyDescent="0.2"/>
    <row r="54" s="205" customFormat="1" ht="12.75" hidden="1" x14ac:dyDescent="0.2"/>
    <row r="55" s="205" customFormat="1" ht="12.75" hidden="1" x14ac:dyDescent="0.2"/>
    <row r="56" s="205" customFormat="1" ht="12.75" hidden="1" x14ac:dyDescent="0.2"/>
    <row r="57" s="205" customFormat="1" ht="12.75" hidden="1" x14ac:dyDescent="0.2"/>
    <row r="58" s="205" customFormat="1" ht="12.75" hidden="1" x14ac:dyDescent="0.2"/>
    <row r="59" s="205" customFormat="1" ht="12.75" hidden="1" x14ac:dyDescent="0.2"/>
    <row r="60" s="205" customFormat="1" ht="12.75" hidden="1" x14ac:dyDescent="0.2"/>
    <row r="61" s="205" customFormat="1" ht="12.75" hidden="1" x14ac:dyDescent="0.2"/>
    <row r="62" s="205" customFormat="1" ht="12.75" hidden="1" x14ac:dyDescent="0.2"/>
    <row r="63" s="205" customFormat="1" ht="12.75" hidden="1" x14ac:dyDescent="0.2"/>
    <row r="64" s="205" customFormat="1" ht="12.75" hidden="1" x14ac:dyDescent="0.2"/>
    <row r="65" s="205" customFormat="1" ht="12.75" hidden="1" x14ac:dyDescent="0.2"/>
    <row r="66" s="205" customFormat="1" ht="12.75" hidden="1" x14ac:dyDescent="0.2"/>
    <row r="67" s="205" customFormat="1" ht="12.75" hidden="1" x14ac:dyDescent="0.2"/>
    <row r="68" s="205" customFormat="1" ht="12.75" hidden="1" x14ac:dyDescent="0.2"/>
    <row r="69" s="205" customFormat="1" ht="12.75" hidden="1" x14ac:dyDescent="0.2"/>
    <row r="70" s="205" customFormat="1" ht="12.75" hidden="1" x14ac:dyDescent="0.2"/>
    <row r="71" s="205" customFormat="1" ht="12.75" hidden="1" x14ac:dyDescent="0.2"/>
    <row r="72" s="205" customFormat="1" ht="12.75" hidden="1" x14ac:dyDescent="0.2"/>
    <row r="73" x14ac:dyDescent="0.25"/>
  </sheetData>
  <sheetProtection sheet="1" objects="1" scenarios="1"/>
  <pageMargins left="0.31496062992125984" right="0.31496062992125984" top="0.35433070866141736" bottom="0.55118110236220474" header="0.31496062992125984" footer="0.31496062992125984"/>
  <pageSetup paperSize="9" scale="66" orientation="portrait" horizontalDpi="300" verticalDpi="300" r:id="rId1"/>
  <headerFooter>
    <oddFooter>&amp;L&amp;10&amp;F / &amp;D&amp;C&amp;10&amp;A&amp;R&amp;10&amp;P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F99"/>
  <sheetViews>
    <sheetView zoomScale="70" zoomScaleNormal="70" workbookViewId="0">
      <pane ySplit="6" topLeftCell="A7" activePane="bottomLeft" state="frozen"/>
      <selection pane="bottomLeft" activeCell="A2" sqref="A2"/>
    </sheetView>
  </sheetViews>
  <sheetFormatPr defaultColWidth="0" defaultRowHeight="15" zeroHeight="1" x14ac:dyDescent="0.25"/>
  <cols>
    <col min="1" max="1" width="4.28515625" customWidth="1"/>
    <col min="2" max="2" width="6.7109375" customWidth="1"/>
    <col min="3" max="3" width="46.5703125" customWidth="1"/>
    <col min="4" max="4" width="2.5703125" customWidth="1"/>
    <col min="5" max="5" width="13" customWidth="1"/>
    <col min="6" max="6" width="2.42578125" customWidth="1"/>
    <col min="7" max="7" width="15.140625" customWidth="1"/>
    <col min="8" max="8" width="10.5703125" customWidth="1"/>
    <col min="9" max="9" width="2" customWidth="1"/>
    <col min="10" max="57" width="9.140625" customWidth="1"/>
    <col min="58" max="58" width="0" hidden="1" customWidth="1"/>
    <col min="59" max="16384" width="9.140625" hidden="1"/>
  </cols>
  <sheetData>
    <row r="1" spans="1:56" ht="15.75" x14ac:dyDescent="0.25">
      <c r="A1" s="1" t="s">
        <v>0</v>
      </c>
      <c r="B1" s="2"/>
      <c r="C1" s="2"/>
      <c r="D1" s="2"/>
      <c r="E1" s="2"/>
      <c r="F1" s="2"/>
      <c r="G1" s="3" t="str">
        <f>Calc!H1</f>
        <v>OK</v>
      </c>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x14ac:dyDescent="0.25">
      <c r="A3" s="2"/>
      <c r="B3" s="2"/>
      <c r="C3" s="2" t="s">
        <v>1</v>
      </c>
      <c r="D3" s="2"/>
      <c r="E3" s="2"/>
      <c r="F3" s="2"/>
      <c r="G3" s="161">
        <f>Calc!F1</f>
        <v>0.14365339875221256</v>
      </c>
      <c r="H3" s="20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x14ac:dyDescent="0.25">
      <c r="A4" s="2"/>
      <c r="B4" s="2"/>
      <c r="C4" s="2" t="s">
        <v>2</v>
      </c>
      <c r="D4" s="2"/>
      <c r="E4" s="2"/>
      <c r="F4" s="2"/>
      <c r="G4" s="162">
        <f>Calc!F2</f>
        <v>1.4999999999999998</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x14ac:dyDescent="0.25">
      <c r="A5" s="2"/>
      <c r="B5" s="2"/>
      <c r="C5" s="2"/>
      <c r="D5" s="2"/>
      <c r="E5" s="2"/>
      <c r="F5" s="2"/>
      <c r="G5" s="2"/>
      <c r="H5" s="2"/>
      <c r="I5" s="2"/>
      <c r="J5" s="2"/>
      <c r="K5" s="2"/>
      <c r="L5" s="2"/>
      <c r="M5" s="2"/>
      <c r="N5" s="2"/>
      <c r="O5" s="2" t="s">
        <v>3</v>
      </c>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ht="15.75" x14ac:dyDescent="0.25">
      <c r="A6" s="4">
        <f>MAX($A$2:A5)+1</f>
        <v>1</v>
      </c>
      <c r="B6" s="5"/>
      <c r="C6" s="5" t="s">
        <v>4</v>
      </c>
      <c r="D6" s="6"/>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7"/>
    </row>
    <row r="7" spans="1:56"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6" x14ac:dyDescent="0.25">
      <c r="A8" s="8"/>
      <c r="B8" s="9">
        <f>MAX($A6:B$7)+0.01</f>
        <v>1.01</v>
      </c>
      <c r="C8" s="10" t="s">
        <v>5</v>
      </c>
      <c r="D8" s="2"/>
      <c r="E8" s="11" t="s">
        <v>6</v>
      </c>
      <c r="F8" s="11"/>
      <c r="G8" s="12"/>
      <c r="H8" s="2"/>
      <c r="I8" s="2"/>
      <c r="J8" s="10"/>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x14ac:dyDescent="0.25">
      <c r="A9" s="8"/>
      <c r="B9" s="2"/>
      <c r="C9" s="2" t="s">
        <v>7</v>
      </c>
      <c r="D9" s="2"/>
      <c r="E9" s="13" t="s">
        <v>8</v>
      </c>
      <c r="F9" s="13"/>
      <c r="G9" s="14">
        <v>41640</v>
      </c>
      <c r="H9" s="15"/>
      <c r="I9" s="15"/>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56" x14ac:dyDescent="0.25">
      <c r="A10" s="8"/>
      <c r="B10" s="2"/>
      <c r="C10" s="2" t="s">
        <v>9</v>
      </c>
      <c r="D10" s="2"/>
      <c r="E10" s="13" t="s">
        <v>8</v>
      </c>
      <c r="F10" s="13"/>
      <c r="G10" s="14">
        <v>42978</v>
      </c>
      <c r="H10" s="15"/>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1:56" x14ac:dyDescent="0.25">
      <c r="A11" s="8"/>
      <c r="B11" s="2"/>
      <c r="C11" s="2" t="s">
        <v>10</v>
      </c>
      <c r="D11" s="2"/>
      <c r="E11" s="13" t="s">
        <v>11</v>
      </c>
      <c r="F11" s="13"/>
      <c r="G11" s="16">
        <v>53</v>
      </c>
      <c r="H11" s="15"/>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x14ac:dyDescent="0.25">
      <c r="A12" s="8"/>
      <c r="B12" s="2"/>
      <c r="C12" s="2" t="s">
        <v>310</v>
      </c>
      <c r="D12" s="2"/>
      <c r="E12" s="13" t="s">
        <v>8</v>
      </c>
      <c r="F12" s="13"/>
      <c r="G12" s="17">
        <f>EDATE(G10,G11)</f>
        <v>44592</v>
      </c>
      <c r="H12" s="15"/>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x14ac:dyDescent="0.25">
      <c r="A13" s="8"/>
      <c r="B13" s="2"/>
      <c r="C13" s="2" t="s">
        <v>12</v>
      </c>
      <c r="D13" s="2"/>
      <c r="E13" s="13" t="s">
        <v>13</v>
      </c>
      <c r="F13" s="13"/>
      <c r="G13" s="16">
        <v>20</v>
      </c>
      <c r="H13" s="1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6" x14ac:dyDescent="0.25">
      <c r="A14" s="8"/>
      <c r="B14" s="2"/>
      <c r="C14" s="2" t="s">
        <v>311</v>
      </c>
      <c r="D14" s="2"/>
      <c r="E14" s="13" t="s">
        <v>8</v>
      </c>
      <c r="F14" s="13"/>
      <c r="G14" s="17">
        <f>EDATE(G12,G13*12)-1</f>
        <v>51896</v>
      </c>
      <c r="H14" s="15"/>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x14ac:dyDescent="0.25">
      <c r="A15" s="8"/>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x14ac:dyDescent="0.25">
      <c r="A16" s="8"/>
      <c r="B16" s="2"/>
      <c r="C16" s="2" t="s">
        <v>14</v>
      </c>
      <c r="D16" s="2"/>
      <c r="E16" s="13" t="s">
        <v>15</v>
      </c>
      <c r="F16" s="13"/>
      <c r="G16" s="18">
        <v>2.5000000000000001E-2</v>
      </c>
      <c r="H16" s="15"/>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1:56" x14ac:dyDescent="0.25">
      <c r="A17" s="8"/>
      <c r="B17" s="2"/>
      <c r="C17" s="2" t="s">
        <v>16</v>
      </c>
      <c r="D17" s="2"/>
      <c r="E17" s="13" t="s">
        <v>15</v>
      </c>
      <c r="F17" s="13"/>
      <c r="G17" s="18">
        <v>2.1499999999999998E-2</v>
      </c>
      <c r="H17" s="15"/>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1:56" x14ac:dyDescent="0.25">
      <c r="A18" s="8"/>
      <c r="B18" s="2"/>
      <c r="C18" s="2"/>
      <c r="D18" s="2"/>
      <c r="E18" s="13"/>
      <c r="F18" s="13"/>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56" x14ac:dyDescent="0.25">
      <c r="A19" s="8"/>
      <c r="B19" s="9">
        <f>MAX($A$7:B17)+0.01</f>
        <v>1.02</v>
      </c>
      <c r="C19" s="10" t="s">
        <v>17</v>
      </c>
      <c r="D19" s="2"/>
      <c r="E19" s="13"/>
      <c r="F19" s="13"/>
      <c r="G19" s="2"/>
      <c r="H19" s="15"/>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1:56" x14ac:dyDescent="0.25">
      <c r="A20" s="8"/>
      <c r="B20" s="10"/>
      <c r="C20" s="2" t="s">
        <v>18</v>
      </c>
      <c r="D20" s="2"/>
      <c r="E20" s="20" t="s">
        <v>19</v>
      </c>
      <c r="F20" s="20"/>
      <c r="G20" s="22">
        <v>1600</v>
      </c>
      <c r="H20" s="15"/>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1:56" x14ac:dyDescent="0.25">
      <c r="A21" s="8"/>
      <c r="B21" s="2"/>
      <c r="C21" s="2"/>
      <c r="D21" s="2"/>
      <c r="E21" s="13"/>
      <c r="F21" s="13"/>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1:56" x14ac:dyDescent="0.25">
      <c r="A22" s="8"/>
      <c r="B22" s="9">
        <f>MAX($A$7:B20)+0.01</f>
        <v>1.03</v>
      </c>
      <c r="C22" s="10" t="s">
        <v>20</v>
      </c>
      <c r="D22" s="2"/>
      <c r="E22" s="13"/>
      <c r="F22" s="13"/>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1:56" x14ac:dyDescent="0.25">
      <c r="A23" s="8"/>
      <c r="B23" s="2"/>
      <c r="C23" s="2" t="s">
        <v>21</v>
      </c>
      <c r="D23" s="2"/>
      <c r="E23" s="13" t="s">
        <v>22</v>
      </c>
      <c r="F23" s="13"/>
      <c r="G23" s="22">
        <v>500</v>
      </c>
      <c r="H23" s="15"/>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x14ac:dyDescent="0.25">
      <c r="A24" s="8"/>
      <c r="B24" s="2"/>
      <c r="C24" s="2" t="s">
        <v>23</v>
      </c>
      <c r="D24" s="2"/>
      <c r="E24" s="13" t="s">
        <v>22</v>
      </c>
      <c r="F24" s="13"/>
      <c r="G24" s="22">
        <v>625</v>
      </c>
      <c r="H24" s="15"/>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1:56" x14ac:dyDescent="0.25">
      <c r="A25" s="8"/>
      <c r="B25" s="2"/>
      <c r="C25" s="2" t="s">
        <v>24</v>
      </c>
      <c r="D25" s="2"/>
      <c r="E25" s="13" t="s">
        <v>308</v>
      </c>
      <c r="F25" s="13"/>
      <c r="G25" s="18">
        <v>0.46</v>
      </c>
      <c r="H25" s="15"/>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x14ac:dyDescent="0.25">
      <c r="A26" s="8"/>
      <c r="B26" s="2"/>
      <c r="C26" s="2" t="s">
        <v>25</v>
      </c>
      <c r="D26" s="2"/>
      <c r="E26" s="13" t="s">
        <v>26</v>
      </c>
      <c r="F26" s="13"/>
      <c r="G26" s="16">
        <v>23500</v>
      </c>
      <c r="H26" s="15"/>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x14ac:dyDescent="0.25">
      <c r="A27" s="8"/>
      <c r="B27" s="2"/>
      <c r="C27" s="2" t="s">
        <v>27</v>
      </c>
      <c r="D27" s="2"/>
      <c r="E27" s="13" t="s">
        <v>28</v>
      </c>
      <c r="F27" s="13"/>
      <c r="G27" s="21">
        <v>2.1</v>
      </c>
      <c r="H27" s="15"/>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1:56" x14ac:dyDescent="0.25">
      <c r="A28" s="8"/>
      <c r="B28" s="2"/>
      <c r="C28" s="2" t="s">
        <v>29</v>
      </c>
      <c r="D28" s="2"/>
      <c r="E28" s="13" t="s">
        <v>15</v>
      </c>
      <c r="F28" s="13"/>
      <c r="G28" s="23">
        <v>0.9</v>
      </c>
      <c r="H28" s="15"/>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1:56" x14ac:dyDescent="0.25">
      <c r="A29" s="8"/>
      <c r="B29" s="2"/>
      <c r="C29" s="2"/>
      <c r="D29" s="2"/>
      <c r="E29" s="13"/>
      <c r="F29" s="13"/>
      <c r="G29" s="13"/>
      <c r="H29" s="2"/>
      <c r="I29" s="13"/>
      <c r="J29" s="2"/>
      <c r="K29" s="2"/>
      <c r="L29" s="2"/>
      <c r="M29" s="2"/>
      <c r="N29" s="2"/>
      <c r="O29" s="2"/>
      <c r="P29" s="13"/>
      <c r="Q29" s="13"/>
      <c r="R29" s="13"/>
      <c r="S29" s="13"/>
      <c r="T29" s="13"/>
      <c r="U29" s="13"/>
      <c r="V29" s="13"/>
      <c r="W29" s="13"/>
      <c r="X29" s="13"/>
      <c r="Y29" s="13"/>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1:56" x14ac:dyDescent="0.25">
      <c r="A30" s="8"/>
      <c r="B30" s="9">
        <f>MAX($A$7:B28)+0.01</f>
        <v>1.04</v>
      </c>
      <c r="C30" s="10" t="s">
        <v>313</v>
      </c>
      <c r="D30" s="2"/>
      <c r="E30" s="13"/>
      <c r="F30" s="13"/>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1:56" x14ac:dyDescent="0.25">
      <c r="A31" s="8"/>
      <c r="B31" s="2"/>
      <c r="C31" s="2" t="s">
        <v>30</v>
      </c>
      <c r="D31" s="2"/>
      <c r="E31" s="13" t="s">
        <v>31</v>
      </c>
      <c r="F31" s="13"/>
      <c r="G31" s="16">
        <v>9</v>
      </c>
      <c r="H31" s="15"/>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x14ac:dyDescent="0.25">
      <c r="A32" s="8"/>
      <c r="B32" s="2"/>
      <c r="C32" s="2" t="s">
        <v>32</v>
      </c>
      <c r="D32" s="2"/>
      <c r="E32" s="13" t="s">
        <v>33</v>
      </c>
      <c r="F32" s="13"/>
      <c r="G32" s="21">
        <v>2.85</v>
      </c>
      <c r="H32" s="15"/>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6" x14ac:dyDescent="0.25">
      <c r="A33" s="8"/>
      <c r="B33" s="2"/>
      <c r="C33" s="2" t="s">
        <v>34</v>
      </c>
      <c r="D33" s="2"/>
      <c r="E33" s="13" t="s">
        <v>15</v>
      </c>
      <c r="F33" s="13"/>
      <c r="G33" s="23">
        <v>0.99</v>
      </c>
      <c r="H33" s="15"/>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x14ac:dyDescent="0.25">
      <c r="A34" s="8"/>
      <c r="B34" s="2"/>
      <c r="C34" s="2" t="s">
        <v>35</v>
      </c>
      <c r="D34" s="2"/>
      <c r="E34" s="13" t="s">
        <v>36</v>
      </c>
      <c r="F34" s="13"/>
      <c r="G34" s="21">
        <v>30</v>
      </c>
      <c r="H34" s="15"/>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1:56" x14ac:dyDescent="0.25">
      <c r="A35" s="8"/>
      <c r="B35" s="2"/>
      <c r="C35" s="2" t="s">
        <v>37</v>
      </c>
      <c r="D35" s="2"/>
      <c r="E35" s="13" t="s">
        <v>36</v>
      </c>
      <c r="F35" s="13"/>
      <c r="G35" s="21">
        <v>0.25</v>
      </c>
      <c r="H35" s="15"/>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x14ac:dyDescent="0.25">
      <c r="A36" s="8"/>
      <c r="B36" s="2"/>
      <c r="C36" s="2"/>
      <c r="D36" s="2"/>
      <c r="E36" s="24"/>
      <c r="F36" s="24"/>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x14ac:dyDescent="0.25">
      <c r="A37" s="8"/>
      <c r="B37" s="9">
        <f>MAX($A$7:B35)+0.01</f>
        <v>1.05</v>
      </c>
      <c r="C37" s="10" t="s">
        <v>38</v>
      </c>
      <c r="D37" s="2"/>
      <c r="E37" s="13"/>
      <c r="F37" s="13"/>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x14ac:dyDescent="0.25">
      <c r="A38" s="8"/>
      <c r="B38" s="2"/>
      <c r="C38" s="2" t="s">
        <v>39</v>
      </c>
      <c r="D38" s="2"/>
      <c r="E38" s="13" t="s">
        <v>40</v>
      </c>
      <c r="F38" s="13"/>
      <c r="G38" s="22">
        <v>74.998256031652744</v>
      </c>
      <c r="H38" s="15"/>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x14ac:dyDescent="0.25">
      <c r="A39" s="8"/>
      <c r="B39" s="2"/>
      <c r="C39" s="2" t="s">
        <v>41</v>
      </c>
      <c r="D39" s="2"/>
      <c r="E39" s="13" t="s">
        <v>42</v>
      </c>
      <c r="F39" s="13"/>
      <c r="G39" s="21">
        <v>7.25</v>
      </c>
      <c r="H39" s="15"/>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x14ac:dyDescent="0.25">
      <c r="A40" s="8"/>
      <c r="B40" s="2"/>
      <c r="C40" s="2" t="s">
        <v>43</v>
      </c>
      <c r="D40" s="2"/>
      <c r="E40" s="20" t="s">
        <v>19</v>
      </c>
      <c r="F40" s="20"/>
      <c r="G40" s="21">
        <v>6.5</v>
      </c>
      <c r="H40" s="15"/>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1:56" x14ac:dyDescent="0.25">
      <c r="A41" s="8"/>
      <c r="B41" s="2"/>
      <c r="C41" s="2"/>
      <c r="D41" s="2"/>
      <c r="E41" s="13"/>
      <c r="F41" s="13"/>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1:56" x14ac:dyDescent="0.25">
      <c r="A42" s="8"/>
      <c r="B42" s="9">
        <f>MAX($A$7:B39)+0.01</f>
        <v>1.06</v>
      </c>
      <c r="C42" s="10" t="s">
        <v>312</v>
      </c>
      <c r="D42" s="2"/>
      <c r="E42" s="13"/>
      <c r="F42" s="13"/>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1:56" x14ac:dyDescent="0.25">
      <c r="A43" s="8"/>
      <c r="B43" s="10"/>
      <c r="C43" s="2" t="s">
        <v>44</v>
      </c>
      <c r="D43" s="2"/>
      <c r="E43" s="20" t="s">
        <v>45</v>
      </c>
      <c r="F43" s="20"/>
      <c r="G43" s="21">
        <v>118.75</v>
      </c>
      <c r="H43" s="15"/>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1:56" x14ac:dyDescent="0.25">
      <c r="A44" s="8"/>
      <c r="B44" s="2"/>
      <c r="C44" s="2"/>
      <c r="D44" s="2"/>
      <c r="E44" s="13"/>
      <c r="F44" s="13"/>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1:56" x14ac:dyDescent="0.25">
      <c r="A45" s="8"/>
      <c r="B45" s="9">
        <f>MAX($A$7:B43)+0.01</f>
        <v>1.07</v>
      </c>
      <c r="C45" s="10" t="s">
        <v>46</v>
      </c>
      <c r="D45" s="2"/>
      <c r="E45" s="13"/>
      <c r="F45" s="13"/>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row>
    <row r="46" spans="1:56" x14ac:dyDescent="0.25">
      <c r="A46" s="8"/>
      <c r="B46" s="2"/>
      <c r="C46" s="2" t="s">
        <v>47</v>
      </c>
      <c r="D46" s="2"/>
      <c r="E46" s="13" t="s">
        <v>15</v>
      </c>
      <c r="F46" s="13"/>
      <c r="G46" s="23">
        <v>0.65</v>
      </c>
      <c r="H46" s="15"/>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row>
    <row r="47" spans="1:56" x14ac:dyDescent="0.25">
      <c r="A47" s="8"/>
      <c r="B47" s="2"/>
      <c r="C47" s="2" t="s">
        <v>48</v>
      </c>
      <c r="D47" s="2"/>
      <c r="E47" s="13" t="s">
        <v>15</v>
      </c>
      <c r="F47" s="13"/>
      <c r="G47" s="23">
        <v>0.23</v>
      </c>
      <c r="H47" s="15"/>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row>
    <row r="48" spans="1:56" x14ac:dyDescent="0.25">
      <c r="A48" s="8"/>
      <c r="B48" s="2"/>
      <c r="C48" s="2" t="s">
        <v>49</v>
      </c>
      <c r="D48" s="2"/>
      <c r="E48" s="13" t="s">
        <v>15</v>
      </c>
      <c r="F48" s="13"/>
      <c r="G48" s="23">
        <v>0.12</v>
      </c>
      <c r="H48" s="15"/>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1:56" x14ac:dyDescent="0.25">
      <c r="A49" s="8"/>
      <c r="B49" s="2"/>
      <c r="C49" s="2" t="s">
        <v>50</v>
      </c>
      <c r="D49" s="2"/>
      <c r="E49" s="13" t="s">
        <v>15</v>
      </c>
      <c r="F49" s="13"/>
      <c r="G49" s="25">
        <f>SUM(G46:G48)</f>
        <v>1</v>
      </c>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x14ac:dyDescent="0.25">
      <c r="A50" s="8"/>
      <c r="B50" s="2"/>
      <c r="C50" s="2"/>
      <c r="D50" s="2"/>
      <c r="E50" s="13"/>
      <c r="F50" s="13"/>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x14ac:dyDescent="0.25">
      <c r="A51" s="8"/>
      <c r="B51" s="9">
        <f>MAX($A$7:B49)+0.01</f>
        <v>1.08</v>
      </c>
      <c r="C51" s="10" t="s">
        <v>51</v>
      </c>
      <c r="D51" s="2"/>
      <c r="E51" s="13"/>
      <c r="F51" s="13"/>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x14ac:dyDescent="0.25">
      <c r="A52" s="8"/>
      <c r="B52" s="2"/>
      <c r="C52" s="2" t="s">
        <v>52</v>
      </c>
      <c r="D52" s="2"/>
      <c r="E52" s="13" t="s">
        <v>53</v>
      </c>
      <c r="F52" s="13"/>
      <c r="G52" s="16">
        <v>1200</v>
      </c>
      <c r="H52" s="15"/>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x14ac:dyDescent="0.25">
      <c r="A53" s="8"/>
      <c r="B53" s="2"/>
      <c r="C53" s="2" t="s">
        <v>54</v>
      </c>
      <c r="D53" s="2"/>
      <c r="E53" s="13" t="s">
        <v>15</v>
      </c>
      <c r="F53" s="13"/>
      <c r="G53" s="18">
        <v>0.05</v>
      </c>
      <c r="H53" s="15"/>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x14ac:dyDescent="0.25">
      <c r="A54" s="8"/>
      <c r="B54" s="2"/>
      <c r="C54" s="2" t="s">
        <v>301</v>
      </c>
      <c r="D54" s="2"/>
      <c r="E54" s="13" t="s">
        <v>15</v>
      </c>
      <c r="F54" s="13"/>
      <c r="G54" s="18">
        <v>5.2499999999999998E-2</v>
      </c>
      <c r="H54" s="15"/>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1:56" x14ac:dyDescent="0.25">
      <c r="A55" s="8"/>
      <c r="B55" s="2"/>
      <c r="C55" s="2" t="s">
        <v>55</v>
      </c>
      <c r="D55" s="2"/>
      <c r="E55" s="13" t="s">
        <v>15</v>
      </c>
      <c r="F55" s="13"/>
      <c r="G55" s="18">
        <v>0.01</v>
      </c>
      <c r="H55" s="15"/>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row>
    <row r="56" spans="1:56" x14ac:dyDescent="0.25">
      <c r="A56" s="8"/>
      <c r="B56" s="2"/>
      <c r="C56" s="2" t="s">
        <v>56</v>
      </c>
      <c r="D56" s="2"/>
      <c r="E56" s="13" t="s">
        <v>57</v>
      </c>
      <c r="F56" s="13"/>
      <c r="G56" s="26">
        <v>1.5</v>
      </c>
      <c r="H56" s="15"/>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1:56" x14ac:dyDescent="0.25">
      <c r="A57" s="8"/>
      <c r="B57" s="2"/>
      <c r="C57" s="2" t="s">
        <v>58</v>
      </c>
      <c r="D57" s="2"/>
      <c r="E57" s="13" t="s">
        <v>59</v>
      </c>
      <c r="F57" s="13"/>
      <c r="G57" s="16">
        <v>18</v>
      </c>
      <c r="H57" s="15"/>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row>
    <row r="58" spans="1:56" x14ac:dyDescent="0.25">
      <c r="A58" s="8"/>
      <c r="B58" s="2"/>
      <c r="C58" s="2" t="s">
        <v>60</v>
      </c>
      <c r="D58" s="2"/>
      <c r="E58" s="13" t="s">
        <v>59</v>
      </c>
      <c r="F58" s="13"/>
      <c r="G58" s="27">
        <f>Calc!H333</f>
        <v>18</v>
      </c>
      <c r="H58" s="2"/>
      <c r="I58" s="2"/>
      <c r="J58" s="2"/>
      <c r="K58" s="2"/>
      <c r="L58" s="2"/>
      <c r="M58" s="2"/>
      <c r="N58" s="2"/>
      <c r="O58" s="2"/>
      <c r="P58" s="28"/>
      <c r="Q58" s="2"/>
      <c r="R58" s="2"/>
      <c r="S58" s="2"/>
      <c r="T58" s="2"/>
      <c r="U58" s="2"/>
      <c r="V58" s="2"/>
      <c r="W58" s="29"/>
      <c r="X58" s="29"/>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1:56" x14ac:dyDescent="0.25">
      <c r="A59" s="8"/>
      <c r="B59" s="2"/>
      <c r="C59" s="2"/>
      <c r="D59" s="2"/>
      <c r="E59" s="24"/>
      <c r="F59" s="24"/>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row>
    <row r="60" spans="1:56" x14ac:dyDescent="0.25">
      <c r="A60" s="8"/>
      <c r="B60" s="9">
        <f>MAX($A$7:B58)+0.01</f>
        <v>1.0900000000000001</v>
      </c>
      <c r="C60" s="10" t="s">
        <v>61</v>
      </c>
      <c r="D60" s="2"/>
      <c r="E60" s="13"/>
      <c r="F60" s="13"/>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1:56" x14ac:dyDescent="0.25">
      <c r="A61" s="8"/>
      <c r="B61" s="2"/>
      <c r="C61" s="2" t="s">
        <v>62</v>
      </c>
      <c r="D61" s="2"/>
      <c r="E61" s="13" t="s">
        <v>63</v>
      </c>
      <c r="F61" s="13"/>
      <c r="G61" s="16">
        <v>30</v>
      </c>
      <c r="H61" s="15"/>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x14ac:dyDescent="0.25">
      <c r="A62" s="8"/>
      <c r="B62" s="2"/>
      <c r="C62" s="2" t="s">
        <v>64</v>
      </c>
      <c r="D62" s="2"/>
      <c r="E62" s="13" t="s">
        <v>63</v>
      </c>
      <c r="F62" s="13"/>
      <c r="G62" s="16">
        <v>30</v>
      </c>
      <c r="H62" s="15"/>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1:56" x14ac:dyDescent="0.25">
      <c r="A63" s="8"/>
      <c r="B63" s="2"/>
      <c r="C63" s="2"/>
      <c r="D63" s="2"/>
      <c r="E63" s="24"/>
      <c r="F63" s="24"/>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64" spans="1:56" x14ac:dyDescent="0.25">
      <c r="A64" s="8"/>
      <c r="B64" s="9">
        <f>MAX($A$7:B62)+0.01</f>
        <v>1.1000000000000001</v>
      </c>
      <c r="C64" s="10" t="s">
        <v>65</v>
      </c>
      <c r="D64" s="2"/>
      <c r="E64" s="13"/>
      <c r="F64" s="13"/>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1:56" x14ac:dyDescent="0.25">
      <c r="A65" s="8"/>
      <c r="B65" s="2"/>
      <c r="C65" s="2" t="s">
        <v>66</v>
      </c>
      <c r="D65" s="2"/>
      <c r="E65" s="13" t="s">
        <v>59</v>
      </c>
      <c r="F65" s="13"/>
      <c r="G65" s="16">
        <v>20</v>
      </c>
      <c r="H65" s="15"/>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row>
    <row r="66" spans="1:56" x14ac:dyDescent="0.25">
      <c r="A66" s="8"/>
      <c r="B66" s="2"/>
      <c r="C66" s="2" t="s">
        <v>67</v>
      </c>
      <c r="D66" s="2"/>
      <c r="E66" s="13" t="s">
        <v>15</v>
      </c>
      <c r="F66" s="13"/>
      <c r="G66" s="23">
        <v>0.18</v>
      </c>
      <c r="H66" s="15"/>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row>
    <row r="67" spans="1:56" x14ac:dyDescent="0.25">
      <c r="A67" s="8"/>
      <c r="B67" s="2"/>
      <c r="C67" s="2" t="s">
        <v>68</v>
      </c>
      <c r="D67" s="2"/>
      <c r="E67" s="13" t="s">
        <v>15</v>
      </c>
      <c r="F67" s="13"/>
      <c r="G67" s="23">
        <v>0.8</v>
      </c>
      <c r="H67" s="15"/>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row>
    <row r="68" spans="1:56" x14ac:dyDescent="0.25">
      <c r="A68" s="8"/>
      <c r="B68" s="2"/>
      <c r="C68" s="2" t="s">
        <v>69</v>
      </c>
      <c r="D68" s="2"/>
      <c r="E68" s="13" t="s">
        <v>15</v>
      </c>
      <c r="F68" s="13"/>
      <c r="G68" s="23">
        <v>0.2</v>
      </c>
      <c r="H68" s="15"/>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row>
    <row r="69" spans="1:56" x14ac:dyDescent="0.25">
      <c r="A69" s="8"/>
      <c r="B69" s="2"/>
      <c r="C69" s="2" t="s">
        <v>70</v>
      </c>
      <c r="D69" s="2"/>
      <c r="E69" s="13" t="s">
        <v>15</v>
      </c>
      <c r="F69" s="13"/>
      <c r="G69" s="23">
        <v>0.75</v>
      </c>
      <c r="H69" s="15"/>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row>
    <row r="70" spans="1:56" x14ac:dyDescent="0.25">
      <c r="A70" s="8"/>
      <c r="B70" s="2"/>
      <c r="C70" s="2"/>
      <c r="D70" s="2"/>
      <c r="E70" s="24"/>
      <c r="F70" s="24"/>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row>
    <row r="71" spans="1:56" x14ac:dyDescent="0.25">
      <c r="A71" s="8"/>
      <c r="B71" s="9">
        <f>MAX($A$7:B69)+0.01</f>
        <v>1.1100000000000001</v>
      </c>
      <c r="C71" s="10" t="s">
        <v>71</v>
      </c>
      <c r="D71" s="2"/>
      <c r="E71" s="13"/>
      <c r="F71" s="13"/>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row>
    <row r="72" spans="1:56" x14ac:dyDescent="0.25">
      <c r="A72" s="8"/>
      <c r="B72" s="2"/>
      <c r="C72" s="2" t="s">
        <v>72</v>
      </c>
      <c r="D72" s="2"/>
      <c r="E72" s="13" t="s">
        <v>15</v>
      </c>
      <c r="F72" s="13"/>
      <c r="G72" s="23">
        <v>0.14000000000000001</v>
      </c>
      <c r="H72" s="15"/>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row>
    <row r="73" spans="1:56" x14ac:dyDescent="0.25">
      <c r="A73" s="8"/>
      <c r="B73" s="2"/>
      <c r="C73" s="2" t="s">
        <v>73</v>
      </c>
      <c r="D73" s="2"/>
      <c r="E73" s="13" t="s">
        <v>15</v>
      </c>
      <c r="F73" s="13"/>
      <c r="G73" s="23">
        <v>5.0000000000000001E-3</v>
      </c>
      <c r="H73" s="15"/>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1:56" x14ac:dyDescent="0.25">
      <c r="A74" s="8"/>
      <c r="B74" s="2"/>
      <c r="C74" s="2"/>
      <c r="D74" s="2"/>
      <c r="E74" s="24"/>
      <c r="F74" s="24"/>
      <c r="G74" s="2"/>
      <c r="H74" s="30"/>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1:5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1:56" ht="15.75" x14ac:dyDescent="0.25">
      <c r="A76" s="4">
        <f>MAX($A$2:A75)+1</f>
        <v>2</v>
      </c>
      <c r="B76" s="5"/>
      <c r="C76" s="5" t="s">
        <v>74</v>
      </c>
      <c r="D76" s="6"/>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7"/>
    </row>
    <row r="77" spans="1:5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1:56" x14ac:dyDescent="0.25">
      <c r="A78" s="31"/>
      <c r="B78" s="31"/>
      <c r="C78" s="31" t="s">
        <v>75</v>
      </c>
      <c r="D78" s="31"/>
      <c r="E78" s="32"/>
      <c r="F78" s="32"/>
      <c r="G78" s="33"/>
      <c r="H78" s="32"/>
      <c r="I78" s="33"/>
      <c r="J78" s="34">
        <f>Calc!J6</f>
        <v>41640</v>
      </c>
      <c r="K78" s="34">
        <f>Calc!K6</f>
        <v>42005</v>
      </c>
      <c r="L78" s="34">
        <f>Calc!L6</f>
        <v>42370</v>
      </c>
      <c r="M78" s="34">
        <f>Calc!M6</f>
        <v>42736</v>
      </c>
      <c r="N78" s="34">
        <f>Calc!N6</f>
        <v>43101</v>
      </c>
      <c r="O78" s="34">
        <f>Calc!O6</f>
        <v>43466</v>
      </c>
      <c r="P78" s="34">
        <f>Calc!P6</f>
        <v>43831</v>
      </c>
      <c r="Q78" s="34">
        <f>Calc!Q6</f>
        <v>44197</v>
      </c>
      <c r="R78" s="34">
        <f>Calc!R6</f>
        <v>44562</v>
      </c>
      <c r="S78" s="34">
        <f>Calc!S6</f>
        <v>44927</v>
      </c>
      <c r="T78" s="34">
        <f>Calc!T6</f>
        <v>45292</v>
      </c>
      <c r="U78" s="34">
        <f>Calc!U6</f>
        <v>45658</v>
      </c>
      <c r="V78" s="34">
        <f>Calc!V6</f>
        <v>46023</v>
      </c>
      <c r="W78" s="34">
        <f>Calc!W6</f>
        <v>46388</v>
      </c>
      <c r="X78" s="34">
        <f>Calc!X6</f>
        <v>46753</v>
      </c>
      <c r="Y78" s="34">
        <f>Calc!Y6</f>
        <v>47119</v>
      </c>
      <c r="Z78" s="34">
        <f>Calc!Z6</f>
        <v>47484</v>
      </c>
      <c r="AA78" s="34">
        <f>Calc!AA6</f>
        <v>47849</v>
      </c>
      <c r="AB78" s="34">
        <f>Calc!AB6</f>
        <v>48214</v>
      </c>
      <c r="AC78" s="34">
        <f>Calc!AC6</f>
        <v>48580</v>
      </c>
      <c r="AD78" s="34">
        <f>Calc!AD6</f>
        <v>48945</v>
      </c>
      <c r="AE78" s="34">
        <f>Calc!AE6</f>
        <v>49310</v>
      </c>
      <c r="AF78" s="34">
        <f>Calc!AF6</f>
        <v>49675</v>
      </c>
      <c r="AG78" s="34">
        <f>Calc!AG6</f>
        <v>50041</v>
      </c>
      <c r="AH78" s="34">
        <f>Calc!AH6</f>
        <v>50406</v>
      </c>
      <c r="AI78" s="34">
        <f>Calc!AI6</f>
        <v>50771</v>
      </c>
      <c r="AJ78" s="34">
        <f>Calc!AJ6</f>
        <v>51136</v>
      </c>
      <c r="AK78" s="34">
        <f>Calc!AK6</f>
        <v>51502</v>
      </c>
      <c r="AL78" s="34">
        <f>Calc!AL6</f>
        <v>51867</v>
      </c>
      <c r="AM78" s="34">
        <f>Calc!AM6</f>
        <v>52232</v>
      </c>
      <c r="AN78" s="34">
        <f>Calc!AN6</f>
        <v>52597</v>
      </c>
      <c r="AO78" s="34">
        <f>Calc!AO6</f>
        <v>52963</v>
      </c>
      <c r="AP78" s="34">
        <f>Calc!AP6</f>
        <v>53328</v>
      </c>
      <c r="AQ78" s="34">
        <f>Calc!AQ6</f>
        <v>53693</v>
      </c>
      <c r="AR78" s="34">
        <f>Calc!AR6</f>
        <v>54058</v>
      </c>
      <c r="AS78" s="34">
        <f>Calc!AS6</f>
        <v>54424</v>
      </c>
      <c r="AT78" s="34">
        <f>Calc!AT6</f>
        <v>54789</v>
      </c>
      <c r="AU78" s="34">
        <f>Calc!AU6</f>
        <v>55154</v>
      </c>
      <c r="AV78" s="34">
        <f>Calc!AV6</f>
        <v>55519</v>
      </c>
      <c r="AW78" s="34">
        <f>Calc!AW6</f>
        <v>55885</v>
      </c>
      <c r="AX78" s="34">
        <f>Calc!AX6</f>
        <v>56250</v>
      </c>
      <c r="AY78" s="34">
        <f>Calc!AY6</f>
        <v>56615</v>
      </c>
      <c r="AZ78" s="34">
        <f>Calc!AZ6</f>
        <v>56980</v>
      </c>
      <c r="BA78" s="34">
        <f>Calc!BA6</f>
        <v>57346</v>
      </c>
      <c r="BB78" s="34">
        <f>Calc!BB6</f>
        <v>57711</v>
      </c>
      <c r="BC78" s="34">
        <f>Calc!BC6</f>
        <v>58076</v>
      </c>
      <c r="BD78" s="34">
        <f>Calc!BD6</f>
        <v>58441</v>
      </c>
    </row>
    <row r="79" spans="1:56" x14ac:dyDescent="0.25">
      <c r="A79" s="35"/>
      <c r="B79" s="35"/>
      <c r="C79" s="35" t="s">
        <v>76</v>
      </c>
      <c r="D79" s="35"/>
      <c r="E79" s="36"/>
      <c r="F79" s="36"/>
      <c r="G79" s="37"/>
      <c r="H79" s="36"/>
      <c r="I79" s="38">
        <f>J79</f>
        <v>42004</v>
      </c>
      <c r="J79" s="39">
        <f>Calc!J7</f>
        <v>42004</v>
      </c>
      <c r="K79" s="39">
        <f>Calc!K7</f>
        <v>42369</v>
      </c>
      <c r="L79" s="39">
        <f>Calc!L7</f>
        <v>42735</v>
      </c>
      <c r="M79" s="39">
        <f>Calc!M7</f>
        <v>43100</v>
      </c>
      <c r="N79" s="39">
        <f>Calc!N7</f>
        <v>43465</v>
      </c>
      <c r="O79" s="39">
        <f>Calc!O7</f>
        <v>43830</v>
      </c>
      <c r="P79" s="39">
        <f>Calc!P7</f>
        <v>44196</v>
      </c>
      <c r="Q79" s="39">
        <f>Calc!Q7</f>
        <v>44561</v>
      </c>
      <c r="R79" s="39">
        <f>Calc!R7</f>
        <v>44926</v>
      </c>
      <c r="S79" s="39">
        <f>Calc!S7</f>
        <v>45291</v>
      </c>
      <c r="T79" s="39">
        <f>Calc!T7</f>
        <v>45657</v>
      </c>
      <c r="U79" s="39">
        <f>Calc!U7</f>
        <v>46022</v>
      </c>
      <c r="V79" s="39">
        <f>Calc!V7</f>
        <v>46387</v>
      </c>
      <c r="W79" s="39">
        <f>Calc!W7</f>
        <v>46752</v>
      </c>
      <c r="X79" s="39">
        <f>Calc!X7</f>
        <v>47118</v>
      </c>
      <c r="Y79" s="39">
        <f>Calc!Y7</f>
        <v>47483</v>
      </c>
      <c r="Z79" s="39">
        <f>Calc!Z7</f>
        <v>47848</v>
      </c>
      <c r="AA79" s="39">
        <f>Calc!AA7</f>
        <v>48213</v>
      </c>
      <c r="AB79" s="39">
        <f>Calc!AB7</f>
        <v>48579</v>
      </c>
      <c r="AC79" s="39">
        <f>Calc!AC7</f>
        <v>48944</v>
      </c>
      <c r="AD79" s="39">
        <f>Calc!AD7</f>
        <v>49309</v>
      </c>
      <c r="AE79" s="39">
        <f>Calc!AE7</f>
        <v>49674</v>
      </c>
      <c r="AF79" s="39">
        <f>Calc!AF7</f>
        <v>50040</v>
      </c>
      <c r="AG79" s="39">
        <f>Calc!AG7</f>
        <v>50405</v>
      </c>
      <c r="AH79" s="39">
        <f>Calc!AH7</f>
        <v>50770</v>
      </c>
      <c r="AI79" s="39">
        <f>Calc!AI7</f>
        <v>51135</v>
      </c>
      <c r="AJ79" s="39">
        <f>Calc!AJ7</f>
        <v>51501</v>
      </c>
      <c r="AK79" s="39">
        <f>Calc!AK7</f>
        <v>51866</v>
      </c>
      <c r="AL79" s="39">
        <f>Calc!AL7</f>
        <v>52231</v>
      </c>
      <c r="AM79" s="39">
        <f>Calc!AM7</f>
        <v>52596</v>
      </c>
      <c r="AN79" s="39">
        <f>Calc!AN7</f>
        <v>52962</v>
      </c>
      <c r="AO79" s="39">
        <f>Calc!AO7</f>
        <v>53327</v>
      </c>
      <c r="AP79" s="39">
        <f>Calc!AP7</f>
        <v>53692</v>
      </c>
      <c r="AQ79" s="39">
        <f>Calc!AQ7</f>
        <v>54057</v>
      </c>
      <c r="AR79" s="39">
        <f>Calc!AR7</f>
        <v>54423</v>
      </c>
      <c r="AS79" s="39">
        <f>Calc!AS7</f>
        <v>54788</v>
      </c>
      <c r="AT79" s="39">
        <f>Calc!AT7</f>
        <v>55153</v>
      </c>
      <c r="AU79" s="39">
        <f>Calc!AU7</f>
        <v>55518</v>
      </c>
      <c r="AV79" s="39">
        <f>Calc!AV7</f>
        <v>55884</v>
      </c>
      <c r="AW79" s="39">
        <f>Calc!AW7</f>
        <v>56249</v>
      </c>
      <c r="AX79" s="39">
        <f>Calc!AX7</f>
        <v>56614</v>
      </c>
      <c r="AY79" s="39">
        <f>Calc!AY7</f>
        <v>56979</v>
      </c>
      <c r="AZ79" s="39">
        <f>Calc!AZ7</f>
        <v>57345</v>
      </c>
      <c r="BA79" s="39">
        <f>Calc!BA7</f>
        <v>57710</v>
      </c>
      <c r="BB79" s="39">
        <f>Calc!BB7</f>
        <v>58075</v>
      </c>
      <c r="BC79" s="39">
        <f>Calc!BC7</f>
        <v>58440</v>
      </c>
      <c r="BD79" s="39">
        <f>Calc!BD7</f>
        <v>58806</v>
      </c>
    </row>
    <row r="80" spans="1:56" x14ac:dyDescent="0.25">
      <c r="A80" s="36"/>
      <c r="B80" s="36"/>
      <c r="C80" s="36" t="s">
        <v>77</v>
      </c>
      <c r="D80" s="37"/>
      <c r="E80" s="37"/>
      <c r="F80" s="37"/>
      <c r="G80" s="37"/>
      <c r="H80" s="37"/>
      <c r="I80" s="37"/>
      <c r="J80" s="159">
        <f>Calc!J9</f>
        <v>1</v>
      </c>
      <c r="K80" s="159">
        <f>Calc!K9</f>
        <v>2</v>
      </c>
      <c r="L80" s="159">
        <f>Calc!L9</f>
        <v>3</v>
      </c>
      <c r="M80" s="159">
        <f>Calc!M9</f>
        <v>4</v>
      </c>
      <c r="N80" s="159">
        <f>Calc!N9</f>
        <v>5</v>
      </c>
      <c r="O80" s="159">
        <f>Calc!O9</f>
        <v>6</v>
      </c>
      <c r="P80" s="159">
        <f>Calc!P9</f>
        <v>7</v>
      </c>
      <c r="Q80" s="159">
        <f>Calc!Q9</f>
        <v>8</v>
      </c>
      <c r="R80" s="159">
        <f>Calc!R9</f>
        <v>9</v>
      </c>
      <c r="S80" s="159">
        <f>Calc!S9</f>
        <v>10</v>
      </c>
      <c r="T80" s="159">
        <f>Calc!T9</f>
        <v>11</v>
      </c>
      <c r="U80" s="159">
        <f>Calc!U9</f>
        <v>12</v>
      </c>
      <c r="V80" s="159">
        <f>Calc!V9</f>
        <v>13</v>
      </c>
      <c r="W80" s="159">
        <f>Calc!W9</f>
        <v>14</v>
      </c>
      <c r="X80" s="159">
        <f>Calc!X9</f>
        <v>15</v>
      </c>
      <c r="Y80" s="159">
        <f>Calc!Y9</f>
        <v>16</v>
      </c>
      <c r="Z80" s="159">
        <f>Calc!Z9</f>
        <v>17</v>
      </c>
      <c r="AA80" s="159">
        <f>Calc!AA9</f>
        <v>18</v>
      </c>
      <c r="AB80" s="159">
        <f>Calc!AB9</f>
        <v>19</v>
      </c>
      <c r="AC80" s="159">
        <f>Calc!AC9</f>
        <v>20</v>
      </c>
      <c r="AD80" s="159">
        <f>Calc!AD9</f>
        <v>21</v>
      </c>
      <c r="AE80" s="159">
        <f>Calc!AE9</f>
        <v>22</v>
      </c>
      <c r="AF80" s="159">
        <f>Calc!AF9</f>
        <v>23</v>
      </c>
      <c r="AG80" s="159">
        <f>Calc!AG9</f>
        <v>24</v>
      </c>
      <c r="AH80" s="159">
        <f>Calc!AH9</f>
        <v>25</v>
      </c>
      <c r="AI80" s="159">
        <f>Calc!AI9</f>
        <v>26</v>
      </c>
      <c r="AJ80" s="159">
        <f>Calc!AJ9</f>
        <v>27</v>
      </c>
      <c r="AK80" s="159">
        <f>Calc!AK9</f>
        <v>28</v>
      </c>
      <c r="AL80" s="159">
        <f>Calc!AL9</f>
        <v>29</v>
      </c>
      <c r="AM80" s="159">
        <f>Calc!AM9</f>
        <v>30</v>
      </c>
      <c r="AN80" s="159">
        <f>Calc!AN9</f>
        <v>31</v>
      </c>
      <c r="AO80" s="159">
        <f>Calc!AO9</f>
        <v>32</v>
      </c>
      <c r="AP80" s="159">
        <f>Calc!AP9</f>
        <v>33</v>
      </c>
      <c r="AQ80" s="159">
        <f>Calc!AQ9</f>
        <v>34</v>
      </c>
      <c r="AR80" s="159">
        <f>Calc!AR9</f>
        <v>35</v>
      </c>
      <c r="AS80" s="159">
        <f>Calc!AS9</f>
        <v>36</v>
      </c>
      <c r="AT80" s="159">
        <f>Calc!AT9</f>
        <v>37</v>
      </c>
      <c r="AU80" s="159">
        <f>Calc!AU9</f>
        <v>38</v>
      </c>
      <c r="AV80" s="159">
        <f>Calc!AV9</f>
        <v>39</v>
      </c>
      <c r="AW80" s="159">
        <f>Calc!AW9</f>
        <v>40</v>
      </c>
      <c r="AX80" s="159">
        <f>Calc!AX9</f>
        <v>41</v>
      </c>
      <c r="AY80" s="159">
        <f>Calc!AY9</f>
        <v>42</v>
      </c>
      <c r="AZ80" s="159">
        <f>Calc!AZ9</f>
        <v>43</v>
      </c>
      <c r="BA80" s="159">
        <f>Calc!BA9</f>
        <v>44</v>
      </c>
      <c r="BB80" s="159">
        <f>Calc!BB9</f>
        <v>45</v>
      </c>
      <c r="BC80" s="159">
        <f>Calc!BC9</f>
        <v>46</v>
      </c>
      <c r="BD80" s="159">
        <f>Calc!BD9</f>
        <v>47</v>
      </c>
    </row>
    <row r="81" spans="1:56" x14ac:dyDescent="0.25">
      <c r="A81" s="36"/>
      <c r="B81" s="36"/>
      <c r="C81" s="36" t="s">
        <v>78</v>
      </c>
      <c r="D81" s="37"/>
      <c r="E81" s="37"/>
      <c r="F81" s="37"/>
      <c r="G81" s="37"/>
      <c r="H81" s="37"/>
      <c r="I81" s="37"/>
      <c r="J81" s="160">
        <f>Calc!J10</f>
        <v>0</v>
      </c>
      <c r="K81" s="160">
        <f>Calc!K10</f>
        <v>0</v>
      </c>
      <c r="L81" s="160">
        <f>Calc!L10</f>
        <v>0</v>
      </c>
      <c r="M81" s="160">
        <f>Calc!M10</f>
        <v>0</v>
      </c>
      <c r="N81" s="160">
        <f>Calc!N10</f>
        <v>0</v>
      </c>
      <c r="O81" s="160">
        <f>Calc!O10</f>
        <v>0</v>
      </c>
      <c r="P81" s="160">
        <f>Calc!P10</f>
        <v>0</v>
      </c>
      <c r="Q81" s="160">
        <f>Calc!Q10</f>
        <v>0</v>
      </c>
      <c r="R81" s="160">
        <f>Calc!R10</f>
        <v>1</v>
      </c>
      <c r="S81" s="160">
        <f>Calc!S10</f>
        <v>1</v>
      </c>
      <c r="T81" s="160">
        <f>Calc!T10</f>
        <v>1</v>
      </c>
      <c r="U81" s="160">
        <f>Calc!U10</f>
        <v>1</v>
      </c>
      <c r="V81" s="160">
        <f>Calc!V10</f>
        <v>1</v>
      </c>
      <c r="W81" s="160">
        <f>Calc!W10</f>
        <v>1</v>
      </c>
      <c r="X81" s="160">
        <f>Calc!X10</f>
        <v>1</v>
      </c>
      <c r="Y81" s="160">
        <f>Calc!Y10</f>
        <v>1</v>
      </c>
      <c r="Z81" s="160">
        <f>Calc!Z10</f>
        <v>1</v>
      </c>
      <c r="AA81" s="160">
        <f>Calc!AA10</f>
        <v>1</v>
      </c>
      <c r="AB81" s="160">
        <f>Calc!AB10</f>
        <v>1</v>
      </c>
      <c r="AC81" s="160">
        <f>Calc!AC10</f>
        <v>1</v>
      </c>
      <c r="AD81" s="160">
        <f>Calc!AD10</f>
        <v>1</v>
      </c>
      <c r="AE81" s="160">
        <f>Calc!AE10</f>
        <v>1</v>
      </c>
      <c r="AF81" s="160">
        <f>Calc!AF10</f>
        <v>1</v>
      </c>
      <c r="AG81" s="160">
        <f>Calc!AG10</f>
        <v>1</v>
      </c>
      <c r="AH81" s="160">
        <f>Calc!AH10</f>
        <v>1</v>
      </c>
      <c r="AI81" s="160">
        <f>Calc!AI10</f>
        <v>1</v>
      </c>
      <c r="AJ81" s="160">
        <f>Calc!AJ10</f>
        <v>1</v>
      </c>
      <c r="AK81" s="160">
        <f>Calc!AK10</f>
        <v>1</v>
      </c>
      <c r="AL81" s="160">
        <f>Calc!AL10</f>
        <v>1</v>
      </c>
      <c r="AM81" s="160">
        <f>Calc!AM10</f>
        <v>0</v>
      </c>
      <c r="AN81" s="160">
        <f>Calc!AN10</f>
        <v>0</v>
      </c>
      <c r="AO81" s="160">
        <f>Calc!AO10</f>
        <v>0</v>
      </c>
      <c r="AP81" s="160">
        <f>Calc!AP10</f>
        <v>0</v>
      </c>
      <c r="AQ81" s="160">
        <f>Calc!AQ10</f>
        <v>0</v>
      </c>
      <c r="AR81" s="160">
        <f>Calc!AR10</f>
        <v>0</v>
      </c>
      <c r="AS81" s="160">
        <f>Calc!AS10</f>
        <v>0</v>
      </c>
      <c r="AT81" s="160">
        <f>Calc!AT10</f>
        <v>0</v>
      </c>
      <c r="AU81" s="160">
        <f>Calc!AU10</f>
        <v>0</v>
      </c>
      <c r="AV81" s="160">
        <f>Calc!AV10</f>
        <v>0</v>
      </c>
      <c r="AW81" s="160">
        <f>Calc!AW10</f>
        <v>0</v>
      </c>
      <c r="AX81" s="160">
        <f>Calc!AX10</f>
        <v>0</v>
      </c>
      <c r="AY81" s="160">
        <f>Calc!AY10</f>
        <v>0</v>
      </c>
      <c r="AZ81" s="160">
        <f>Calc!AZ10</f>
        <v>0</v>
      </c>
      <c r="BA81" s="160">
        <f>Calc!BA10</f>
        <v>0</v>
      </c>
      <c r="BB81" s="160">
        <f>Calc!BB10</f>
        <v>0</v>
      </c>
      <c r="BC81" s="160">
        <f>Calc!BC10</f>
        <v>0</v>
      </c>
      <c r="BD81" s="160">
        <f>Calc!BD10</f>
        <v>0</v>
      </c>
    </row>
    <row r="82" spans="1:56" ht="15.75" thickBot="1" x14ac:dyDescent="0.3">
      <c r="A82" s="42"/>
      <c r="B82" s="42"/>
      <c r="C82" s="42"/>
      <c r="D82" s="42"/>
      <c r="E82" s="42"/>
      <c r="F82" s="42"/>
      <c r="G82" s="42"/>
      <c r="H82" s="42"/>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row>
    <row r="83" spans="1:56" x14ac:dyDescent="0.25">
      <c r="A83" s="44"/>
      <c r="B83" s="44"/>
      <c r="C83" s="44"/>
      <c r="D83" s="2"/>
      <c r="E83" s="2"/>
      <c r="F83" s="2"/>
      <c r="G83" s="2"/>
      <c r="H83" s="2"/>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x14ac:dyDescent="0.25">
      <c r="A84" s="8"/>
      <c r="B84" s="9">
        <f>MAX($A$7:B82)+0.01</f>
        <v>2.0099999999999998</v>
      </c>
      <c r="C84" s="10" t="s">
        <v>18</v>
      </c>
      <c r="D84" s="2"/>
      <c r="E84" s="13"/>
      <c r="F84" s="13"/>
      <c r="G84" s="2"/>
      <c r="H84" s="2"/>
      <c r="I84" s="45"/>
      <c r="J84" s="2"/>
      <c r="K84" s="2"/>
      <c r="L84" s="2"/>
      <c r="M84" s="46"/>
      <c r="N84" s="46"/>
      <c r="O84" s="46"/>
      <c r="P84" s="46"/>
      <c r="Q84" s="46"/>
      <c r="R84" s="46"/>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1:56" x14ac:dyDescent="0.25">
      <c r="A85" s="8"/>
      <c r="B85" s="2"/>
      <c r="C85" s="2" t="s">
        <v>79</v>
      </c>
      <c r="D85" s="2"/>
      <c r="E85" s="13" t="s">
        <v>80</v>
      </c>
      <c r="F85" s="13"/>
      <c r="G85" s="2"/>
      <c r="H85" s="47">
        <f>SUM(J85:BD85)</f>
        <v>0.99999999999999989</v>
      </c>
      <c r="I85" s="2"/>
      <c r="J85" s="48">
        <v>0</v>
      </c>
      <c r="K85" s="48">
        <v>0</v>
      </c>
      <c r="L85" s="48">
        <v>0</v>
      </c>
      <c r="M85" s="48">
        <v>0.15</v>
      </c>
      <c r="N85" s="48">
        <v>0.2</v>
      </c>
      <c r="O85" s="48">
        <v>0.3</v>
      </c>
      <c r="P85" s="48">
        <v>0.22</v>
      </c>
      <c r="Q85" s="48">
        <v>0.11</v>
      </c>
      <c r="R85" s="48">
        <v>0.02</v>
      </c>
      <c r="S85" s="48">
        <v>0</v>
      </c>
      <c r="T85" s="48">
        <v>0</v>
      </c>
      <c r="U85" s="48">
        <v>0</v>
      </c>
      <c r="V85" s="48">
        <v>0</v>
      </c>
      <c r="W85" s="48">
        <v>0</v>
      </c>
      <c r="X85" s="48">
        <v>0</v>
      </c>
      <c r="Y85" s="48">
        <v>0</v>
      </c>
      <c r="Z85" s="48">
        <v>0</v>
      </c>
      <c r="AA85" s="48">
        <v>0</v>
      </c>
      <c r="AB85" s="48">
        <v>0</v>
      </c>
      <c r="AC85" s="48">
        <v>0</v>
      </c>
      <c r="AD85" s="48">
        <v>0</v>
      </c>
      <c r="AE85" s="48">
        <v>0</v>
      </c>
      <c r="AF85" s="48">
        <v>0</v>
      </c>
      <c r="AG85" s="48">
        <v>0</v>
      </c>
      <c r="AH85" s="48">
        <v>0</v>
      </c>
      <c r="AI85" s="48">
        <v>0</v>
      </c>
      <c r="AJ85" s="48">
        <v>0</v>
      </c>
      <c r="AK85" s="48">
        <v>0</v>
      </c>
      <c r="AL85" s="48">
        <v>0</v>
      </c>
      <c r="AM85" s="48">
        <v>0</v>
      </c>
      <c r="AN85" s="48">
        <v>0</v>
      </c>
      <c r="AO85" s="48">
        <v>0</v>
      </c>
      <c r="AP85" s="48">
        <v>0</v>
      </c>
      <c r="AQ85" s="48">
        <v>0</v>
      </c>
      <c r="AR85" s="48">
        <v>0</v>
      </c>
      <c r="AS85" s="48">
        <v>0</v>
      </c>
      <c r="AT85" s="48">
        <v>0</v>
      </c>
      <c r="AU85" s="48">
        <v>0</v>
      </c>
      <c r="AV85" s="48">
        <v>0</v>
      </c>
      <c r="AW85" s="48">
        <v>0</v>
      </c>
      <c r="AX85" s="48">
        <v>0</v>
      </c>
      <c r="AY85" s="48">
        <v>0</v>
      </c>
      <c r="AZ85" s="48">
        <v>0</v>
      </c>
      <c r="BA85" s="48">
        <v>0</v>
      </c>
      <c r="BB85" s="48">
        <v>0</v>
      </c>
      <c r="BC85" s="48">
        <v>0</v>
      </c>
      <c r="BD85" s="48">
        <v>0</v>
      </c>
    </row>
    <row r="86" spans="1:56" x14ac:dyDescent="0.25">
      <c r="A86" s="8"/>
      <c r="B86" s="2"/>
      <c r="C86" s="2"/>
      <c r="D86" s="2"/>
      <c r="E86" s="13"/>
      <c r="F86" s="13"/>
      <c r="G86" s="2"/>
      <c r="H86" s="2"/>
      <c r="I86" s="2"/>
      <c r="J86" s="49"/>
      <c r="K86" s="2"/>
      <c r="L86" s="2"/>
      <c r="M86" s="2"/>
      <c r="N86" s="2"/>
      <c r="O86" s="2"/>
      <c r="P86" s="2"/>
      <c r="Q86" s="8"/>
      <c r="R86" s="50"/>
      <c r="S86" s="50"/>
      <c r="T86" s="50"/>
      <c r="U86" s="50"/>
      <c r="V86" s="50"/>
      <c r="W86" s="50"/>
      <c r="X86" s="50"/>
      <c r="Y86" s="50"/>
      <c r="Z86" s="50"/>
      <c r="AA86" s="50"/>
      <c r="AB86" s="50"/>
      <c r="AC86" s="50"/>
      <c r="AD86" s="50"/>
      <c r="AE86" s="50"/>
      <c r="AF86" s="50"/>
      <c r="AG86" s="50"/>
      <c r="AH86" s="50"/>
      <c r="AI86" s="50"/>
      <c r="AJ86" s="8"/>
      <c r="AK86" s="2"/>
      <c r="AL86" s="2"/>
      <c r="AM86" s="2"/>
      <c r="AN86" s="2"/>
      <c r="AO86" s="2"/>
      <c r="AP86" s="2"/>
      <c r="AQ86" s="2"/>
      <c r="AR86" s="2"/>
      <c r="AS86" s="2"/>
      <c r="AT86" s="2"/>
      <c r="AU86" s="2"/>
      <c r="AV86" s="2"/>
      <c r="AW86" s="2"/>
      <c r="AX86" s="2"/>
      <c r="AY86" s="2"/>
      <c r="AZ86" s="2"/>
      <c r="BA86" s="2"/>
      <c r="BB86" s="2"/>
      <c r="BC86" s="2"/>
      <c r="BD86" s="2"/>
    </row>
    <row r="87" spans="1:56" x14ac:dyDescent="0.25">
      <c r="A87" s="8"/>
      <c r="B87" s="9">
        <f>MAX($A$7:B86)+0.01</f>
        <v>2.0199999999999996</v>
      </c>
      <c r="C87" s="10" t="s">
        <v>81</v>
      </c>
      <c r="D87" s="2"/>
      <c r="E87" s="13"/>
      <c r="F87" s="13"/>
      <c r="G87" s="2"/>
      <c r="H87" s="2"/>
      <c r="I87" s="2"/>
      <c r="J87" s="51"/>
      <c r="K87" s="51"/>
      <c r="L87" s="51"/>
      <c r="M87" s="51"/>
      <c r="N87" s="51"/>
      <c r="O87" s="51"/>
      <c r="P87" s="51"/>
      <c r="Q87" s="51"/>
      <c r="R87" s="52"/>
      <c r="S87" s="52"/>
      <c r="T87" s="52"/>
      <c r="U87" s="52"/>
      <c r="V87" s="52"/>
      <c r="W87" s="52"/>
      <c r="X87" s="52"/>
      <c r="Y87" s="52"/>
      <c r="Z87" s="52"/>
      <c r="AA87" s="52"/>
      <c r="AB87" s="52"/>
      <c r="AC87" s="52"/>
      <c r="AD87" s="52"/>
      <c r="AE87" s="52"/>
      <c r="AF87" s="52"/>
      <c r="AG87" s="52"/>
      <c r="AH87" s="52"/>
      <c r="AI87" s="52"/>
      <c r="AJ87" s="52"/>
      <c r="AK87" s="52"/>
      <c r="AL87" s="52"/>
      <c r="AM87" s="51"/>
      <c r="AN87" s="51"/>
      <c r="AO87" s="51"/>
      <c r="AP87" s="51"/>
      <c r="AQ87" s="51"/>
      <c r="AR87" s="51"/>
      <c r="AS87" s="51"/>
      <c r="AT87" s="51"/>
      <c r="AU87" s="51"/>
      <c r="AV87" s="51"/>
      <c r="AW87" s="51"/>
      <c r="AX87" s="51"/>
      <c r="AY87" s="51"/>
      <c r="AZ87" s="51"/>
      <c r="BA87" s="51"/>
      <c r="BB87" s="51"/>
      <c r="BC87" s="51"/>
      <c r="BD87" s="51"/>
    </row>
    <row r="88" spans="1:56" x14ac:dyDescent="0.25">
      <c r="A88" s="8"/>
      <c r="B88" s="2"/>
      <c r="C88" s="2" t="s">
        <v>82</v>
      </c>
      <c r="D88" s="2"/>
      <c r="E88" s="13" t="s">
        <v>80</v>
      </c>
      <c r="F88" s="13"/>
      <c r="G88" s="2"/>
      <c r="H88" s="2"/>
      <c r="I88" s="2"/>
      <c r="J88" s="48">
        <v>0</v>
      </c>
      <c r="K88" s="48">
        <v>0</v>
      </c>
      <c r="L88" s="48">
        <v>0</v>
      </c>
      <c r="M88" s="48">
        <v>0</v>
      </c>
      <c r="N88" s="48">
        <v>0</v>
      </c>
      <c r="O88" s="48">
        <v>0</v>
      </c>
      <c r="P88" s="48">
        <v>0</v>
      </c>
      <c r="Q88" s="48">
        <v>0</v>
      </c>
      <c r="R88" s="48">
        <v>0.35</v>
      </c>
      <c r="S88" s="48">
        <v>0.75</v>
      </c>
      <c r="T88" s="48">
        <v>0.82499999999999996</v>
      </c>
      <c r="U88" s="48">
        <v>0.82499999999999996</v>
      </c>
      <c r="V88" s="48">
        <v>0.82499999999999996</v>
      </c>
      <c r="W88" s="48">
        <v>0.7</v>
      </c>
      <c r="X88" s="48">
        <v>0.82499999999999996</v>
      </c>
      <c r="Y88" s="48">
        <v>0.82499999999999996</v>
      </c>
      <c r="Z88" s="48">
        <v>0.77500000000000002</v>
      </c>
      <c r="AA88" s="48">
        <v>0.82499999999999996</v>
      </c>
      <c r="AB88" s="48">
        <v>0.82499999999999996</v>
      </c>
      <c r="AC88" s="48">
        <v>0.7</v>
      </c>
      <c r="AD88" s="48">
        <v>0.82499999999999996</v>
      </c>
      <c r="AE88" s="48">
        <v>0.82499999999999996</v>
      </c>
      <c r="AF88" s="48">
        <v>0.77500000000000002</v>
      </c>
      <c r="AG88" s="48">
        <v>0.82499999999999996</v>
      </c>
      <c r="AH88" s="48">
        <v>0.82499999999999996</v>
      </c>
      <c r="AI88" s="48">
        <v>0.7</v>
      </c>
      <c r="AJ88" s="48">
        <v>0.82499999999999996</v>
      </c>
      <c r="AK88" s="48">
        <v>0.82499999999999996</v>
      </c>
      <c r="AL88" s="48">
        <v>0.82499999999999996</v>
      </c>
      <c r="AM88" s="48">
        <v>0</v>
      </c>
      <c r="AN88" s="48">
        <v>0</v>
      </c>
      <c r="AO88" s="48">
        <v>0</v>
      </c>
      <c r="AP88" s="48">
        <v>0</v>
      </c>
      <c r="AQ88" s="48">
        <v>0</v>
      </c>
      <c r="AR88" s="48">
        <v>0</v>
      </c>
      <c r="AS88" s="48">
        <v>0</v>
      </c>
      <c r="AT88" s="48">
        <v>0</v>
      </c>
      <c r="AU88" s="48">
        <v>0</v>
      </c>
      <c r="AV88" s="48">
        <v>0</v>
      </c>
      <c r="AW88" s="48">
        <v>0</v>
      </c>
      <c r="AX88" s="48">
        <v>0</v>
      </c>
      <c r="AY88" s="48">
        <v>0</v>
      </c>
      <c r="AZ88" s="48">
        <v>0</v>
      </c>
      <c r="BA88" s="48">
        <v>0</v>
      </c>
      <c r="BB88" s="48">
        <v>0</v>
      </c>
      <c r="BC88" s="48">
        <v>0</v>
      </c>
      <c r="BD88" s="48">
        <v>0</v>
      </c>
    </row>
    <row r="89" spans="1:56" x14ac:dyDescent="0.25">
      <c r="A89" s="8"/>
      <c r="B89" s="2"/>
      <c r="C89" s="2" t="s">
        <v>327</v>
      </c>
      <c r="D89" s="2"/>
      <c r="E89" s="13" t="s">
        <v>80</v>
      </c>
      <c r="F89" s="13"/>
      <c r="G89" s="2"/>
      <c r="H89" s="2"/>
      <c r="I89" s="2"/>
      <c r="J89" s="48">
        <v>0</v>
      </c>
      <c r="K89" s="48">
        <v>0</v>
      </c>
      <c r="L89" s="48">
        <v>0</v>
      </c>
      <c r="M89" s="48">
        <v>0</v>
      </c>
      <c r="N89" s="48">
        <v>0</v>
      </c>
      <c r="O89" s="48">
        <v>0</v>
      </c>
      <c r="P89" s="48">
        <v>0</v>
      </c>
      <c r="Q89" s="48">
        <v>0</v>
      </c>
      <c r="R89" s="48">
        <v>1</v>
      </c>
      <c r="S89" s="48">
        <f>R89</f>
        <v>1</v>
      </c>
      <c r="T89" s="48">
        <f t="shared" ref="T89:AL89" si="0">S89</f>
        <v>1</v>
      </c>
      <c r="U89" s="48">
        <f t="shared" si="0"/>
        <v>1</v>
      </c>
      <c r="V89" s="48">
        <f t="shared" si="0"/>
        <v>1</v>
      </c>
      <c r="W89" s="48">
        <f t="shared" si="0"/>
        <v>1</v>
      </c>
      <c r="X89" s="48">
        <f t="shared" si="0"/>
        <v>1</v>
      </c>
      <c r="Y89" s="48">
        <f t="shared" si="0"/>
        <v>1</v>
      </c>
      <c r="Z89" s="48">
        <f t="shared" si="0"/>
        <v>1</v>
      </c>
      <c r="AA89" s="48">
        <f t="shared" si="0"/>
        <v>1</v>
      </c>
      <c r="AB89" s="48">
        <f t="shared" si="0"/>
        <v>1</v>
      </c>
      <c r="AC89" s="48">
        <f t="shared" si="0"/>
        <v>1</v>
      </c>
      <c r="AD89" s="48">
        <f t="shared" si="0"/>
        <v>1</v>
      </c>
      <c r="AE89" s="48">
        <f t="shared" si="0"/>
        <v>1</v>
      </c>
      <c r="AF89" s="48">
        <f t="shared" si="0"/>
        <v>1</v>
      </c>
      <c r="AG89" s="48">
        <f t="shared" si="0"/>
        <v>1</v>
      </c>
      <c r="AH89" s="48">
        <f t="shared" si="0"/>
        <v>1</v>
      </c>
      <c r="AI89" s="48">
        <f t="shared" si="0"/>
        <v>1</v>
      </c>
      <c r="AJ89" s="48">
        <f t="shared" si="0"/>
        <v>1</v>
      </c>
      <c r="AK89" s="48">
        <f t="shared" si="0"/>
        <v>1</v>
      </c>
      <c r="AL89" s="48">
        <f t="shared" si="0"/>
        <v>1</v>
      </c>
      <c r="AM89" s="48">
        <v>0</v>
      </c>
      <c r="AN89" s="48">
        <v>0</v>
      </c>
      <c r="AO89" s="48">
        <v>0</v>
      </c>
      <c r="AP89" s="48">
        <v>0</v>
      </c>
      <c r="AQ89" s="48">
        <v>0</v>
      </c>
      <c r="AR89" s="48">
        <v>0</v>
      </c>
      <c r="AS89" s="48">
        <v>0</v>
      </c>
      <c r="AT89" s="48">
        <v>0</v>
      </c>
      <c r="AU89" s="48">
        <v>0</v>
      </c>
      <c r="AV89" s="48">
        <v>0</v>
      </c>
      <c r="AW89" s="48">
        <v>0</v>
      </c>
      <c r="AX89" s="48">
        <v>0</v>
      </c>
      <c r="AY89" s="48">
        <v>0</v>
      </c>
      <c r="AZ89" s="48">
        <v>0</v>
      </c>
      <c r="BA89" s="48">
        <v>0</v>
      </c>
      <c r="BB89" s="48">
        <v>0</v>
      </c>
      <c r="BC89" s="48">
        <v>0</v>
      </c>
      <c r="BD89" s="48">
        <v>0</v>
      </c>
    </row>
    <row r="90" spans="1:56" x14ac:dyDescent="0.25">
      <c r="A90" s="8"/>
      <c r="B90" s="2"/>
      <c r="C90" s="2"/>
      <c r="D90" s="2"/>
      <c r="E90" s="13"/>
      <c r="F90" s="13"/>
      <c r="G90" s="2"/>
      <c r="H90" s="2"/>
      <c r="I90" s="2"/>
      <c r="J90" s="49"/>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row>
    <row r="91" spans="1:56" x14ac:dyDescent="0.25">
      <c r="A91" s="8"/>
      <c r="B91" s="9">
        <f>MAX($A$7:B88)+0.01</f>
        <v>2.0299999999999994</v>
      </c>
      <c r="C91" s="10" t="s">
        <v>83</v>
      </c>
      <c r="D91" s="2"/>
      <c r="E91" s="13"/>
      <c r="F91" s="13"/>
      <c r="G91" s="2"/>
      <c r="H91" s="2"/>
      <c r="I91" s="2"/>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row>
    <row r="92" spans="1:56" x14ac:dyDescent="0.25">
      <c r="A92" s="8"/>
      <c r="B92" s="2"/>
      <c r="C92" s="2" t="s">
        <v>84</v>
      </c>
      <c r="D92" s="2"/>
      <c r="E92" s="13" t="s">
        <v>85</v>
      </c>
      <c r="F92" s="13"/>
      <c r="G92" s="2"/>
      <c r="H92" s="2"/>
      <c r="I92" s="2"/>
      <c r="J92" s="55">
        <v>0</v>
      </c>
      <c r="K92" s="55">
        <v>0</v>
      </c>
      <c r="L92" s="55">
        <v>0</v>
      </c>
      <c r="M92" s="55">
        <v>0</v>
      </c>
      <c r="N92" s="55">
        <v>0</v>
      </c>
      <c r="O92" s="55">
        <v>0</v>
      </c>
      <c r="P92" s="55">
        <v>0</v>
      </c>
      <c r="Q92" s="55">
        <v>0</v>
      </c>
      <c r="R92" s="55">
        <v>47.452451131192191</v>
      </c>
      <c r="S92" s="55">
        <v>49.160844218827791</v>
      </c>
      <c r="T92" s="55">
        <v>50.869237306463411</v>
      </c>
      <c r="U92" s="55">
        <v>52.577630394099025</v>
      </c>
      <c r="V92" s="55">
        <v>53.103406698040011</v>
      </c>
      <c r="W92" s="55">
        <v>53.634440765020415</v>
      </c>
      <c r="X92" s="55">
        <v>54.170785172670605</v>
      </c>
      <c r="Y92" s="55">
        <v>54.712493024397311</v>
      </c>
      <c r="Z92" s="55">
        <v>55.259617954641293</v>
      </c>
      <c r="AA92" s="55">
        <v>55.259617954641293</v>
      </c>
      <c r="AB92" s="55">
        <v>55.259617954641293</v>
      </c>
      <c r="AC92" s="55">
        <v>55.259617954641293</v>
      </c>
      <c r="AD92" s="55">
        <v>55.259617954641293</v>
      </c>
      <c r="AE92" s="55">
        <v>55.259617954641293</v>
      </c>
      <c r="AF92" s="55">
        <v>55.259617954641293</v>
      </c>
      <c r="AG92" s="55">
        <v>55.259617954641293</v>
      </c>
      <c r="AH92" s="55">
        <v>55.259617954641293</v>
      </c>
      <c r="AI92" s="55">
        <v>55.259617954641293</v>
      </c>
      <c r="AJ92" s="55">
        <v>55.259617954641293</v>
      </c>
      <c r="AK92" s="55">
        <v>55.259617954641293</v>
      </c>
      <c r="AL92" s="55">
        <v>55.259617954641293</v>
      </c>
      <c r="AM92" s="55">
        <v>0</v>
      </c>
      <c r="AN92" s="55">
        <v>0</v>
      </c>
      <c r="AO92" s="55">
        <v>0</v>
      </c>
      <c r="AP92" s="55">
        <v>0</v>
      </c>
      <c r="AQ92" s="55">
        <v>0</v>
      </c>
      <c r="AR92" s="55">
        <v>0</v>
      </c>
      <c r="AS92" s="55">
        <v>0</v>
      </c>
      <c r="AT92" s="55">
        <v>0</v>
      </c>
      <c r="AU92" s="55">
        <v>0</v>
      </c>
      <c r="AV92" s="55">
        <v>0</v>
      </c>
      <c r="AW92" s="55">
        <v>0</v>
      </c>
      <c r="AX92" s="55">
        <v>0</v>
      </c>
      <c r="AY92" s="55">
        <v>0</v>
      </c>
      <c r="AZ92" s="55">
        <v>0</v>
      </c>
      <c r="BA92" s="55">
        <v>0</v>
      </c>
      <c r="BB92" s="55">
        <v>0</v>
      </c>
      <c r="BC92" s="55">
        <v>0</v>
      </c>
      <c r="BD92" s="55">
        <v>0</v>
      </c>
    </row>
    <row r="93" spans="1:56" x14ac:dyDescent="0.25">
      <c r="A93" s="8"/>
      <c r="B93" s="2"/>
      <c r="C93" s="2" t="s">
        <v>86</v>
      </c>
      <c r="D93" s="2"/>
      <c r="E93" s="13" t="s">
        <v>45</v>
      </c>
      <c r="F93" s="13"/>
      <c r="G93" s="2"/>
      <c r="H93" s="2"/>
      <c r="I93" s="2"/>
      <c r="J93" s="55">
        <v>0</v>
      </c>
      <c r="K93" s="55">
        <v>0</v>
      </c>
      <c r="L93" s="55">
        <v>0</v>
      </c>
      <c r="M93" s="55">
        <v>0</v>
      </c>
      <c r="N93" s="55">
        <v>0</v>
      </c>
      <c r="O93" s="55">
        <v>0</v>
      </c>
      <c r="P93" s="55">
        <v>0</v>
      </c>
      <c r="Q93" s="55">
        <v>0</v>
      </c>
      <c r="R93" s="55">
        <v>58.47492979062207</v>
      </c>
      <c r="S93" s="55">
        <v>60.14878651448069</v>
      </c>
      <c r="T93" s="55">
        <v>64.9687482891174</v>
      </c>
      <c r="U93" s="55">
        <v>67.266465315183396</v>
      </c>
      <c r="V93" s="55">
        <v>68.694762842295191</v>
      </c>
      <c r="W93" s="55">
        <v>69.205314631939814</v>
      </c>
      <c r="X93" s="55">
        <v>66.385659843131776</v>
      </c>
      <c r="Y93" s="55">
        <v>65.525596344629179</v>
      </c>
      <c r="Z93" s="55">
        <v>65.578176401448829</v>
      </c>
      <c r="AA93" s="55">
        <v>65.542813086811691</v>
      </c>
      <c r="AB93" s="55">
        <v>65.996899551369879</v>
      </c>
      <c r="AC93" s="55">
        <v>63.063668043652292</v>
      </c>
      <c r="AD93" s="55">
        <v>66.626532335101274</v>
      </c>
      <c r="AE93" s="55">
        <v>60.881084452985306</v>
      </c>
      <c r="AF93" s="55">
        <v>60.881084452985306</v>
      </c>
      <c r="AG93" s="55">
        <v>60.881084452985306</v>
      </c>
      <c r="AH93" s="55">
        <v>60.881084452985306</v>
      </c>
      <c r="AI93" s="55">
        <v>60.881084452985306</v>
      </c>
      <c r="AJ93" s="55">
        <v>60.881084452985306</v>
      </c>
      <c r="AK93" s="55">
        <v>60.881084452985306</v>
      </c>
      <c r="AL93" s="55">
        <v>60.881084452985306</v>
      </c>
      <c r="AM93" s="55">
        <v>0</v>
      </c>
      <c r="AN93" s="55">
        <v>0</v>
      </c>
      <c r="AO93" s="55">
        <v>0</v>
      </c>
      <c r="AP93" s="55">
        <v>0</v>
      </c>
      <c r="AQ93" s="55">
        <v>0</v>
      </c>
      <c r="AR93" s="55">
        <v>0</v>
      </c>
      <c r="AS93" s="55">
        <v>0</v>
      </c>
      <c r="AT93" s="55">
        <v>0</v>
      </c>
      <c r="AU93" s="55">
        <v>0</v>
      </c>
      <c r="AV93" s="55">
        <v>0</v>
      </c>
      <c r="AW93" s="55">
        <v>0</v>
      </c>
      <c r="AX93" s="55">
        <v>0</v>
      </c>
      <c r="AY93" s="55">
        <v>0</v>
      </c>
      <c r="AZ93" s="55">
        <v>0</v>
      </c>
      <c r="BA93" s="55">
        <v>0</v>
      </c>
      <c r="BB93" s="55">
        <v>0</v>
      </c>
      <c r="BC93" s="55">
        <v>0</v>
      </c>
      <c r="BD93" s="55">
        <v>0</v>
      </c>
    </row>
    <row r="94" spans="1:56" x14ac:dyDescent="0.25">
      <c r="A94" s="8"/>
      <c r="B94" s="2"/>
      <c r="C94" s="2" t="s">
        <v>319</v>
      </c>
      <c r="D94" s="2"/>
      <c r="E94" s="13" t="s">
        <v>36</v>
      </c>
      <c r="F94" s="13"/>
      <c r="G94" s="2"/>
      <c r="H94" s="2"/>
      <c r="I94" s="2"/>
      <c r="J94" s="55">
        <v>0</v>
      </c>
      <c r="K94" s="55">
        <v>0</v>
      </c>
      <c r="L94" s="55">
        <v>0</v>
      </c>
      <c r="M94" s="55">
        <v>0</v>
      </c>
      <c r="N94" s="55">
        <v>0</v>
      </c>
      <c r="O94" s="55">
        <v>0</v>
      </c>
      <c r="P94" s="55">
        <v>0</v>
      </c>
      <c r="Q94" s="55">
        <v>0</v>
      </c>
      <c r="R94" s="55">
        <v>27.758686745593621</v>
      </c>
      <c r="S94" s="55">
        <v>31.610975904012992</v>
      </c>
      <c r="T94" s="55">
        <v>35.463265062432363</v>
      </c>
      <c r="U94" s="55">
        <v>39.31555422085173</v>
      </c>
      <c r="V94" s="55">
        <v>42.460798558519869</v>
      </c>
      <c r="W94" s="55">
        <v>45.606042896188001</v>
      </c>
      <c r="X94" s="55">
        <v>48.751287233856146</v>
      </c>
      <c r="Y94" s="55">
        <v>51.896531571524285</v>
      </c>
      <c r="Z94" s="55">
        <v>55.041775909192424</v>
      </c>
      <c r="AA94" s="55">
        <v>55.041775909192424</v>
      </c>
      <c r="AB94" s="55">
        <v>55.041775909192424</v>
      </c>
      <c r="AC94" s="55">
        <v>55.041775909192424</v>
      </c>
      <c r="AD94" s="55">
        <v>55.041775909192424</v>
      </c>
      <c r="AE94" s="55">
        <v>55.041775909192424</v>
      </c>
      <c r="AF94" s="55">
        <v>55.041775909192417</v>
      </c>
      <c r="AG94" s="55">
        <v>55.041775909192431</v>
      </c>
      <c r="AH94" s="55">
        <v>55.041775909192431</v>
      </c>
      <c r="AI94" s="55">
        <v>55.041775909192424</v>
      </c>
      <c r="AJ94" s="55">
        <v>55.041775909192424</v>
      </c>
      <c r="AK94" s="55">
        <v>55.041775909192417</v>
      </c>
      <c r="AL94" s="55">
        <v>55.041775909192424</v>
      </c>
      <c r="AM94" s="55">
        <v>0</v>
      </c>
      <c r="AN94" s="55">
        <v>0</v>
      </c>
      <c r="AO94" s="55">
        <v>0</v>
      </c>
      <c r="AP94" s="55">
        <v>0</v>
      </c>
      <c r="AQ94" s="55">
        <v>0</v>
      </c>
      <c r="AR94" s="55">
        <v>0</v>
      </c>
      <c r="AS94" s="55">
        <v>0</v>
      </c>
      <c r="AT94" s="55">
        <v>0</v>
      </c>
      <c r="AU94" s="55">
        <v>0</v>
      </c>
      <c r="AV94" s="55">
        <v>0</v>
      </c>
      <c r="AW94" s="55">
        <v>0</v>
      </c>
      <c r="AX94" s="55">
        <v>0</v>
      </c>
      <c r="AY94" s="55">
        <v>0</v>
      </c>
      <c r="AZ94" s="55">
        <v>0</v>
      </c>
      <c r="BA94" s="55">
        <v>0</v>
      </c>
      <c r="BB94" s="55">
        <v>0</v>
      </c>
      <c r="BC94" s="55">
        <v>0</v>
      </c>
      <c r="BD94" s="55">
        <v>0</v>
      </c>
    </row>
    <row r="95" spans="1:56" x14ac:dyDescent="0.25">
      <c r="A95" s="8"/>
      <c r="B95" s="2"/>
      <c r="C95" s="2"/>
      <c r="D95" s="2"/>
      <c r="E95" s="13"/>
      <c r="F95" s="13"/>
      <c r="G95" s="2"/>
      <c r="H95" s="2"/>
      <c r="I95" s="2"/>
      <c r="J95" s="49"/>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row>
    <row r="96" spans="1:56" x14ac:dyDescent="0.25">
      <c r="A96" s="8"/>
      <c r="B96" s="9">
        <f>MAX($A$7:B94)+0.01</f>
        <v>2.0399999999999991</v>
      </c>
      <c r="C96" s="10" t="s">
        <v>87</v>
      </c>
      <c r="D96" s="2"/>
      <c r="E96" s="13"/>
      <c r="F96" s="13"/>
      <c r="G96" s="2"/>
      <c r="H96" s="2"/>
      <c r="I96" s="2"/>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row>
    <row r="97" spans="1:56" x14ac:dyDescent="0.25">
      <c r="A97" s="8"/>
      <c r="B97" s="2"/>
      <c r="C97" s="2" t="s">
        <v>314</v>
      </c>
      <c r="D97" s="2"/>
      <c r="E97" s="13" t="s">
        <v>88</v>
      </c>
      <c r="F97" s="13"/>
      <c r="G97" s="2"/>
      <c r="H97" s="2"/>
      <c r="I97" s="2"/>
      <c r="J97" s="55">
        <v>0</v>
      </c>
      <c r="K97" s="55">
        <v>0</v>
      </c>
      <c r="L97" s="55">
        <v>0</v>
      </c>
      <c r="M97" s="55">
        <v>0</v>
      </c>
      <c r="N97" s="55">
        <v>0</v>
      </c>
      <c r="O97" s="55">
        <v>0</v>
      </c>
      <c r="P97" s="55">
        <v>0</v>
      </c>
      <c r="Q97" s="55">
        <v>0</v>
      </c>
      <c r="R97" s="55">
        <v>50</v>
      </c>
      <c r="S97" s="55">
        <v>0</v>
      </c>
      <c r="T97" s="55">
        <v>0</v>
      </c>
      <c r="U97" s="55">
        <v>0</v>
      </c>
      <c r="V97" s="55">
        <v>0</v>
      </c>
      <c r="W97" s="55">
        <v>0</v>
      </c>
      <c r="X97" s="55">
        <v>0</v>
      </c>
      <c r="Y97" s="55">
        <v>0</v>
      </c>
      <c r="Z97" s="55">
        <v>0</v>
      </c>
      <c r="AA97" s="55">
        <v>0</v>
      </c>
      <c r="AB97" s="55">
        <v>0</v>
      </c>
      <c r="AC97" s="55">
        <v>0</v>
      </c>
      <c r="AD97" s="55">
        <v>0</v>
      </c>
      <c r="AE97" s="55">
        <v>0</v>
      </c>
      <c r="AF97" s="55">
        <v>0</v>
      </c>
      <c r="AG97" s="55">
        <v>0</v>
      </c>
      <c r="AH97" s="55">
        <v>0</v>
      </c>
      <c r="AI97" s="55">
        <v>0</v>
      </c>
      <c r="AJ97" s="55">
        <v>0</v>
      </c>
      <c r="AK97" s="55">
        <v>0</v>
      </c>
      <c r="AL97" s="55">
        <v>0</v>
      </c>
      <c r="AM97" s="55">
        <v>0</v>
      </c>
      <c r="AN97" s="55">
        <v>0</v>
      </c>
      <c r="AO97" s="55">
        <v>0</v>
      </c>
      <c r="AP97" s="55">
        <v>0</v>
      </c>
      <c r="AQ97" s="55">
        <v>0</v>
      </c>
      <c r="AR97" s="55">
        <v>0</v>
      </c>
      <c r="AS97" s="55">
        <v>0</v>
      </c>
      <c r="AT97" s="55">
        <v>0</v>
      </c>
      <c r="AU97" s="55">
        <v>0</v>
      </c>
      <c r="AV97" s="55">
        <v>0</v>
      </c>
      <c r="AW97" s="55">
        <v>0</v>
      </c>
      <c r="AX97" s="55">
        <v>0</v>
      </c>
      <c r="AY97" s="55">
        <v>0</v>
      </c>
      <c r="AZ97" s="55">
        <v>0</v>
      </c>
      <c r="BA97" s="55">
        <v>0</v>
      </c>
      <c r="BB97" s="55">
        <v>0</v>
      </c>
      <c r="BC97" s="55">
        <v>0</v>
      </c>
      <c r="BD97" s="55">
        <v>0</v>
      </c>
    </row>
    <row r="98" spans="1:56" x14ac:dyDescent="0.25">
      <c r="A98" s="2"/>
      <c r="B98" s="2"/>
      <c r="C98" s="2"/>
      <c r="D98" s="2"/>
      <c r="E98" s="13"/>
      <c r="F98" s="13"/>
      <c r="G98" s="2"/>
      <c r="H98" s="2"/>
      <c r="I98" s="2"/>
      <c r="J98" s="49"/>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1:5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sheetData>
  <conditionalFormatting sqref="G1">
    <cfRule type="cellIs" dxfId="19" priority="1" stopIfTrue="1" operator="equal">
      <formula>TRUE</formula>
    </cfRule>
    <cfRule type="cellIs" dxfId="18" priority="2" stopIfTrue="1" operator="equal">
      <formula>"Err"</formula>
    </cfRule>
  </conditionalFormatting>
  <pageMargins left="0.31496062992125984" right="0.31496062992125984" top="0.35433070866141736" bottom="0.35433070866141736" header="0.31496062992125984" footer="0.31496062992125984"/>
  <pageSetup paperSize="9" scale="50" orientation="landscape" r:id="rId1"/>
  <rowBreaks count="1" manualBreakCount="1">
    <brk id="74" max="4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Z437"/>
  <sheetViews>
    <sheetView zoomScale="70" zoomScaleNormal="70" workbookViewId="0">
      <pane xSplit="9" ySplit="11" topLeftCell="J12" activePane="bottomRight" state="frozen"/>
      <selection pane="topRight" activeCell="J1" sqref="J1"/>
      <selection pane="bottomLeft" activeCell="A12" sqref="A12"/>
      <selection pane="bottomRight" activeCell="A2" sqref="A2"/>
    </sheetView>
  </sheetViews>
  <sheetFormatPr defaultColWidth="0" defaultRowHeight="15" zeroHeight="1" outlineLevelRow="1" x14ac:dyDescent="0.25"/>
  <cols>
    <col min="1" max="1" width="5.7109375" customWidth="1"/>
    <col min="2" max="2" width="5.42578125" customWidth="1"/>
    <col min="3" max="3" width="43.42578125" customWidth="1"/>
    <col min="4" max="4" width="4.85546875" customWidth="1"/>
    <col min="5" max="6" width="13.28515625" customWidth="1"/>
    <col min="7" max="7" width="11.28515625" customWidth="1"/>
    <col min="8" max="8" width="14" customWidth="1"/>
    <col min="9" max="9" width="3" customWidth="1"/>
    <col min="10" max="57" width="10.7109375" customWidth="1"/>
    <col min="58" max="104" width="0" hidden="1" customWidth="1"/>
    <col min="105" max="16384" width="9.140625" hidden="1"/>
  </cols>
  <sheetData>
    <row r="1" spans="1:104" ht="15.75" x14ac:dyDescent="0.25">
      <c r="A1" s="1" t="str">
        <f>Inputs!A1</f>
        <v>KKD - Example CCS Project</v>
      </c>
      <c r="B1" s="2"/>
      <c r="C1" s="2"/>
      <c r="D1" s="2"/>
      <c r="E1" s="56" t="s">
        <v>1</v>
      </c>
      <c r="F1" s="57">
        <f>H380</f>
        <v>0.14365339875221256</v>
      </c>
      <c r="G1" s="2"/>
      <c r="H1" s="3" t="str">
        <f>IF(H406=TRUE,"OK","Err")</f>
        <v>OK</v>
      </c>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row>
    <row r="2" spans="1:104" ht="15.75" x14ac:dyDescent="0.25">
      <c r="A2" s="58"/>
      <c r="B2" s="58"/>
      <c r="C2" s="58"/>
      <c r="D2" s="58"/>
      <c r="E2" s="56" t="s">
        <v>2</v>
      </c>
      <c r="F2" s="59">
        <f>F389</f>
        <v>1.4999999999999998</v>
      </c>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row>
    <row r="3" spans="1:104" x14ac:dyDescent="0.2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row>
    <row r="4" spans="1:104" ht="15" customHeight="1" thickBot="1" x14ac:dyDescent="0.3">
      <c r="A4" s="60"/>
      <c r="B4" s="60"/>
      <c r="C4" s="60" t="s">
        <v>89</v>
      </c>
      <c r="D4" s="60"/>
      <c r="E4" s="61"/>
      <c r="F4" s="62"/>
      <c r="G4" s="62"/>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row>
    <row r="5" spans="1:104" ht="5.25" customHeight="1" x14ac:dyDescent="0.25">
      <c r="A5" s="63"/>
      <c r="B5" s="63"/>
      <c r="C5" s="63"/>
      <c r="D5" s="63"/>
      <c r="E5" s="64"/>
      <c r="F5" s="65"/>
      <c r="G5" s="65"/>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row>
    <row r="6" spans="1:104" x14ac:dyDescent="0.25">
      <c r="A6" s="35"/>
      <c r="B6" s="35"/>
      <c r="C6" s="35" t="s">
        <v>75</v>
      </c>
      <c r="D6" s="35"/>
      <c r="E6" s="36"/>
      <c r="F6" s="37"/>
      <c r="G6" s="37"/>
      <c r="H6" s="36"/>
      <c r="I6" s="37"/>
      <c r="J6" s="66">
        <f>Inputs!G9</f>
        <v>41640</v>
      </c>
      <c r="K6" s="39">
        <f t="shared" ref="K6:BD6" si="0">J7+1</f>
        <v>42005</v>
      </c>
      <c r="L6" s="39">
        <f t="shared" si="0"/>
        <v>42370</v>
      </c>
      <c r="M6" s="39">
        <f t="shared" si="0"/>
        <v>42736</v>
      </c>
      <c r="N6" s="39">
        <f t="shared" si="0"/>
        <v>43101</v>
      </c>
      <c r="O6" s="39">
        <f t="shared" si="0"/>
        <v>43466</v>
      </c>
      <c r="P6" s="39">
        <f t="shared" si="0"/>
        <v>43831</v>
      </c>
      <c r="Q6" s="39">
        <f t="shared" si="0"/>
        <v>44197</v>
      </c>
      <c r="R6" s="39">
        <f t="shared" si="0"/>
        <v>44562</v>
      </c>
      <c r="S6" s="39">
        <f t="shared" si="0"/>
        <v>44927</v>
      </c>
      <c r="T6" s="39">
        <f t="shared" si="0"/>
        <v>45292</v>
      </c>
      <c r="U6" s="39">
        <f t="shared" si="0"/>
        <v>45658</v>
      </c>
      <c r="V6" s="39">
        <f t="shared" si="0"/>
        <v>46023</v>
      </c>
      <c r="W6" s="39">
        <f t="shared" si="0"/>
        <v>46388</v>
      </c>
      <c r="X6" s="39">
        <f t="shared" si="0"/>
        <v>46753</v>
      </c>
      <c r="Y6" s="39">
        <f t="shared" si="0"/>
        <v>47119</v>
      </c>
      <c r="Z6" s="39">
        <f t="shared" si="0"/>
        <v>47484</v>
      </c>
      <c r="AA6" s="39">
        <f t="shared" si="0"/>
        <v>47849</v>
      </c>
      <c r="AB6" s="39">
        <f t="shared" si="0"/>
        <v>48214</v>
      </c>
      <c r="AC6" s="39">
        <f t="shared" si="0"/>
        <v>48580</v>
      </c>
      <c r="AD6" s="39">
        <f t="shared" si="0"/>
        <v>48945</v>
      </c>
      <c r="AE6" s="39">
        <f t="shared" si="0"/>
        <v>49310</v>
      </c>
      <c r="AF6" s="39">
        <f t="shared" si="0"/>
        <v>49675</v>
      </c>
      <c r="AG6" s="39">
        <f t="shared" si="0"/>
        <v>50041</v>
      </c>
      <c r="AH6" s="39">
        <f t="shared" si="0"/>
        <v>50406</v>
      </c>
      <c r="AI6" s="39">
        <f t="shared" si="0"/>
        <v>50771</v>
      </c>
      <c r="AJ6" s="39">
        <f t="shared" si="0"/>
        <v>51136</v>
      </c>
      <c r="AK6" s="39">
        <f t="shared" si="0"/>
        <v>51502</v>
      </c>
      <c r="AL6" s="39">
        <f t="shared" si="0"/>
        <v>51867</v>
      </c>
      <c r="AM6" s="39">
        <f t="shared" si="0"/>
        <v>52232</v>
      </c>
      <c r="AN6" s="39">
        <f t="shared" si="0"/>
        <v>52597</v>
      </c>
      <c r="AO6" s="39">
        <f t="shared" si="0"/>
        <v>52963</v>
      </c>
      <c r="AP6" s="39">
        <f t="shared" si="0"/>
        <v>53328</v>
      </c>
      <c r="AQ6" s="39">
        <f t="shared" si="0"/>
        <v>53693</v>
      </c>
      <c r="AR6" s="39">
        <f t="shared" si="0"/>
        <v>54058</v>
      </c>
      <c r="AS6" s="39">
        <f t="shared" si="0"/>
        <v>54424</v>
      </c>
      <c r="AT6" s="39">
        <f t="shared" si="0"/>
        <v>54789</v>
      </c>
      <c r="AU6" s="39">
        <f t="shared" si="0"/>
        <v>55154</v>
      </c>
      <c r="AV6" s="39">
        <f t="shared" si="0"/>
        <v>55519</v>
      </c>
      <c r="AW6" s="39">
        <f t="shared" si="0"/>
        <v>55885</v>
      </c>
      <c r="AX6" s="39">
        <f t="shared" si="0"/>
        <v>56250</v>
      </c>
      <c r="AY6" s="39">
        <f t="shared" si="0"/>
        <v>56615</v>
      </c>
      <c r="AZ6" s="39">
        <f t="shared" si="0"/>
        <v>56980</v>
      </c>
      <c r="BA6" s="39">
        <f t="shared" si="0"/>
        <v>57346</v>
      </c>
      <c r="BB6" s="39">
        <f t="shared" si="0"/>
        <v>57711</v>
      </c>
      <c r="BC6" s="39">
        <f t="shared" si="0"/>
        <v>58076</v>
      </c>
      <c r="BD6" s="39">
        <f t="shared" si="0"/>
        <v>58441</v>
      </c>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row>
    <row r="7" spans="1:104" x14ac:dyDescent="0.25">
      <c r="A7" s="35"/>
      <c r="B7" s="35"/>
      <c r="C7" s="35" t="s">
        <v>76</v>
      </c>
      <c r="D7" s="35"/>
      <c r="E7" s="36"/>
      <c r="F7" s="37"/>
      <c r="G7" s="37"/>
      <c r="H7" s="36"/>
      <c r="I7" s="38">
        <f>J6-1</f>
        <v>41639</v>
      </c>
      <c r="J7" s="39">
        <f t="shared" ref="J7:BD7" si="1">EOMONTH(J6-1,12)</f>
        <v>42004</v>
      </c>
      <c r="K7" s="39">
        <f t="shared" si="1"/>
        <v>42369</v>
      </c>
      <c r="L7" s="39">
        <f t="shared" si="1"/>
        <v>42735</v>
      </c>
      <c r="M7" s="39">
        <f t="shared" si="1"/>
        <v>43100</v>
      </c>
      <c r="N7" s="39">
        <f t="shared" si="1"/>
        <v>43465</v>
      </c>
      <c r="O7" s="39">
        <f t="shared" si="1"/>
        <v>43830</v>
      </c>
      <c r="P7" s="39">
        <f t="shared" si="1"/>
        <v>44196</v>
      </c>
      <c r="Q7" s="39">
        <f t="shared" si="1"/>
        <v>44561</v>
      </c>
      <c r="R7" s="39">
        <f t="shared" si="1"/>
        <v>44926</v>
      </c>
      <c r="S7" s="39">
        <f t="shared" si="1"/>
        <v>45291</v>
      </c>
      <c r="T7" s="39">
        <f t="shared" si="1"/>
        <v>45657</v>
      </c>
      <c r="U7" s="39">
        <f t="shared" si="1"/>
        <v>46022</v>
      </c>
      <c r="V7" s="39">
        <f t="shared" si="1"/>
        <v>46387</v>
      </c>
      <c r="W7" s="39">
        <f t="shared" si="1"/>
        <v>46752</v>
      </c>
      <c r="X7" s="39">
        <f t="shared" si="1"/>
        <v>47118</v>
      </c>
      <c r="Y7" s="39">
        <f t="shared" si="1"/>
        <v>47483</v>
      </c>
      <c r="Z7" s="39">
        <f t="shared" si="1"/>
        <v>47848</v>
      </c>
      <c r="AA7" s="39">
        <f t="shared" si="1"/>
        <v>48213</v>
      </c>
      <c r="AB7" s="39">
        <f t="shared" si="1"/>
        <v>48579</v>
      </c>
      <c r="AC7" s="39">
        <f t="shared" si="1"/>
        <v>48944</v>
      </c>
      <c r="AD7" s="39">
        <f t="shared" si="1"/>
        <v>49309</v>
      </c>
      <c r="AE7" s="39">
        <f t="shared" si="1"/>
        <v>49674</v>
      </c>
      <c r="AF7" s="39">
        <f t="shared" si="1"/>
        <v>50040</v>
      </c>
      <c r="AG7" s="39">
        <f t="shared" si="1"/>
        <v>50405</v>
      </c>
      <c r="AH7" s="39">
        <f t="shared" si="1"/>
        <v>50770</v>
      </c>
      <c r="AI7" s="39">
        <f t="shared" si="1"/>
        <v>51135</v>
      </c>
      <c r="AJ7" s="39">
        <f t="shared" si="1"/>
        <v>51501</v>
      </c>
      <c r="AK7" s="39">
        <f t="shared" si="1"/>
        <v>51866</v>
      </c>
      <c r="AL7" s="39">
        <f t="shared" si="1"/>
        <v>52231</v>
      </c>
      <c r="AM7" s="39">
        <f t="shared" si="1"/>
        <v>52596</v>
      </c>
      <c r="AN7" s="39">
        <f t="shared" si="1"/>
        <v>52962</v>
      </c>
      <c r="AO7" s="39">
        <f t="shared" si="1"/>
        <v>53327</v>
      </c>
      <c r="AP7" s="39">
        <f t="shared" si="1"/>
        <v>53692</v>
      </c>
      <c r="AQ7" s="39">
        <f t="shared" si="1"/>
        <v>54057</v>
      </c>
      <c r="AR7" s="39">
        <f t="shared" si="1"/>
        <v>54423</v>
      </c>
      <c r="AS7" s="39">
        <f t="shared" si="1"/>
        <v>54788</v>
      </c>
      <c r="AT7" s="39">
        <f t="shared" si="1"/>
        <v>55153</v>
      </c>
      <c r="AU7" s="39">
        <f t="shared" si="1"/>
        <v>55518</v>
      </c>
      <c r="AV7" s="39">
        <f t="shared" si="1"/>
        <v>55884</v>
      </c>
      <c r="AW7" s="39">
        <f t="shared" si="1"/>
        <v>56249</v>
      </c>
      <c r="AX7" s="39">
        <f t="shared" si="1"/>
        <v>56614</v>
      </c>
      <c r="AY7" s="39">
        <f t="shared" si="1"/>
        <v>56979</v>
      </c>
      <c r="AZ7" s="39">
        <f t="shared" si="1"/>
        <v>57345</v>
      </c>
      <c r="BA7" s="39">
        <f t="shared" si="1"/>
        <v>57710</v>
      </c>
      <c r="BB7" s="39">
        <f t="shared" si="1"/>
        <v>58075</v>
      </c>
      <c r="BC7" s="39">
        <f t="shared" si="1"/>
        <v>58440</v>
      </c>
      <c r="BD7" s="39">
        <f t="shared" si="1"/>
        <v>58806</v>
      </c>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row>
    <row r="8" spans="1:104" x14ac:dyDescent="0.25">
      <c r="A8" s="36"/>
      <c r="B8" s="36"/>
      <c r="C8" s="36" t="s">
        <v>90</v>
      </c>
      <c r="D8" s="36"/>
      <c r="E8" s="36"/>
      <c r="F8" s="37"/>
      <c r="G8" s="37"/>
      <c r="H8" s="36"/>
      <c r="I8" s="67"/>
      <c r="J8" s="67">
        <f t="shared" ref="J8:BD8" si="2">J7-J6+1</f>
        <v>365</v>
      </c>
      <c r="K8" s="67">
        <f t="shared" si="2"/>
        <v>365</v>
      </c>
      <c r="L8" s="67">
        <f t="shared" si="2"/>
        <v>366</v>
      </c>
      <c r="M8" s="67">
        <f t="shared" si="2"/>
        <v>365</v>
      </c>
      <c r="N8" s="67">
        <f t="shared" si="2"/>
        <v>365</v>
      </c>
      <c r="O8" s="67">
        <f t="shared" si="2"/>
        <v>365</v>
      </c>
      <c r="P8" s="67">
        <f t="shared" si="2"/>
        <v>366</v>
      </c>
      <c r="Q8" s="67">
        <f t="shared" si="2"/>
        <v>365</v>
      </c>
      <c r="R8" s="67">
        <f t="shared" si="2"/>
        <v>365</v>
      </c>
      <c r="S8" s="67">
        <f t="shared" si="2"/>
        <v>365</v>
      </c>
      <c r="T8" s="67">
        <f t="shared" si="2"/>
        <v>366</v>
      </c>
      <c r="U8" s="67">
        <f t="shared" si="2"/>
        <v>365</v>
      </c>
      <c r="V8" s="67">
        <f t="shared" si="2"/>
        <v>365</v>
      </c>
      <c r="W8" s="67">
        <f t="shared" si="2"/>
        <v>365</v>
      </c>
      <c r="X8" s="67">
        <f t="shared" si="2"/>
        <v>366</v>
      </c>
      <c r="Y8" s="67">
        <f t="shared" si="2"/>
        <v>365</v>
      </c>
      <c r="Z8" s="67">
        <f t="shared" si="2"/>
        <v>365</v>
      </c>
      <c r="AA8" s="67">
        <f t="shared" si="2"/>
        <v>365</v>
      </c>
      <c r="AB8" s="67">
        <f t="shared" si="2"/>
        <v>366</v>
      </c>
      <c r="AC8" s="67">
        <f t="shared" si="2"/>
        <v>365</v>
      </c>
      <c r="AD8" s="67">
        <f t="shared" si="2"/>
        <v>365</v>
      </c>
      <c r="AE8" s="67">
        <f t="shared" si="2"/>
        <v>365</v>
      </c>
      <c r="AF8" s="67">
        <f t="shared" si="2"/>
        <v>366</v>
      </c>
      <c r="AG8" s="67">
        <f t="shared" si="2"/>
        <v>365</v>
      </c>
      <c r="AH8" s="67">
        <f t="shared" si="2"/>
        <v>365</v>
      </c>
      <c r="AI8" s="67">
        <f t="shared" si="2"/>
        <v>365</v>
      </c>
      <c r="AJ8" s="67">
        <f t="shared" si="2"/>
        <v>366</v>
      </c>
      <c r="AK8" s="67">
        <f t="shared" si="2"/>
        <v>365</v>
      </c>
      <c r="AL8" s="67">
        <f t="shared" si="2"/>
        <v>365</v>
      </c>
      <c r="AM8" s="67">
        <f t="shared" si="2"/>
        <v>365</v>
      </c>
      <c r="AN8" s="67">
        <f t="shared" si="2"/>
        <v>366</v>
      </c>
      <c r="AO8" s="67">
        <f t="shared" si="2"/>
        <v>365</v>
      </c>
      <c r="AP8" s="67">
        <f t="shared" si="2"/>
        <v>365</v>
      </c>
      <c r="AQ8" s="67">
        <f t="shared" si="2"/>
        <v>365</v>
      </c>
      <c r="AR8" s="67">
        <f t="shared" si="2"/>
        <v>366</v>
      </c>
      <c r="AS8" s="67">
        <f t="shared" si="2"/>
        <v>365</v>
      </c>
      <c r="AT8" s="67">
        <f t="shared" si="2"/>
        <v>365</v>
      </c>
      <c r="AU8" s="67">
        <f t="shared" si="2"/>
        <v>365</v>
      </c>
      <c r="AV8" s="67">
        <f t="shared" si="2"/>
        <v>366</v>
      </c>
      <c r="AW8" s="67">
        <f t="shared" si="2"/>
        <v>365</v>
      </c>
      <c r="AX8" s="67">
        <f t="shared" si="2"/>
        <v>365</v>
      </c>
      <c r="AY8" s="67">
        <f t="shared" si="2"/>
        <v>365</v>
      </c>
      <c r="AZ8" s="67">
        <f t="shared" si="2"/>
        <v>366</v>
      </c>
      <c r="BA8" s="67">
        <f t="shared" si="2"/>
        <v>365</v>
      </c>
      <c r="BB8" s="67">
        <f t="shared" si="2"/>
        <v>365</v>
      </c>
      <c r="BC8" s="67">
        <f t="shared" si="2"/>
        <v>365</v>
      </c>
      <c r="BD8" s="67">
        <f t="shared" si="2"/>
        <v>366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row>
    <row r="9" spans="1:104" x14ac:dyDescent="0.25">
      <c r="A9" s="36"/>
      <c r="B9" s="36"/>
      <c r="C9" s="36" t="s">
        <v>77</v>
      </c>
      <c r="D9" s="37"/>
      <c r="E9" s="37"/>
      <c r="F9" s="37"/>
      <c r="G9" s="37"/>
      <c r="H9" s="37"/>
      <c r="I9" s="37"/>
      <c r="J9" s="40">
        <f t="shared" ref="J9:BD9" si="3">I9+1</f>
        <v>1</v>
      </c>
      <c r="K9" s="40">
        <f t="shared" si="3"/>
        <v>2</v>
      </c>
      <c r="L9" s="40">
        <f t="shared" si="3"/>
        <v>3</v>
      </c>
      <c r="M9" s="40">
        <f t="shared" si="3"/>
        <v>4</v>
      </c>
      <c r="N9" s="40">
        <f t="shared" si="3"/>
        <v>5</v>
      </c>
      <c r="O9" s="40">
        <f t="shared" si="3"/>
        <v>6</v>
      </c>
      <c r="P9" s="40">
        <f t="shared" si="3"/>
        <v>7</v>
      </c>
      <c r="Q9" s="40">
        <f t="shared" si="3"/>
        <v>8</v>
      </c>
      <c r="R9" s="40">
        <f t="shared" si="3"/>
        <v>9</v>
      </c>
      <c r="S9" s="40">
        <f t="shared" si="3"/>
        <v>10</v>
      </c>
      <c r="T9" s="40">
        <f t="shared" si="3"/>
        <v>11</v>
      </c>
      <c r="U9" s="40">
        <f t="shared" si="3"/>
        <v>12</v>
      </c>
      <c r="V9" s="40">
        <f t="shared" si="3"/>
        <v>13</v>
      </c>
      <c r="W9" s="40">
        <f t="shared" si="3"/>
        <v>14</v>
      </c>
      <c r="X9" s="40">
        <f t="shared" si="3"/>
        <v>15</v>
      </c>
      <c r="Y9" s="40">
        <f t="shared" si="3"/>
        <v>16</v>
      </c>
      <c r="Z9" s="40">
        <f t="shared" si="3"/>
        <v>17</v>
      </c>
      <c r="AA9" s="40">
        <f t="shared" si="3"/>
        <v>18</v>
      </c>
      <c r="AB9" s="40">
        <f t="shared" si="3"/>
        <v>19</v>
      </c>
      <c r="AC9" s="40">
        <f t="shared" si="3"/>
        <v>20</v>
      </c>
      <c r="AD9" s="40">
        <f t="shared" si="3"/>
        <v>21</v>
      </c>
      <c r="AE9" s="40">
        <f t="shared" si="3"/>
        <v>22</v>
      </c>
      <c r="AF9" s="40">
        <f t="shared" si="3"/>
        <v>23</v>
      </c>
      <c r="AG9" s="40">
        <f t="shared" si="3"/>
        <v>24</v>
      </c>
      <c r="AH9" s="40">
        <f t="shared" si="3"/>
        <v>25</v>
      </c>
      <c r="AI9" s="40">
        <f t="shared" si="3"/>
        <v>26</v>
      </c>
      <c r="AJ9" s="40">
        <f t="shared" si="3"/>
        <v>27</v>
      </c>
      <c r="AK9" s="40">
        <f t="shared" si="3"/>
        <v>28</v>
      </c>
      <c r="AL9" s="40">
        <f t="shared" si="3"/>
        <v>29</v>
      </c>
      <c r="AM9" s="40">
        <f t="shared" si="3"/>
        <v>30</v>
      </c>
      <c r="AN9" s="40">
        <f t="shared" si="3"/>
        <v>31</v>
      </c>
      <c r="AO9" s="40">
        <f t="shared" si="3"/>
        <v>32</v>
      </c>
      <c r="AP9" s="40">
        <f t="shared" si="3"/>
        <v>33</v>
      </c>
      <c r="AQ9" s="40">
        <f t="shared" si="3"/>
        <v>34</v>
      </c>
      <c r="AR9" s="40">
        <f t="shared" si="3"/>
        <v>35</v>
      </c>
      <c r="AS9" s="40">
        <f t="shared" si="3"/>
        <v>36</v>
      </c>
      <c r="AT9" s="40">
        <f t="shared" si="3"/>
        <v>37</v>
      </c>
      <c r="AU9" s="40">
        <f t="shared" si="3"/>
        <v>38</v>
      </c>
      <c r="AV9" s="40">
        <f t="shared" si="3"/>
        <v>39</v>
      </c>
      <c r="AW9" s="40">
        <f t="shared" si="3"/>
        <v>40</v>
      </c>
      <c r="AX9" s="40">
        <f t="shared" si="3"/>
        <v>41</v>
      </c>
      <c r="AY9" s="40">
        <f t="shared" si="3"/>
        <v>42</v>
      </c>
      <c r="AZ9" s="40">
        <f t="shared" si="3"/>
        <v>43</v>
      </c>
      <c r="BA9" s="40">
        <f t="shared" si="3"/>
        <v>44</v>
      </c>
      <c r="BB9" s="40">
        <f t="shared" si="3"/>
        <v>45</v>
      </c>
      <c r="BC9" s="40">
        <f t="shared" si="3"/>
        <v>46</v>
      </c>
      <c r="BD9" s="40">
        <f t="shared" si="3"/>
        <v>47</v>
      </c>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row>
    <row r="10" spans="1:104" x14ac:dyDescent="0.25">
      <c r="A10" s="36"/>
      <c r="B10" s="36"/>
      <c r="C10" s="36" t="s">
        <v>78</v>
      </c>
      <c r="D10" s="37"/>
      <c r="E10" s="37"/>
      <c r="F10" s="37"/>
      <c r="G10" s="37"/>
      <c r="H10" s="37"/>
      <c r="I10" s="37"/>
      <c r="J10" s="41">
        <f t="shared" ref="J10:BD10" si="4">J24</f>
        <v>0</v>
      </c>
      <c r="K10" s="41">
        <f t="shared" si="4"/>
        <v>0</v>
      </c>
      <c r="L10" s="41">
        <f t="shared" si="4"/>
        <v>0</v>
      </c>
      <c r="M10" s="41">
        <f t="shared" si="4"/>
        <v>0</v>
      </c>
      <c r="N10" s="41">
        <f t="shared" si="4"/>
        <v>0</v>
      </c>
      <c r="O10" s="41">
        <f t="shared" si="4"/>
        <v>0</v>
      </c>
      <c r="P10" s="41">
        <f t="shared" si="4"/>
        <v>0</v>
      </c>
      <c r="Q10" s="41">
        <f t="shared" si="4"/>
        <v>0</v>
      </c>
      <c r="R10" s="41">
        <f t="shared" si="4"/>
        <v>1</v>
      </c>
      <c r="S10" s="41">
        <f t="shared" si="4"/>
        <v>1</v>
      </c>
      <c r="T10" s="41">
        <f t="shared" si="4"/>
        <v>1</v>
      </c>
      <c r="U10" s="41">
        <f t="shared" si="4"/>
        <v>1</v>
      </c>
      <c r="V10" s="41">
        <f t="shared" si="4"/>
        <v>1</v>
      </c>
      <c r="W10" s="41">
        <f t="shared" si="4"/>
        <v>1</v>
      </c>
      <c r="X10" s="41">
        <f t="shared" si="4"/>
        <v>1</v>
      </c>
      <c r="Y10" s="41">
        <f t="shared" si="4"/>
        <v>1</v>
      </c>
      <c r="Z10" s="41">
        <f t="shared" si="4"/>
        <v>1</v>
      </c>
      <c r="AA10" s="41">
        <f t="shared" si="4"/>
        <v>1</v>
      </c>
      <c r="AB10" s="41">
        <f t="shared" si="4"/>
        <v>1</v>
      </c>
      <c r="AC10" s="41">
        <f t="shared" si="4"/>
        <v>1</v>
      </c>
      <c r="AD10" s="41">
        <f t="shared" si="4"/>
        <v>1</v>
      </c>
      <c r="AE10" s="41">
        <f t="shared" si="4"/>
        <v>1</v>
      </c>
      <c r="AF10" s="41">
        <f t="shared" si="4"/>
        <v>1</v>
      </c>
      <c r="AG10" s="41">
        <f t="shared" si="4"/>
        <v>1</v>
      </c>
      <c r="AH10" s="41">
        <f t="shared" si="4"/>
        <v>1</v>
      </c>
      <c r="AI10" s="41">
        <f t="shared" si="4"/>
        <v>1</v>
      </c>
      <c r="AJ10" s="41">
        <f t="shared" si="4"/>
        <v>1</v>
      </c>
      <c r="AK10" s="41">
        <f t="shared" si="4"/>
        <v>1</v>
      </c>
      <c r="AL10" s="41">
        <f t="shared" si="4"/>
        <v>1</v>
      </c>
      <c r="AM10" s="41">
        <f t="shared" si="4"/>
        <v>0</v>
      </c>
      <c r="AN10" s="41">
        <f t="shared" si="4"/>
        <v>0</v>
      </c>
      <c r="AO10" s="41">
        <f t="shared" si="4"/>
        <v>0</v>
      </c>
      <c r="AP10" s="41">
        <f t="shared" si="4"/>
        <v>0</v>
      </c>
      <c r="AQ10" s="41">
        <f t="shared" si="4"/>
        <v>0</v>
      </c>
      <c r="AR10" s="41">
        <f t="shared" si="4"/>
        <v>0</v>
      </c>
      <c r="AS10" s="41">
        <f t="shared" si="4"/>
        <v>0</v>
      </c>
      <c r="AT10" s="41">
        <f t="shared" si="4"/>
        <v>0</v>
      </c>
      <c r="AU10" s="41">
        <f t="shared" si="4"/>
        <v>0</v>
      </c>
      <c r="AV10" s="41">
        <f t="shared" si="4"/>
        <v>0</v>
      </c>
      <c r="AW10" s="41">
        <f t="shared" si="4"/>
        <v>0</v>
      </c>
      <c r="AX10" s="41">
        <f t="shared" si="4"/>
        <v>0</v>
      </c>
      <c r="AY10" s="41">
        <f t="shared" si="4"/>
        <v>0</v>
      </c>
      <c r="AZ10" s="41">
        <f t="shared" si="4"/>
        <v>0</v>
      </c>
      <c r="BA10" s="41">
        <f t="shared" si="4"/>
        <v>0</v>
      </c>
      <c r="BB10" s="41">
        <f t="shared" si="4"/>
        <v>0</v>
      </c>
      <c r="BC10" s="41">
        <f t="shared" si="4"/>
        <v>0</v>
      </c>
      <c r="BD10" s="41">
        <f t="shared" si="4"/>
        <v>0</v>
      </c>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row>
    <row r="11" spans="1:104" ht="15.75" thickBot="1" x14ac:dyDescent="0.3">
      <c r="A11" s="42"/>
      <c r="B11" s="42"/>
      <c r="C11" s="42"/>
      <c r="D11" s="68"/>
      <c r="E11" s="69" t="s">
        <v>6</v>
      </c>
      <c r="F11" s="209" t="s">
        <v>91</v>
      </c>
      <c r="G11" s="70"/>
      <c r="H11" s="69" t="s">
        <v>50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row>
    <row r="12" spans="1:104" ht="4.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row>
    <row r="13" spans="1:104"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row>
    <row r="14" spans="1:104" ht="15.75" x14ac:dyDescent="0.25">
      <c r="A14" s="4">
        <f>MAX($A$2:A13)+1</f>
        <v>1</v>
      </c>
      <c r="B14" s="5"/>
      <c r="C14" s="5" t="s">
        <v>92</v>
      </c>
      <c r="D14" s="6"/>
      <c r="E14" s="5"/>
      <c r="F14" s="5"/>
      <c r="G14" s="5"/>
      <c r="H14" s="5"/>
      <c r="I14" s="5"/>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row>
    <row r="15" spans="1:104" outlineLevel="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row>
    <row r="16" spans="1:104" outlineLevel="1" x14ac:dyDescent="0.25">
      <c r="A16" s="2"/>
      <c r="B16" s="9">
        <f>MAX($A$14:B15)+0.01</f>
        <v>1.01</v>
      </c>
      <c r="C16" s="10" t="s">
        <v>93</v>
      </c>
      <c r="D16" s="2"/>
      <c r="E16" s="11"/>
      <c r="F16" s="10"/>
      <c r="G16" s="10"/>
      <c r="H16" s="12"/>
      <c r="I16" s="2"/>
      <c r="J16" s="7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row>
    <row r="17" spans="1:104" outlineLevel="1" x14ac:dyDescent="0.25">
      <c r="A17" s="2"/>
      <c r="B17" s="2"/>
      <c r="C17" s="2" t="s">
        <v>94</v>
      </c>
      <c r="D17" s="2"/>
      <c r="E17" s="13" t="s">
        <v>15</v>
      </c>
      <c r="F17" s="74">
        <f>Inputs!G10</f>
        <v>42978</v>
      </c>
      <c r="G17" s="10"/>
      <c r="H17" s="10"/>
      <c r="I17" s="2"/>
      <c r="J17" s="75">
        <f t="shared" ref="J17:BD17" si="5">IF(J$7&lt;=$F17,1,
IF(AND($F17&gt;=J$6,$F17&lt;=J$7),1-YEARFRAC($F17,J$7,1),0))</f>
        <v>1</v>
      </c>
      <c r="K17" s="75">
        <f t="shared" si="5"/>
        <v>1</v>
      </c>
      <c r="L17" s="75">
        <f t="shared" si="5"/>
        <v>1</v>
      </c>
      <c r="M17" s="75">
        <f t="shared" si="5"/>
        <v>0.66575342465753429</v>
      </c>
      <c r="N17" s="75">
        <f t="shared" si="5"/>
        <v>0</v>
      </c>
      <c r="O17" s="75">
        <f t="shared" si="5"/>
        <v>0</v>
      </c>
      <c r="P17" s="75">
        <f t="shared" si="5"/>
        <v>0</v>
      </c>
      <c r="Q17" s="75">
        <f t="shared" si="5"/>
        <v>0</v>
      </c>
      <c r="R17" s="75">
        <f t="shared" si="5"/>
        <v>0</v>
      </c>
      <c r="S17" s="75">
        <f t="shared" si="5"/>
        <v>0</v>
      </c>
      <c r="T17" s="75">
        <f t="shared" si="5"/>
        <v>0</v>
      </c>
      <c r="U17" s="75">
        <f t="shared" si="5"/>
        <v>0</v>
      </c>
      <c r="V17" s="75">
        <f t="shared" si="5"/>
        <v>0</v>
      </c>
      <c r="W17" s="75">
        <f t="shared" si="5"/>
        <v>0</v>
      </c>
      <c r="X17" s="75">
        <f t="shared" si="5"/>
        <v>0</v>
      </c>
      <c r="Y17" s="75">
        <f t="shared" si="5"/>
        <v>0</v>
      </c>
      <c r="Z17" s="75">
        <f t="shared" si="5"/>
        <v>0</v>
      </c>
      <c r="AA17" s="75">
        <f t="shared" si="5"/>
        <v>0</v>
      </c>
      <c r="AB17" s="75">
        <f t="shared" si="5"/>
        <v>0</v>
      </c>
      <c r="AC17" s="75">
        <f t="shared" si="5"/>
        <v>0</v>
      </c>
      <c r="AD17" s="75">
        <f t="shared" si="5"/>
        <v>0</v>
      </c>
      <c r="AE17" s="75">
        <f t="shared" si="5"/>
        <v>0</v>
      </c>
      <c r="AF17" s="75">
        <f t="shared" si="5"/>
        <v>0</v>
      </c>
      <c r="AG17" s="75">
        <f t="shared" si="5"/>
        <v>0</v>
      </c>
      <c r="AH17" s="75">
        <f t="shared" si="5"/>
        <v>0</v>
      </c>
      <c r="AI17" s="75">
        <f t="shared" si="5"/>
        <v>0</v>
      </c>
      <c r="AJ17" s="75">
        <f t="shared" si="5"/>
        <v>0</v>
      </c>
      <c r="AK17" s="75">
        <f t="shared" si="5"/>
        <v>0</v>
      </c>
      <c r="AL17" s="75">
        <f t="shared" si="5"/>
        <v>0</v>
      </c>
      <c r="AM17" s="75">
        <f t="shared" si="5"/>
        <v>0</v>
      </c>
      <c r="AN17" s="75">
        <f t="shared" si="5"/>
        <v>0</v>
      </c>
      <c r="AO17" s="75">
        <f t="shared" si="5"/>
        <v>0</v>
      </c>
      <c r="AP17" s="75">
        <f t="shared" si="5"/>
        <v>0</v>
      </c>
      <c r="AQ17" s="75">
        <f t="shared" si="5"/>
        <v>0</v>
      </c>
      <c r="AR17" s="75">
        <f t="shared" si="5"/>
        <v>0</v>
      </c>
      <c r="AS17" s="75">
        <f t="shared" si="5"/>
        <v>0</v>
      </c>
      <c r="AT17" s="75">
        <f t="shared" si="5"/>
        <v>0</v>
      </c>
      <c r="AU17" s="75">
        <f t="shared" si="5"/>
        <v>0</v>
      </c>
      <c r="AV17" s="75">
        <f t="shared" si="5"/>
        <v>0</v>
      </c>
      <c r="AW17" s="75">
        <f t="shared" si="5"/>
        <v>0</v>
      </c>
      <c r="AX17" s="75">
        <f t="shared" si="5"/>
        <v>0</v>
      </c>
      <c r="AY17" s="75">
        <f t="shared" si="5"/>
        <v>0</v>
      </c>
      <c r="AZ17" s="75">
        <f t="shared" si="5"/>
        <v>0</v>
      </c>
      <c r="BA17" s="75">
        <f t="shared" si="5"/>
        <v>0</v>
      </c>
      <c r="BB17" s="75">
        <f t="shared" si="5"/>
        <v>0</v>
      </c>
      <c r="BC17" s="75">
        <f t="shared" si="5"/>
        <v>0</v>
      </c>
      <c r="BD17" s="75">
        <f t="shared" si="5"/>
        <v>0</v>
      </c>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row>
    <row r="18" spans="1:104" outlineLevel="1" x14ac:dyDescent="0.25">
      <c r="A18" s="2"/>
      <c r="B18" s="8"/>
      <c r="C18" s="2" t="s">
        <v>95</v>
      </c>
      <c r="D18" s="2"/>
      <c r="E18" s="13" t="s">
        <v>15</v>
      </c>
      <c r="F18" s="74">
        <f>Inputs!G12</f>
        <v>44592</v>
      </c>
      <c r="G18" s="2"/>
      <c r="H18" s="76">
        <f>SUM(J18:BD18)</f>
        <v>4.419178082191781</v>
      </c>
      <c r="I18" s="8"/>
      <c r="J18" s="75">
        <f t="shared" ref="J18:S19" si="6">IF(AND($F17&gt;=J$6,$F17&lt;=J$7),YEARFRAC($F17,J$7,1),
IF(AND(J$6&gt;=$F17,J$7&lt;=$F18),1,
IF(AND($F18&gt;=J$6,$F18&lt;=J$7),1-YEARFRAC($F18,J$7,1),0)))</f>
        <v>0</v>
      </c>
      <c r="K18" s="75">
        <f t="shared" si="6"/>
        <v>0</v>
      </c>
      <c r="L18" s="75">
        <f t="shared" si="6"/>
        <v>0</v>
      </c>
      <c r="M18" s="75">
        <f t="shared" si="6"/>
        <v>0.33424657534246577</v>
      </c>
      <c r="N18" s="75">
        <f t="shared" si="6"/>
        <v>1</v>
      </c>
      <c r="O18" s="75">
        <f t="shared" si="6"/>
        <v>1</v>
      </c>
      <c r="P18" s="75">
        <f t="shared" si="6"/>
        <v>1</v>
      </c>
      <c r="Q18" s="75">
        <f t="shared" si="6"/>
        <v>1</v>
      </c>
      <c r="R18" s="75">
        <f t="shared" si="6"/>
        <v>8.4931506849315053E-2</v>
      </c>
      <c r="S18" s="75">
        <f t="shared" si="6"/>
        <v>0</v>
      </c>
      <c r="T18" s="75">
        <f t="shared" ref="T18:AC19" si="7">IF(AND($F17&gt;=T$6,$F17&lt;=T$7),YEARFRAC($F17,T$7,1),
IF(AND(T$6&gt;=$F17,T$7&lt;=$F18),1,
IF(AND($F18&gt;=T$6,$F18&lt;=T$7),1-YEARFRAC($F18,T$7,1),0)))</f>
        <v>0</v>
      </c>
      <c r="U18" s="75">
        <f t="shared" si="7"/>
        <v>0</v>
      </c>
      <c r="V18" s="75">
        <f t="shared" si="7"/>
        <v>0</v>
      </c>
      <c r="W18" s="75">
        <f t="shared" si="7"/>
        <v>0</v>
      </c>
      <c r="X18" s="75">
        <f t="shared" si="7"/>
        <v>0</v>
      </c>
      <c r="Y18" s="75">
        <f t="shared" si="7"/>
        <v>0</v>
      </c>
      <c r="Z18" s="75">
        <f t="shared" si="7"/>
        <v>0</v>
      </c>
      <c r="AA18" s="75">
        <f t="shared" si="7"/>
        <v>0</v>
      </c>
      <c r="AB18" s="75">
        <f t="shared" si="7"/>
        <v>0</v>
      </c>
      <c r="AC18" s="75">
        <f t="shared" si="7"/>
        <v>0</v>
      </c>
      <c r="AD18" s="75">
        <f t="shared" ref="AD18:AM19" si="8">IF(AND($F17&gt;=AD$6,$F17&lt;=AD$7),YEARFRAC($F17,AD$7,1),
IF(AND(AD$6&gt;=$F17,AD$7&lt;=$F18),1,
IF(AND($F18&gt;=AD$6,$F18&lt;=AD$7),1-YEARFRAC($F18,AD$7,1),0)))</f>
        <v>0</v>
      </c>
      <c r="AE18" s="75">
        <f t="shared" si="8"/>
        <v>0</v>
      </c>
      <c r="AF18" s="75">
        <f t="shared" si="8"/>
        <v>0</v>
      </c>
      <c r="AG18" s="75">
        <f t="shared" si="8"/>
        <v>0</v>
      </c>
      <c r="AH18" s="75">
        <f t="shared" si="8"/>
        <v>0</v>
      </c>
      <c r="AI18" s="75">
        <f t="shared" si="8"/>
        <v>0</v>
      </c>
      <c r="AJ18" s="75">
        <f t="shared" si="8"/>
        <v>0</v>
      </c>
      <c r="AK18" s="75">
        <f t="shared" si="8"/>
        <v>0</v>
      </c>
      <c r="AL18" s="75">
        <f t="shared" si="8"/>
        <v>0</v>
      </c>
      <c r="AM18" s="75">
        <f t="shared" si="8"/>
        <v>0</v>
      </c>
      <c r="AN18" s="75">
        <f t="shared" ref="AN18:AW19" si="9">IF(AND($F17&gt;=AN$6,$F17&lt;=AN$7),YEARFRAC($F17,AN$7,1),
IF(AND(AN$6&gt;=$F17,AN$7&lt;=$F18),1,
IF(AND($F18&gt;=AN$6,$F18&lt;=AN$7),1-YEARFRAC($F18,AN$7,1),0)))</f>
        <v>0</v>
      </c>
      <c r="AO18" s="75">
        <f t="shared" si="9"/>
        <v>0</v>
      </c>
      <c r="AP18" s="75">
        <f t="shared" si="9"/>
        <v>0</v>
      </c>
      <c r="AQ18" s="75">
        <f t="shared" si="9"/>
        <v>0</v>
      </c>
      <c r="AR18" s="75">
        <f t="shared" si="9"/>
        <v>0</v>
      </c>
      <c r="AS18" s="75">
        <f t="shared" si="9"/>
        <v>0</v>
      </c>
      <c r="AT18" s="75">
        <f t="shared" si="9"/>
        <v>0</v>
      </c>
      <c r="AU18" s="75">
        <f t="shared" si="9"/>
        <v>0</v>
      </c>
      <c r="AV18" s="75">
        <f t="shared" si="9"/>
        <v>0</v>
      </c>
      <c r="AW18" s="75">
        <f t="shared" si="9"/>
        <v>0</v>
      </c>
      <c r="AX18" s="75">
        <f t="shared" ref="AX18:BD19" si="10">IF(AND($F17&gt;=AX$6,$F17&lt;=AX$7),YEARFRAC($F17,AX$7,1),
IF(AND(AX$6&gt;=$F17,AX$7&lt;=$F18),1,
IF(AND($F18&gt;=AX$6,$F18&lt;=AX$7),1-YEARFRAC($F18,AX$7,1),0)))</f>
        <v>0</v>
      </c>
      <c r="AY18" s="75">
        <f t="shared" si="10"/>
        <v>0</v>
      </c>
      <c r="AZ18" s="75">
        <f t="shared" si="10"/>
        <v>0</v>
      </c>
      <c r="BA18" s="75">
        <f t="shared" si="10"/>
        <v>0</v>
      </c>
      <c r="BB18" s="75">
        <f t="shared" si="10"/>
        <v>0</v>
      </c>
      <c r="BC18" s="75">
        <f t="shared" si="10"/>
        <v>0</v>
      </c>
      <c r="BD18" s="75">
        <f t="shared" si="10"/>
        <v>0</v>
      </c>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row>
    <row r="19" spans="1:104" outlineLevel="1" x14ac:dyDescent="0.25">
      <c r="A19" s="2"/>
      <c r="B19" s="8"/>
      <c r="C19" s="2" t="s">
        <v>96</v>
      </c>
      <c r="D19" s="2"/>
      <c r="E19" s="13" t="s">
        <v>15</v>
      </c>
      <c r="F19" s="74">
        <f>Inputs!G14</f>
        <v>51896</v>
      </c>
      <c r="G19" s="2"/>
      <c r="H19" s="76">
        <f>SUM(J19:BD19)</f>
        <v>19.997260273972604</v>
      </c>
      <c r="I19" s="8"/>
      <c r="J19" s="75">
        <f t="shared" si="6"/>
        <v>0</v>
      </c>
      <c r="K19" s="75">
        <f t="shared" si="6"/>
        <v>0</v>
      </c>
      <c r="L19" s="75">
        <f t="shared" si="6"/>
        <v>0</v>
      </c>
      <c r="M19" s="75">
        <f t="shared" si="6"/>
        <v>0</v>
      </c>
      <c r="N19" s="75">
        <f t="shared" si="6"/>
        <v>0</v>
      </c>
      <c r="O19" s="75">
        <f t="shared" si="6"/>
        <v>0</v>
      </c>
      <c r="P19" s="75">
        <f t="shared" si="6"/>
        <v>0</v>
      </c>
      <c r="Q19" s="75">
        <f t="shared" si="6"/>
        <v>0</v>
      </c>
      <c r="R19" s="75">
        <f t="shared" si="6"/>
        <v>0.91506849315068495</v>
      </c>
      <c r="S19" s="75">
        <f t="shared" si="6"/>
        <v>1</v>
      </c>
      <c r="T19" s="75">
        <f t="shared" si="7"/>
        <v>1</v>
      </c>
      <c r="U19" s="75">
        <f t="shared" si="7"/>
        <v>1</v>
      </c>
      <c r="V19" s="75">
        <f t="shared" si="7"/>
        <v>1</v>
      </c>
      <c r="W19" s="75">
        <f t="shared" si="7"/>
        <v>1</v>
      </c>
      <c r="X19" s="75">
        <f t="shared" si="7"/>
        <v>1</v>
      </c>
      <c r="Y19" s="75">
        <f t="shared" si="7"/>
        <v>1</v>
      </c>
      <c r="Z19" s="75">
        <f t="shared" si="7"/>
        <v>1</v>
      </c>
      <c r="AA19" s="75">
        <f t="shared" si="7"/>
        <v>1</v>
      </c>
      <c r="AB19" s="75">
        <f t="shared" si="7"/>
        <v>1</v>
      </c>
      <c r="AC19" s="75">
        <f t="shared" si="7"/>
        <v>1</v>
      </c>
      <c r="AD19" s="75">
        <f t="shared" si="8"/>
        <v>1</v>
      </c>
      <c r="AE19" s="75">
        <f t="shared" si="8"/>
        <v>1</v>
      </c>
      <c r="AF19" s="75">
        <f t="shared" si="8"/>
        <v>1</v>
      </c>
      <c r="AG19" s="75">
        <f t="shared" si="8"/>
        <v>1</v>
      </c>
      <c r="AH19" s="75">
        <f t="shared" si="8"/>
        <v>1</v>
      </c>
      <c r="AI19" s="75">
        <f t="shared" si="8"/>
        <v>1</v>
      </c>
      <c r="AJ19" s="75">
        <f t="shared" si="8"/>
        <v>1</v>
      </c>
      <c r="AK19" s="75">
        <f t="shared" si="8"/>
        <v>1</v>
      </c>
      <c r="AL19" s="75">
        <f t="shared" si="8"/>
        <v>8.2191780821917804E-2</v>
      </c>
      <c r="AM19" s="75">
        <f t="shared" si="8"/>
        <v>0</v>
      </c>
      <c r="AN19" s="75">
        <f t="shared" si="9"/>
        <v>0</v>
      </c>
      <c r="AO19" s="75">
        <f t="shared" si="9"/>
        <v>0</v>
      </c>
      <c r="AP19" s="75">
        <f t="shared" si="9"/>
        <v>0</v>
      </c>
      <c r="AQ19" s="75">
        <f t="shared" si="9"/>
        <v>0</v>
      </c>
      <c r="AR19" s="75">
        <f t="shared" si="9"/>
        <v>0</v>
      </c>
      <c r="AS19" s="75">
        <f t="shared" si="9"/>
        <v>0</v>
      </c>
      <c r="AT19" s="75">
        <f t="shared" si="9"/>
        <v>0</v>
      </c>
      <c r="AU19" s="75">
        <f t="shared" si="9"/>
        <v>0</v>
      </c>
      <c r="AV19" s="75">
        <f t="shared" si="9"/>
        <v>0</v>
      </c>
      <c r="AW19" s="75">
        <f t="shared" si="9"/>
        <v>0</v>
      </c>
      <c r="AX19" s="75">
        <f t="shared" si="10"/>
        <v>0</v>
      </c>
      <c r="AY19" s="75">
        <f t="shared" si="10"/>
        <v>0</v>
      </c>
      <c r="AZ19" s="75">
        <f t="shared" si="10"/>
        <v>0</v>
      </c>
      <c r="BA19" s="75">
        <f t="shared" si="10"/>
        <v>0</v>
      </c>
      <c r="BB19" s="75">
        <f t="shared" si="10"/>
        <v>0</v>
      </c>
      <c r="BC19" s="75">
        <f t="shared" si="10"/>
        <v>0</v>
      </c>
      <c r="BD19" s="75">
        <f t="shared" si="10"/>
        <v>0</v>
      </c>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row>
    <row r="20" spans="1:104" outlineLevel="1" x14ac:dyDescent="0.25">
      <c r="A20" s="2"/>
      <c r="B20" s="8"/>
      <c r="C20" s="2" t="s">
        <v>97</v>
      </c>
      <c r="D20" s="2"/>
      <c r="E20" s="13" t="s">
        <v>15</v>
      </c>
      <c r="F20" s="74">
        <f>EDATE(F18,Inputs!G31)</f>
        <v>44865</v>
      </c>
      <c r="G20" s="2"/>
      <c r="H20" s="76">
        <f>SUM(J20:BD20)</f>
        <v>19.24931506849315</v>
      </c>
      <c r="I20" s="8"/>
      <c r="J20" s="75">
        <f t="shared" ref="J20:BD20" si="11">IF(AND($F20&gt;=J$6,$F20&lt;=J$7),YEARFRAC($F20,J$7,1),
IF(AND(J$6&gt;=$F20,J$7&lt;=$F19),1,
IF(AND($F19&gt;=J$6,$F19&lt;=J$7),1-YEARFRAC($F19,J$7,1),0)))</f>
        <v>0</v>
      </c>
      <c r="K20" s="75">
        <f t="shared" si="11"/>
        <v>0</v>
      </c>
      <c r="L20" s="75">
        <f t="shared" si="11"/>
        <v>0</v>
      </c>
      <c r="M20" s="75">
        <f t="shared" si="11"/>
        <v>0</v>
      </c>
      <c r="N20" s="75">
        <f t="shared" si="11"/>
        <v>0</v>
      </c>
      <c r="O20" s="75">
        <f t="shared" si="11"/>
        <v>0</v>
      </c>
      <c r="P20" s="75">
        <f t="shared" si="11"/>
        <v>0</v>
      </c>
      <c r="Q20" s="75">
        <f t="shared" si="11"/>
        <v>0</v>
      </c>
      <c r="R20" s="75">
        <f t="shared" si="11"/>
        <v>0.16712328767123288</v>
      </c>
      <c r="S20" s="75">
        <f t="shared" si="11"/>
        <v>1</v>
      </c>
      <c r="T20" s="75">
        <f t="shared" si="11"/>
        <v>1</v>
      </c>
      <c r="U20" s="75">
        <f t="shared" si="11"/>
        <v>1</v>
      </c>
      <c r="V20" s="75">
        <f t="shared" si="11"/>
        <v>1</v>
      </c>
      <c r="W20" s="75">
        <f t="shared" si="11"/>
        <v>1</v>
      </c>
      <c r="X20" s="75">
        <f t="shared" si="11"/>
        <v>1</v>
      </c>
      <c r="Y20" s="75">
        <f t="shared" si="11"/>
        <v>1</v>
      </c>
      <c r="Z20" s="75">
        <f t="shared" si="11"/>
        <v>1</v>
      </c>
      <c r="AA20" s="75">
        <f t="shared" si="11"/>
        <v>1</v>
      </c>
      <c r="AB20" s="75">
        <f t="shared" si="11"/>
        <v>1</v>
      </c>
      <c r="AC20" s="75">
        <f t="shared" si="11"/>
        <v>1</v>
      </c>
      <c r="AD20" s="75">
        <f t="shared" si="11"/>
        <v>1</v>
      </c>
      <c r="AE20" s="75">
        <f t="shared" si="11"/>
        <v>1</v>
      </c>
      <c r="AF20" s="75">
        <f t="shared" si="11"/>
        <v>1</v>
      </c>
      <c r="AG20" s="75">
        <f t="shared" si="11"/>
        <v>1</v>
      </c>
      <c r="AH20" s="75">
        <f t="shared" si="11"/>
        <v>1</v>
      </c>
      <c r="AI20" s="75">
        <f t="shared" si="11"/>
        <v>1</v>
      </c>
      <c r="AJ20" s="75">
        <f t="shared" si="11"/>
        <v>1</v>
      </c>
      <c r="AK20" s="75">
        <f t="shared" si="11"/>
        <v>1</v>
      </c>
      <c r="AL20" s="75">
        <f t="shared" si="11"/>
        <v>8.2191780821917804E-2</v>
      </c>
      <c r="AM20" s="75">
        <f t="shared" si="11"/>
        <v>0</v>
      </c>
      <c r="AN20" s="75">
        <f t="shared" si="11"/>
        <v>0</v>
      </c>
      <c r="AO20" s="75">
        <f t="shared" si="11"/>
        <v>0</v>
      </c>
      <c r="AP20" s="75">
        <f t="shared" si="11"/>
        <v>0</v>
      </c>
      <c r="AQ20" s="75">
        <f t="shared" si="11"/>
        <v>0</v>
      </c>
      <c r="AR20" s="75">
        <f t="shared" si="11"/>
        <v>0</v>
      </c>
      <c r="AS20" s="75">
        <f t="shared" si="11"/>
        <v>0</v>
      </c>
      <c r="AT20" s="75">
        <f t="shared" si="11"/>
        <v>0</v>
      </c>
      <c r="AU20" s="75">
        <f t="shared" si="11"/>
        <v>0</v>
      </c>
      <c r="AV20" s="75">
        <f t="shared" si="11"/>
        <v>0</v>
      </c>
      <c r="AW20" s="75">
        <f t="shared" si="11"/>
        <v>0</v>
      </c>
      <c r="AX20" s="75">
        <f t="shared" si="11"/>
        <v>0</v>
      </c>
      <c r="AY20" s="75">
        <f t="shared" si="11"/>
        <v>0</v>
      </c>
      <c r="AZ20" s="75">
        <f t="shared" si="11"/>
        <v>0</v>
      </c>
      <c r="BA20" s="75">
        <f t="shared" si="11"/>
        <v>0</v>
      </c>
      <c r="BB20" s="75">
        <f t="shared" si="11"/>
        <v>0</v>
      </c>
      <c r="BC20" s="75">
        <f t="shared" si="11"/>
        <v>0</v>
      </c>
      <c r="BD20" s="75">
        <f t="shared" si="11"/>
        <v>0</v>
      </c>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row>
    <row r="21" spans="1:104" outlineLevel="1" x14ac:dyDescent="0.25">
      <c r="A21" s="2"/>
      <c r="B21" s="2"/>
      <c r="C21" s="2" t="s">
        <v>98</v>
      </c>
      <c r="D21" s="2"/>
      <c r="E21" s="13" t="s">
        <v>57</v>
      </c>
      <c r="F21" s="2"/>
      <c r="G21" s="2"/>
      <c r="H21" s="77"/>
      <c r="I21" s="8"/>
      <c r="J21" s="78">
        <f t="shared" ref="J21:BD21" si="12">(J17&gt;0)*1</f>
        <v>1</v>
      </c>
      <c r="K21" s="78">
        <f t="shared" si="12"/>
        <v>1</v>
      </c>
      <c r="L21" s="78">
        <f t="shared" si="12"/>
        <v>1</v>
      </c>
      <c r="M21" s="78">
        <f t="shared" si="12"/>
        <v>1</v>
      </c>
      <c r="N21" s="78">
        <f t="shared" si="12"/>
        <v>0</v>
      </c>
      <c r="O21" s="78">
        <f t="shared" si="12"/>
        <v>0</v>
      </c>
      <c r="P21" s="78">
        <f t="shared" si="12"/>
        <v>0</v>
      </c>
      <c r="Q21" s="78">
        <f t="shared" si="12"/>
        <v>0</v>
      </c>
      <c r="R21" s="78">
        <f t="shared" si="12"/>
        <v>0</v>
      </c>
      <c r="S21" s="78">
        <f t="shared" si="12"/>
        <v>0</v>
      </c>
      <c r="T21" s="78">
        <f t="shared" si="12"/>
        <v>0</v>
      </c>
      <c r="U21" s="78">
        <f t="shared" si="12"/>
        <v>0</v>
      </c>
      <c r="V21" s="78">
        <f t="shared" si="12"/>
        <v>0</v>
      </c>
      <c r="W21" s="78">
        <f t="shared" si="12"/>
        <v>0</v>
      </c>
      <c r="X21" s="78">
        <f t="shared" si="12"/>
        <v>0</v>
      </c>
      <c r="Y21" s="78">
        <f t="shared" si="12"/>
        <v>0</v>
      </c>
      <c r="Z21" s="78">
        <f t="shared" si="12"/>
        <v>0</v>
      </c>
      <c r="AA21" s="78">
        <f t="shared" si="12"/>
        <v>0</v>
      </c>
      <c r="AB21" s="78">
        <f t="shared" si="12"/>
        <v>0</v>
      </c>
      <c r="AC21" s="78">
        <f t="shared" si="12"/>
        <v>0</v>
      </c>
      <c r="AD21" s="78">
        <f t="shared" si="12"/>
        <v>0</v>
      </c>
      <c r="AE21" s="78">
        <f t="shared" si="12"/>
        <v>0</v>
      </c>
      <c r="AF21" s="78">
        <f t="shared" si="12"/>
        <v>0</v>
      </c>
      <c r="AG21" s="78">
        <f t="shared" si="12"/>
        <v>0</v>
      </c>
      <c r="AH21" s="78">
        <f t="shared" si="12"/>
        <v>0</v>
      </c>
      <c r="AI21" s="78">
        <f t="shared" si="12"/>
        <v>0</v>
      </c>
      <c r="AJ21" s="78">
        <f t="shared" si="12"/>
        <v>0</v>
      </c>
      <c r="AK21" s="78">
        <f t="shared" si="12"/>
        <v>0</v>
      </c>
      <c r="AL21" s="78">
        <f t="shared" si="12"/>
        <v>0</v>
      </c>
      <c r="AM21" s="78">
        <f t="shared" si="12"/>
        <v>0</v>
      </c>
      <c r="AN21" s="78">
        <f t="shared" si="12"/>
        <v>0</v>
      </c>
      <c r="AO21" s="78">
        <f t="shared" si="12"/>
        <v>0</v>
      </c>
      <c r="AP21" s="78">
        <f t="shared" si="12"/>
        <v>0</v>
      </c>
      <c r="AQ21" s="78">
        <f t="shared" si="12"/>
        <v>0</v>
      </c>
      <c r="AR21" s="78">
        <f t="shared" si="12"/>
        <v>0</v>
      </c>
      <c r="AS21" s="78">
        <f t="shared" si="12"/>
        <v>0</v>
      </c>
      <c r="AT21" s="78">
        <f t="shared" si="12"/>
        <v>0</v>
      </c>
      <c r="AU21" s="78">
        <f t="shared" si="12"/>
        <v>0</v>
      </c>
      <c r="AV21" s="78">
        <f t="shared" si="12"/>
        <v>0</v>
      </c>
      <c r="AW21" s="78">
        <f t="shared" si="12"/>
        <v>0</v>
      </c>
      <c r="AX21" s="78">
        <f t="shared" si="12"/>
        <v>0</v>
      </c>
      <c r="AY21" s="78">
        <f t="shared" si="12"/>
        <v>0</v>
      </c>
      <c r="AZ21" s="78">
        <f t="shared" si="12"/>
        <v>0</v>
      </c>
      <c r="BA21" s="78">
        <f t="shared" si="12"/>
        <v>0</v>
      </c>
      <c r="BB21" s="78">
        <f t="shared" si="12"/>
        <v>0</v>
      </c>
      <c r="BC21" s="78">
        <f t="shared" si="12"/>
        <v>0</v>
      </c>
      <c r="BD21" s="78">
        <f t="shared" si="12"/>
        <v>0</v>
      </c>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row>
    <row r="22" spans="1:104" outlineLevel="1" x14ac:dyDescent="0.25">
      <c r="A22" s="2"/>
      <c r="B22" s="2"/>
      <c r="C22" s="2" t="s">
        <v>99</v>
      </c>
      <c r="D22" s="2"/>
      <c r="E22" s="13" t="s">
        <v>57</v>
      </c>
      <c r="F22" s="2"/>
      <c r="G22" s="2"/>
      <c r="H22" s="2"/>
      <c r="I22" s="8"/>
      <c r="J22" s="78">
        <f t="shared" ref="J22:BD22" si="13">(J18&gt;0)*1</f>
        <v>0</v>
      </c>
      <c r="K22" s="78">
        <f t="shared" si="13"/>
        <v>0</v>
      </c>
      <c r="L22" s="78">
        <f t="shared" si="13"/>
        <v>0</v>
      </c>
      <c r="M22" s="78">
        <f t="shared" si="13"/>
        <v>1</v>
      </c>
      <c r="N22" s="78">
        <f t="shared" si="13"/>
        <v>1</v>
      </c>
      <c r="O22" s="78">
        <f t="shared" si="13"/>
        <v>1</v>
      </c>
      <c r="P22" s="78">
        <f t="shared" si="13"/>
        <v>1</v>
      </c>
      <c r="Q22" s="78">
        <f t="shared" si="13"/>
        <v>1</v>
      </c>
      <c r="R22" s="78">
        <f t="shared" si="13"/>
        <v>1</v>
      </c>
      <c r="S22" s="78">
        <f t="shared" si="13"/>
        <v>0</v>
      </c>
      <c r="T22" s="78">
        <f t="shared" si="13"/>
        <v>0</v>
      </c>
      <c r="U22" s="78">
        <f t="shared" si="13"/>
        <v>0</v>
      </c>
      <c r="V22" s="78">
        <f t="shared" si="13"/>
        <v>0</v>
      </c>
      <c r="W22" s="78">
        <f t="shared" si="13"/>
        <v>0</v>
      </c>
      <c r="X22" s="78">
        <f t="shared" si="13"/>
        <v>0</v>
      </c>
      <c r="Y22" s="78">
        <f t="shared" si="13"/>
        <v>0</v>
      </c>
      <c r="Z22" s="78">
        <f t="shared" si="13"/>
        <v>0</v>
      </c>
      <c r="AA22" s="78">
        <f t="shared" si="13"/>
        <v>0</v>
      </c>
      <c r="AB22" s="78">
        <f t="shared" si="13"/>
        <v>0</v>
      </c>
      <c r="AC22" s="78">
        <f t="shared" si="13"/>
        <v>0</v>
      </c>
      <c r="AD22" s="78">
        <f t="shared" si="13"/>
        <v>0</v>
      </c>
      <c r="AE22" s="78">
        <f t="shared" si="13"/>
        <v>0</v>
      </c>
      <c r="AF22" s="78">
        <f t="shared" si="13"/>
        <v>0</v>
      </c>
      <c r="AG22" s="78">
        <f t="shared" si="13"/>
        <v>0</v>
      </c>
      <c r="AH22" s="78">
        <f t="shared" si="13"/>
        <v>0</v>
      </c>
      <c r="AI22" s="78">
        <f t="shared" si="13"/>
        <v>0</v>
      </c>
      <c r="AJ22" s="78">
        <f t="shared" si="13"/>
        <v>0</v>
      </c>
      <c r="AK22" s="78">
        <f t="shared" si="13"/>
        <v>0</v>
      </c>
      <c r="AL22" s="78">
        <f t="shared" si="13"/>
        <v>0</v>
      </c>
      <c r="AM22" s="78">
        <f t="shared" si="13"/>
        <v>0</v>
      </c>
      <c r="AN22" s="78">
        <f t="shared" si="13"/>
        <v>0</v>
      </c>
      <c r="AO22" s="78">
        <f t="shared" si="13"/>
        <v>0</v>
      </c>
      <c r="AP22" s="78">
        <f t="shared" si="13"/>
        <v>0</v>
      </c>
      <c r="AQ22" s="78">
        <f t="shared" si="13"/>
        <v>0</v>
      </c>
      <c r="AR22" s="78">
        <f t="shared" si="13"/>
        <v>0</v>
      </c>
      <c r="AS22" s="78">
        <f t="shared" si="13"/>
        <v>0</v>
      </c>
      <c r="AT22" s="78">
        <f t="shared" si="13"/>
        <v>0</v>
      </c>
      <c r="AU22" s="78">
        <f t="shared" si="13"/>
        <v>0</v>
      </c>
      <c r="AV22" s="78">
        <f t="shared" si="13"/>
        <v>0</v>
      </c>
      <c r="AW22" s="78">
        <f t="shared" si="13"/>
        <v>0</v>
      </c>
      <c r="AX22" s="78">
        <f t="shared" si="13"/>
        <v>0</v>
      </c>
      <c r="AY22" s="78">
        <f t="shared" si="13"/>
        <v>0</v>
      </c>
      <c r="AZ22" s="78">
        <f t="shared" si="13"/>
        <v>0</v>
      </c>
      <c r="BA22" s="78">
        <f t="shared" si="13"/>
        <v>0</v>
      </c>
      <c r="BB22" s="78">
        <f t="shared" si="13"/>
        <v>0</v>
      </c>
      <c r="BC22" s="78">
        <f t="shared" si="13"/>
        <v>0</v>
      </c>
      <c r="BD22" s="78">
        <f t="shared" si="13"/>
        <v>0</v>
      </c>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row>
    <row r="23" spans="1:104" outlineLevel="1" x14ac:dyDescent="0.25">
      <c r="A23" s="2"/>
      <c r="B23" s="2"/>
      <c r="C23" s="2" t="s">
        <v>100</v>
      </c>
      <c r="D23" s="2"/>
      <c r="E23" s="13" t="s">
        <v>57</v>
      </c>
      <c r="F23" s="2"/>
      <c r="G23" s="2"/>
      <c r="H23" s="2"/>
      <c r="I23" s="8"/>
      <c r="J23" s="78">
        <f t="shared" ref="J23:BD23" si="14">OR(J21,J22,J24)*1</f>
        <v>1</v>
      </c>
      <c r="K23" s="78">
        <f t="shared" si="14"/>
        <v>1</v>
      </c>
      <c r="L23" s="78">
        <f t="shared" si="14"/>
        <v>1</v>
      </c>
      <c r="M23" s="78">
        <f t="shared" si="14"/>
        <v>1</v>
      </c>
      <c r="N23" s="78">
        <f t="shared" si="14"/>
        <v>1</v>
      </c>
      <c r="O23" s="78">
        <f t="shared" si="14"/>
        <v>1</v>
      </c>
      <c r="P23" s="78">
        <f t="shared" si="14"/>
        <v>1</v>
      </c>
      <c r="Q23" s="78">
        <f t="shared" si="14"/>
        <v>1</v>
      </c>
      <c r="R23" s="78">
        <f t="shared" si="14"/>
        <v>1</v>
      </c>
      <c r="S23" s="78">
        <f t="shared" si="14"/>
        <v>1</v>
      </c>
      <c r="T23" s="78">
        <f t="shared" si="14"/>
        <v>1</v>
      </c>
      <c r="U23" s="78">
        <f t="shared" si="14"/>
        <v>1</v>
      </c>
      <c r="V23" s="78">
        <f t="shared" si="14"/>
        <v>1</v>
      </c>
      <c r="W23" s="78">
        <f t="shared" si="14"/>
        <v>1</v>
      </c>
      <c r="X23" s="78">
        <f t="shared" si="14"/>
        <v>1</v>
      </c>
      <c r="Y23" s="78">
        <f t="shared" si="14"/>
        <v>1</v>
      </c>
      <c r="Z23" s="78">
        <f t="shared" si="14"/>
        <v>1</v>
      </c>
      <c r="AA23" s="78">
        <f t="shared" si="14"/>
        <v>1</v>
      </c>
      <c r="AB23" s="78">
        <f t="shared" si="14"/>
        <v>1</v>
      </c>
      <c r="AC23" s="78">
        <f t="shared" si="14"/>
        <v>1</v>
      </c>
      <c r="AD23" s="78">
        <f t="shared" si="14"/>
        <v>1</v>
      </c>
      <c r="AE23" s="78">
        <f t="shared" si="14"/>
        <v>1</v>
      </c>
      <c r="AF23" s="78">
        <f t="shared" si="14"/>
        <v>1</v>
      </c>
      <c r="AG23" s="78">
        <f t="shared" si="14"/>
        <v>1</v>
      </c>
      <c r="AH23" s="78">
        <f t="shared" si="14"/>
        <v>1</v>
      </c>
      <c r="AI23" s="78">
        <f t="shared" si="14"/>
        <v>1</v>
      </c>
      <c r="AJ23" s="78">
        <f t="shared" si="14"/>
        <v>1</v>
      </c>
      <c r="AK23" s="78">
        <f t="shared" si="14"/>
        <v>1</v>
      </c>
      <c r="AL23" s="78">
        <f t="shared" si="14"/>
        <v>1</v>
      </c>
      <c r="AM23" s="78">
        <f t="shared" si="14"/>
        <v>0</v>
      </c>
      <c r="AN23" s="78">
        <f t="shared" si="14"/>
        <v>0</v>
      </c>
      <c r="AO23" s="78">
        <f t="shared" si="14"/>
        <v>0</v>
      </c>
      <c r="AP23" s="78">
        <f t="shared" si="14"/>
        <v>0</v>
      </c>
      <c r="AQ23" s="78">
        <f t="shared" si="14"/>
        <v>0</v>
      </c>
      <c r="AR23" s="78">
        <f t="shared" si="14"/>
        <v>0</v>
      </c>
      <c r="AS23" s="78">
        <f t="shared" si="14"/>
        <v>0</v>
      </c>
      <c r="AT23" s="78">
        <f t="shared" si="14"/>
        <v>0</v>
      </c>
      <c r="AU23" s="78">
        <f t="shared" si="14"/>
        <v>0</v>
      </c>
      <c r="AV23" s="78">
        <f t="shared" si="14"/>
        <v>0</v>
      </c>
      <c r="AW23" s="78">
        <f t="shared" si="14"/>
        <v>0</v>
      </c>
      <c r="AX23" s="78">
        <f t="shared" si="14"/>
        <v>0</v>
      </c>
      <c r="AY23" s="78">
        <f t="shared" si="14"/>
        <v>0</v>
      </c>
      <c r="AZ23" s="78">
        <f t="shared" si="14"/>
        <v>0</v>
      </c>
      <c r="BA23" s="78">
        <f t="shared" si="14"/>
        <v>0</v>
      </c>
      <c r="BB23" s="78">
        <f t="shared" si="14"/>
        <v>0</v>
      </c>
      <c r="BC23" s="78">
        <f t="shared" si="14"/>
        <v>0</v>
      </c>
      <c r="BD23" s="78">
        <f t="shared" si="14"/>
        <v>0</v>
      </c>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row>
    <row r="24" spans="1:104" outlineLevel="1" x14ac:dyDescent="0.25">
      <c r="A24" s="2"/>
      <c r="B24" s="2"/>
      <c r="C24" s="2" t="s">
        <v>101</v>
      </c>
      <c r="D24" s="2"/>
      <c r="E24" s="13" t="s">
        <v>57</v>
      </c>
      <c r="F24" s="2"/>
      <c r="G24" s="2"/>
      <c r="H24" s="2"/>
      <c r="I24" s="8"/>
      <c r="J24" s="78">
        <f t="shared" ref="J24:BD24" si="15">(J19&gt;0)*1</f>
        <v>0</v>
      </c>
      <c r="K24" s="78">
        <f t="shared" si="15"/>
        <v>0</v>
      </c>
      <c r="L24" s="78">
        <f t="shared" si="15"/>
        <v>0</v>
      </c>
      <c r="M24" s="78">
        <f t="shared" si="15"/>
        <v>0</v>
      </c>
      <c r="N24" s="78">
        <f t="shared" si="15"/>
        <v>0</v>
      </c>
      <c r="O24" s="78">
        <f t="shared" si="15"/>
        <v>0</v>
      </c>
      <c r="P24" s="78">
        <f t="shared" si="15"/>
        <v>0</v>
      </c>
      <c r="Q24" s="78">
        <f t="shared" si="15"/>
        <v>0</v>
      </c>
      <c r="R24" s="78">
        <f t="shared" si="15"/>
        <v>1</v>
      </c>
      <c r="S24" s="78">
        <f t="shared" si="15"/>
        <v>1</v>
      </c>
      <c r="T24" s="78">
        <f t="shared" si="15"/>
        <v>1</v>
      </c>
      <c r="U24" s="78">
        <f t="shared" si="15"/>
        <v>1</v>
      </c>
      <c r="V24" s="78">
        <f t="shared" si="15"/>
        <v>1</v>
      </c>
      <c r="W24" s="78">
        <f t="shared" si="15"/>
        <v>1</v>
      </c>
      <c r="X24" s="78">
        <f t="shared" si="15"/>
        <v>1</v>
      </c>
      <c r="Y24" s="78">
        <f t="shared" si="15"/>
        <v>1</v>
      </c>
      <c r="Z24" s="78">
        <f t="shared" si="15"/>
        <v>1</v>
      </c>
      <c r="AA24" s="78">
        <f t="shared" si="15"/>
        <v>1</v>
      </c>
      <c r="AB24" s="78">
        <f t="shared" si="15"/>
        <v>1</v>
      </c>
      <c r="AC24" s="78">
        <f t="shared" si="15"/>
        <v>1</v>
      </c>
      <c r="AD24" s="78">
        <f t="shared" si="15"/>
        <v>1</v>
      </c>
      <c r="AE24" s="78">
        <f t="shared" si="15"/>
        <v>1</v>
      </c>
      <c r="AF24" s="78">
        <f t="shared" si="15"/>
        <v>1</v>
      </c>
      <c r="AG24" s="78">
        <f t="shared" si="15"/>
        <v>1</v>
      </c>
      <c r="AH24" s="78">
        <f t="shared" si="15"/>
        <v>1</v>
      </c>
      <c r="AI24" s="78">
        <f t="shared" si="15"/>
        <v>1</v>
      </c>
      <c r="AJ24" s="78">
        <f t="shared" si="15"/>
        <v>1</v>
      </c>
      <c r="AK24" s="78">
        <f t="shared" si="15"/>
        <v>1</v>
      </c>
      <c r="AL24" s="78">
        <f t="shared" si="15"/>
        <v>1</v>
      </c>
      <c r="AM24" s="78">
        <f t="shared" si="15"/>
        <v>0</v>
      </c>
      <c r="AN24" s="78">
        <f t="shared" si="15"/>
        <v>0</v>
      </c>
      <c r="AO24" s="78">
        <f t="shared" si="15"/>
        <v>0</v>
      </c>
      <c r="AP24" s="78">
        <f t="shared" si="15"/>
        <v>0</v>
      </c>
      <c r="AQ24" s="78">
        <f t="shared" si="15"/>
        <v>0</v>
      </c>
      <c r="AR24" s="78">
        <f t="shared" si="15"/>
        <v>0</v>
      </c>
      <c r="AS24" s="78">
        <f t="shared" si="15"/>
        <v>0</v>
      </c>
      <c r="AT24" s="78">
        <f t="shared" si="15"/>
        <v>0</v>
      </c>
      <c r="AU24" s="78">
        <f t="shared" si="15"/>
        <v>0</v>
      </c>
      <c r="AV24" s="78">
        <f t="shared" si="15"/>
        <v>0</v>
      </c>
      <c r="AW24" s="78">
        <f t="shared" si="15"/>
        <v>0</v>
      </c>
      <c r="AX24" s="78">
        <f t="shared" si="15"/>
        <v>0</v>
      </c>
      <c r="AY24" s="78">
        <f t="shared" si="15"/>
        <v>0</v>
      </c>
      <c r="AZ24" s="78">
        <f t="shared" si="15"/>
        <v>0</v>
      </c>
      <c r="BA24" s="78">
        <f t="shared" si="15"/>
        <v>0</v>
      </c>
      <c r="BB24" s="78">
        <f t="shared" si="15"/>
        <v>0</v>
      </c>
      <c r="BC24" s="78">
        <f t="shared" si="15"/>
        <v>0</v>
      </c>
      <c r="BD24" s="78">
        <f t="shared" si="15"/>
        <v>0</v>
      </c>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row>
    <row r="25" spans="1:104" outlineLevel="1" x14ac:dyDescent="0.25">
      <c r="A25" s="2"/>
      <c r="B25" s="2"/>
      <c r="C25" s="2" t="s">
        <v>102</v>
      </c>
      <c r="D25" s="2"/>
      <c r="E25" s="13" t="s">
        <v>57</v>
      </c>
      <c r="F25" s="2"/>
      <c r="G25" s="2"/>
      <c r="H25" s="2"/>
      <c r="I25" s="8"/>
      <c r="J25" s="78">
        <f>SUM($J24:J24)*J23</f>
        <v>0</v>
      </c>
      <c r="K25" s="78">
        <f>SUM($J24:K24)*K23</f>
        <v>0</v>
      </c>
      <c r="L25" s="78">
        <f>SUM($J24:L24)*L23</f>
        <v>0</v>
      </c>
      <c r="M25" s="78">
        <f>SUM($J24:M24)*M23</f>
        <v>0</v>
      </c>
      <c r="N25" s="78">
        <f>SUM($J24:N24)*N23</f>
        <v>0</v>
      </c>
      <c r="O25" s="78">
        <f>SUM($J24:O24)*O23</f>
        <v>0</v>
      </c>
      <c r="P25" s="78">
        <f>SUM($J24:P24)*P23</f>
        <v>0</v>
      </c>
      <c r="Q25" s="78">
        <f>SUM($J24:Q24)*Q23</f>
        <v>0</v>
      </c>
      <c r="R25" s="78">
        <f>SUM($J24:R24)*R23</f>
        <v>1</v>
      </c>
      <c r="S25" s="78">
        <f>SUM($J24:S24)*S23</f>
        <v>2</v>
      </c>
      <c r="T25" s="78">
        <f>SUM($J24:T24)*T23</f>
        <v>3</v>
      </c>
      <c r="U25" s="78">
        <f>SUM($J24:U24)*U23</f>
        <v>4</v>
      </c>
      <c r="V25" s="78">
        <f>SUM($J24:V24)*V23</f>
        <v>5</v>
      </c>
      <c r="W25" s="78">
        <f>SUM($J24:W24)*W23</f>
        <v>6</v>
      </c>
      <c r="X25" s="78">
        <f>SUM($J24:X24)*X23</f>
        <v>7</v>
      </c>
      <c r="Y25" s="78">
        <f>SUM($J24:Y24)*Y23</f>
        <v>8</v>
      </c>
      <c r="Z25" s="78">
        <f>SUM($J24:Z24)*Z23</f>
        <v>9</v>
      </c>
      <c r="AA25" s="78">
        <f>SUM($J24:AA24)*AA23</f>
        <v>10</v>
      </c>
      <c r="AB25" s="78">
        <f>SUM($J24:AB24)*AB23</f>
        <v>11</v>
      </c>
      <c r="AC25" s="78">
        <f>SUM($J24:AC24)*AC23</f>
        <v>12</v>
      </c>
      <c r="AD25" s="78">
        <f>SUM($J24:AD24)*AD23</f>
        <v>13</v>
      </c>
      <c r="AE25" s="78">
        <f>SUM($J24:AE24)*AE23</f>
        <v>14</v>
      </c>
      <c r="AF25" s="78">
        <f>SUM($J24:AF24)*AF23</f>
        <v>15</v>
      </c>
      <c r="AG25" s="78">
        <f>SUM($J24:AG24)*AG23</f>
        <v>16</v>
      </c>
      <c r="AH25" s="78">
        <f>SUM($J24:AH24)*AH23</f>
        <v>17</v>
      </c>
      <c r="AI25" s="78">
        <f>SUM($J24:AI24)*AI23</f>
        <v>18</v>
      </c>
      <c r="AJ25" s="78">
        <f>SUM($J24:AJ24)*AJ23</f>
        <v>19</v>
      </c>
      <c r="AK25" s="78">
        <f>SUM($J24:AK24)*AK23</f>
        <v>20</v>
      </c>
      <c r="AL25" s="78">
        <f>SUM($J24:AL24)*AL23</f>
        <v>21</v>
      </c>
      <c r="AM25" s="78">
        <f>SUM($J24:AM24)*AM23</f>
        <v>0</v>
      </c>
      <c r="AN25" s="78">
        <f>SUM($J24:AN24)*AN23</f>
        <v>0</v>
      </c>
      <c r="AO25" s="78">
        <f>SUM($J24:AO24)*AO23</f>
        <v>0</v>
      </c>
      <c r="AP25" s="78">
        <f>SUM($J24:AP24)*AP23</f>
        <v>0</v>
      </c>
      <c r="AQ25" s="78">
        <f>SUM($J24:AQ24)*AQ23</f>
        <v>0</v>
      </c>
      <c r="AR25" s="78">
        <f>SUM($J24:AR24)*AR23</f>
        <v>0</v>
      </c>
      <c r="AS25" s="78">
        <f>SUM($J24:AS24)*AS23</f>
        <v>0</v>
      </c>
      <c r="AT25" s="78">
        <f>SUM($J24:AT24)*AT23</f>
        <v>0</v>
      </c>
      <c r="AU25" s="78">
        <f>SUM($J24:AU24)*AU23</f>
        <v>0</v>
      </c>
      <c r="AV25" s="78">
        <f>SUM($J24:AV24)*AV23</f>
        <v>0</v>
      </c>
      <c r="AW25" s="78">
        <f>SUM($J24:AW24)*AW23</f>
        <v>0</v>
      </c>
      <c r="AX25" s="78">
        <f>SUM($J24:AX24)*AX23</f>
        <v>0</v>
      </c>
      <c r="AY25" s="78">
        <f>SUM($J24:AY24)*AY23</f>
        <v>0</v>
      </c>
      <c r="AZ25" s="78">
        <f>SUM($J24:AZ24)*AZ23</f>
        <v>0</v>
      </c>
      <c r="BA25" s="78">
        <f>SUM($J24:BA24)*BA23</f>
        <v>0</v>
      </c>
      <c r="BB25" s="78">
        <f>SUM($J24:BB24)*BB23</f>
        <v>0</v>
      </c>
      <c r="BC25" s="78">
        <f>SUM($J24:BC24)*BC23</f>
        <v>0</v>
      </c>
      <c r="BD25" s="78">
        <f>SUM($J24:BD24)*BD23</f>
        <v>0</v>
      </c>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row>
    <row r="26" spans="1:104" outlineLevel="1" x14ac:dyDescent="0.25">
      <c r="A26" s="2"/>
      <c r="B26" s="2"/>
      <c r="C26" s="2" t="s">
        <v>103</v>
      </c>
      <c r="D26" s="2"/>
      <c r="E26" s="13" t="s">
        <v>57</v>
      </c>
      <c r="F26" s="2"/>
      <c r="G26" s="2"/>
      <c r="H26" s="17">
        <f>INDEX(J7:BD7,MATCH(1,J26:BD26,0))</f>
        <v>52231</v>
      </c>
      <c r="I26" s="8"/>
      <c r="J26" s="78">
        <f>AND(J6&lt;=Inputs!$G14,J7&gt;=Inputs!$G14)*1</f>
        <v>0</v>
      </c>
      <c r="K26" s="78">
        <f>AND(K6&lt;=Inputs!$G14,K7&gt;=Inputs!$G14)*1</f>
        <v>0</v>
      </c>
      <c r="L26" s="78">
        <f>AND(L6&lt;=Inputs!$G14,L7&gt;=Inputs!$G14)*1</f>
        <v>0</v>
      </c>
      <c r="M26" s="78">
        <f>AND(M6&lt;=Inputs!$G14,M7&gt;=Inputs!$G14)*1</f>
        <v>0</v>
      </c>
      <c r="N26" s="78">
        <f>AND(N6&lt;=Inputs!$G14,N7&gt;=Inputs!$G14)*1</f>
        <v>0</v>
      </c>
      <c r="O26" s="78">
        <f>AND(O6&lt;=Inputs!$G14,O7&gt;=Inputs!$G14)*1</f>
        <v>0</v>
      </c>
      <c r="P26" s="78">
        <f>AND(P6&lt;=Inputs!$G14,P7&gt;=Inputs!$G14)*1</f>
        <v>0</v>
      </c>
      <c r="Q26" s="78">
        <f>AND(Q6&lt;=Inputs!$G14,Q7&gt;=Inputs!$G14)*1</f>
        <v>0</v>
      </c>
      <c r="R26" s="78">
        <f>AND(R6&lt;=Inputs!$G14,R7&gt;=Inputs!$G14)*1</f>
        <v>0</v>
      </c>
      <c r="S26" s="78">
        <f>AND(S6&lt;=Inputs!$G14,S7&gt;=Inputs!$G14)*1</f>
        <v>0</v>
      </c>
      <c r="T26" s="78">
        <f>AND(T6&lt;=Inputs!$G14,T7&gt;=Inputs!$G14)*1</f>
        <v>0</v>
      </c>
      <c r="U26" s="78">
        <f>AND(U6&lt;=Inputs!$G14,U7&gt;=Inputs!$G14)*1</f>
        <v>0</v>
      </c>
      <c r="V26" s="78">
        <f>AND(V6&lt;=Inputs!$G14,V7&gt;=Inputs!$G14)*1</f>
        <v>0</v>
      </c>
      <c r="W26" s="78">
        <f>AND(W6&lt;=Inputs!$G14,W7&gt;=Inputs!$G14)*1</f>
        <v>0</v>
      </c>
      <c r="X26" s="78">
        <f>AND(X6&lt;=Inputs!$G14,X7&gt;=Inputs!$G14)*1</f>
        <v>0</v>
      </c>
      <c r="Y26" s="78">
        <f>AND(Y6&lt;=Inputs!$G14,Y7&gt;=Inputs!$G14)*1</f>
        <v>0</v>
      </c>
      <c r="Z26" s="78">
        <f>AND(Z6&lt;=Inputs!$G14,Z7&gt;=Inputs!$G14)*1</f>
        <v>0</v>
      </c>
      <c r="AA26" s="78">
        <f>AND(AA6&lt;=Inputs!$G14,AA7&gt;=Inputs!$G14)*1</f>
        <v>0</v>
      </c>
      <c r="AB26" s="78">
        <f>AND(AB6&lt;=Inputs!$G14,AB7&gt;=Inputs!$G14)*1</f>
        <v>0</v>
      </c>
      <c r="AC26" s="78">
        <f>AND(AC6&lt;=Inputs!$G14,AC7&gt;=Inputs!$G14)*1</f>
        <v>0</v>
      </c>
      <c r="AD26" s="78">
        <f>AND(AD6&lt;=Inputs!$G14,AD7&gt;=Inputs!$G14)*1</f>
        <v>0</v>
      </c>
      <c r="AE26" s="78">
        <f>AND(AE6&lt;=Inputs!$G14,AE7&gt;=Inputs!$G14)*1</f>
        <v>0</v>
      </c>
      <c r="AF26" s="78">
        <f>AND(AF6&lt;=Inputs!$G14,AF7&gt;=Inputs!$G14)*1</f>
        <v>0</v>
      </c>
      <c r="AG26" s="78">
        <f>AND(AG6&lt;=Inputs!$G14,AG7&gt;=Inputs!$G14)*1</f>
        <v>0</v>
      </c>
      <c r="AH26" s="78">
        <f>AND(AH6&lt;=Inputs!$G14,AH7&gt;=Inputs!$G14)*1</f>
        <v>0</v>
      </c>
      <c r="AI26" s="78">
        <f>AND(AI6&lt;=Inputs!$G14,AI7&gt;=Inputs!$G14)*1</f>
        <v>0</v>
      </c>
      <c r="AJ26" s="78">
        <f>AND(AJ6&lt;=Inputs!$G14,AJ7&gt;=Inputs!$G14)*1</f>
        <v>0</v>
      </c>
      <c r="AK26" s="78">
        <f>AND(AK6&lt;=Inputs!$G14,AK7&gt;=Inputs!$G14)*1</f>
        <v>0</v>
      </c>
      <c r="AL26" s="78">
        <f>AND(AL6&lt;=Inputs!$G14,AL7&gt;=Inputs!$G14)*1</f>
        <v>1</v>
      </c>
      <c r="AM26" s="78">
        <f>AND(AM6&lt;=Inputs!$G14,AM7&gt;=Inputs!$G14)*1</f>
        <v>0</v>
      </c>
      <c r="AN26" s="78">
        <f>AND(AN6&lt;=Inputs!$G14,AN7&gt;=Inputs!$G14)*1</f>
        <v>0</v>
      </c>
      <c r="AO26" s="78">
        <f>AND(AO6&lt;=Inputs!$G14,AO7&gt;=Inputs!$G14)*1</f>
        <v>0</v>
      </c>
      <c r="AP26" s="78">
        <f>AND(AP6&lt;=Inputs!$G14,AP7&gt;=Inputs!$G14)*1</f>
        <v>0</v>
      </c>
      <c r="AQ26" s="78">
        <f>AND(AQ6&lt;=Inputs!$G14,AQ7&gt;=Inputs!$G14)*1</f>
        <v>0</v>
      </c>
      <c r="AR26" s="78">
        <f>AND(AR6&lt;=Inputs!$G14,AR7&gt;=Inputs!$G14)*1</f>
        <v>0</v>
      </c>
      <c r="AS26" s="78">
        <f>AND(AS6&lt;=Inputs!$G14,AS7&gt;=Inputs!$G14)*1</f>
        <v>0</v>
      </c>
      <c r="AT26" s="78">
        <f>AND(AT6&lt;=Inputs!$G14,AT7&gt;=Inputs!$G14)*1</f>
        <v>0</v>
      </c>
      <c r="AU26" s="78">
        <f>AND(AU6&lt;=Inputs!$G14,AU7&gt;=Inputs!$G14)*1</f>
        <v>0</v>
      </c>
      <c r="AV26" s="78">
        <f>AND(AV6&lt;=Inputs!$G14,AV7&gt;=Inputs!$G14)*1</f>
        <v>0</v>
      </c>
      <c r="AW26" s="78">
        <f>AND(AW6&lt;=Inputs!$G14,AW7&gt;=Inputs!$G14)*1</f>
        <v>0</v>
      </c>
      <c r="AX26" s="78">
        <f>AND(AX6&lt;=Inputs!$G14,AX7&gt;=Inputs!$G14)*1</f>
        <v>0</v>
      </c>
      <c r="AY26" s="78">
        <f>AND(AY6&lt;=Inputs!$G14,AY7&gt;=Inputs!$G14)*1</f>
        <v>0</v>
      </c>
      <c r="AZ26" s="78">
        <f>AND(AZ6&lt;=Inputs!$G14,AZ7&gt;=Inputs!$G14)*1</f>
        <v>0</v>
      </c>
      <c r="BA26" s="78">
        <f>AND(BA6&lt;=Inputs!$G14,BA7&gt;=Inputs!$G14)*1</f>
        <v>0</v>
      </c>
      <c r="BB26" s="78">
        <f>AND(BB6&lt;=Inputs!$G14,BB7&gt;=Inputs!$G14)*1</f>
        <v>0</v>
      </c>
      <c r="BC26" s="78">
        <f>AND(BC6&lt;=Inputs!$G14,BC7&gt;=Inputs!$G14)*1</f>
        <v>0</v>
      </c>
      <c r="BD26" s="78">
        <f>AND(BD6&lt;=Inputs!$G14,BD7&gt;=Inputs!$G14)*1</f>
        <v>0</v>
      </c>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row>
    <row r="27" spans="1:104" outlineLevel="1" x14ac:dyDescent="0.25">
      <c r="A27" s="2"/>
      <c r="B27" s="2"/>
      <c r="C27" s="2" t="s">
        <v>104</v>
      </c>
      <c r="D27" s="2"/>
      <c r="E27" s="13" t="s">
        <v>57</v>
      </c>
      <c r="F27" s="2"/>
      <c r="G27" s="2"/>
      <c r="H27" s="2"/>
      <c r="I27" s="8"/>
      <c r="J27" s="78">
        <f t="shared" ref="J27:BD27" si="16">AND(I18=0,J18&gt;0)*J23</f>
        <v>0</v>
      </c>
      <c r="K27" s="78">
        <f t="shared" si="16"/>
        <v>0</v>
      </c>
      <c r="L27" s="78">
        <f t="shared" si="16"/>
        <v>0</v>
      </c>
      <c r="M27" s="78">
        <f t="shared" si="16"/>
        <v>1</v>
      </c>
      <c r="N27" s="78">
        <f t="shared" si="16"/>
        <v>0</v>
      </c>
      <c r="O27" s="78">
        <f t="shared" si="16"/>
        <v>0</v>
      </c>
      <c r="P27" s="78">
        <f t="shared" si="16"/>
        <v>0</v>
      </c>
      <c r="Q27" s="78">
        <f t="shared" si="16"/>
        <v>0</v>
      </c>
      <c r="R27" s="78">
        <f t="shared" si="16"/>
        <v>0</v>
      </c>
      <c r="S27" s="78">
        <f t="shared" si="16"/>
        <v>0</v>
      </c>
      <c r="T27" s="78">
        <f t="shared" si="16"/>
        <v>0</v>
      </c>
      <c r="U27" s="78">
        <f t="shared" si="16"/>
        <v>0</v>
      </c>
      <c r="V27" s="78">
        <f t="shared" si="16"/>
        <v>0</v>
      </c>
      <c r="W27" s="78">
        <f t="shared" si="16"/>
        <v>0</v>
      </c>
      <c r="X27" s="78">
        <f t="shared" si="16"/>
        <v>0</v>
      </c>
      <c r="Y27" s="78">
        <f t="shared" si="16"/>
        <v>0</v>
      </c>
      <c r="Z27" s="78">
        <f t="shared" si="16"/>
        <v>0</v>
      </c>
      <c r="AA27" s="78">
        <f t="shared" si="16"/>
        <v>0</v>
      </c>
      <c r="AB27" s="78">
        <f t="shared" si="16"/>
        <v>0</v>
      </c>
      <c r="AC27" s="78">
        <f t="shared" si="16"/>
        <v>0</v>
      </c>
      <c r="AD27" s="78">
        <f t="shared" si="16"/>
        <v>0</v>
      </c>
      <c r="AE27" s="78">
        <f t="shared" si="16"/>
        <v>0</v>
      </c>
      <c r="AF27" s="78">
        <f t="shared" si="16"/>
        <v>0</v>
      </c>
      <c r="AG27" s="78">
        <f t="shared" si="16"/>
        <v>0</v>
      </c>
      <c r="AH27" s="78">
        <f t="shared" si="16"/>
        <v>0</v>
      </c>
      <c r="AI27" s="78">
        <f t="shared" si="16"/>
        <v>0</v>
      </c>
      <c r="AJ27" s="78">
        <f t="shared" si="16"/>
        <v>0</v>
      </c>
      <c r="AK27" s="78">
        <f t="shared" si="16"/>
        <v>0</v>
      </c>
      <c r="AL27" s="78">
        <f t="shared" si="16"/>
        <v>0</v>
      </c>
      <c r="AM27" s="78">
        <f t="shared" si="16"/>
        <v>0</v>
      </c>
      <c r="AN27" s="78">
        <f t="shared" si="16"/>
        <v>0</v>
      </c>
      <c r="AO27" s="78">
        <f t="shared" si="16"/>
        <v>0</v>
      </c>
      <c r="AP27" s="78">
        <f t="shared" si="16"/>
        <v>0</v>
      </c>
      <c r="AQ27" s="78">
        <f t="shared" si="16"/>
        <v>0</v>
      </c>
      <c r="AR27" s="78">
        <f t="shared" si="16"/>
        <v>0</v>
      </c>
      <c r="AS27" s="78">
        <f t="shared" si="16"/>
        <v>0</v>
      </c>
      <c r="AT27" s="78">
        <f t="shared" si="16"/>
        <v>0</v>
      </c>
      <c r="AU27" s="78">
        <f t="shared" si="16"/>
        <v>0</v>
      </c>
      <c r="AV27" s="78">
        <f t="shared" si="16"/>
        <v>0</v>
      </c>
      <c r="AW27" s="78">
        <f t="shared" si="16"/>
        <v>0</v>
      </c>
      <c r="AX27" s="78">
        <f t="shared" si="16"/>
        <v>0</v>
      </c>
      <c r="AY27" s="78">
        <f t="shared" si="16"/>
        <v>0</v>
      </c>
      <c r="AZ27" s="78">
        <f t="shared" si="16"/>
        <v>0</v>
      </c>
      <c r="BA27" s="78">
        <f t="shared" si="16"/>
        <v>0</v>
      </c>
      <c r="BB27" s="78">
        <f t="shared" si="16"/>
        <v>0</v>
      </c>
      <c r="BC27" s="78">
        <f t="shared" si="16"/>
        <v>0</v>
      </c>
      <c r="BD27" s="78">
        <f t="shared" si="16"/>
        <v>0</v>
      </c>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row>
    <row r="28" spans="1:104" outlineLevel="1" x14ac:dyDescent="0.25">
      <c r="A28" s="2"/>
      <c r="B28" s="2"/>
      <c r="C28" s="2" t="s">
        <v>105</v>
      </c>
      <c r="D28" s="2"/>
      <c r="E28" s="13" t="s">
        <v>57</v>
      </c>
      <c r="F28" s="2"/>
      <c r="G28" s="2"/>
      <c r="H28" s="2"/>
      <c r="I28" s="8"/>
      <c r="J28" s="78">
        <f t="shared" ref="J28:BD28" si="17">J8*J19</f>
        <v>0</v>
      </c>
      <c r="K28" s="78">
        <f t="shared" si="17"/>
        <v>0</v>
      </c>
      <c r="L28" s="78">
        <f t="shared" si="17"/>
        <v>0</v>
      </c>
      <c r="M28" s="78">
        <f t="shared" si="17"/>
        <v>0</v>
      </c>
      <c r="N28" s="78">
        <f t="shared" si="17"/>
        <v>0</v>
      </c>
      <c r="O28" s="78">
        <f t="shared" si="17"/>
        <v>0</v>
      </c>
      <c r="P28" s="78">
        <f t="shared" si="17"/>
        <v>0</v>
      </c>
      <c r="Q28" s="78">
        <f t="shared" si="17"/>
        <v>0</v>
      </c>
      <c r="R28" s="78">
        <f t="shared" si="17"/>
        <v>334</v>
      </c>
      <c r="S28" s="78">
        <f t="shared" si="17"/>
        <v>365</v>
      </c>
      <c r="T28" s="78">
        <f t="shared" si="17"/>
        <v>366</v>
      </c>
      <c r="U28" s="78">
        <f t="shared" si="17"/>
        <v>365</v>
      </c>
      <c r="V28" s="78">
        <f t="shared" si="17"/>
        <v>365</v>
      </c>
      <c r="W28" s="78">
        <f t="shared" si="17"/>
        <v>365</v>
      </c>
      <c r="X28" s="78">
        <f t="shared" si="17"/>
        <v>366</v>
      </c>
      <c r="Y28" s="78">
        <f t="shared" si="17"/>
        <v>365</v>
      </c>
      <c r="Z28" s="78">
        <f t="shared" si="17"/>
        <v>365</v>
      </c>
      <c r="AA28" s="78">
        <f t="shared" si="17"/>
        <v>365</v>
      </c>
      <c r="AB28" s="78">
        <f t="shared" si="17"/>
        <v>366</v>
      </c>
      <c r="AC28" s="78">
        <f t="shared" si="17"/>
        <v>365</v>
      </c>
      <c r="AD28" s="78">
        <f t="shared" si="17"/>
        <v>365</v>
      </c>
      <c r="AE28" s="78">
        <f t="shared" si="17"/>
        <v>365</v>
      </c>
      <c r="AF28" s="78">
        <f t="shared" si="17"/>
        <v>366</v>
      </c>
      <c r="AG28" s="78">
        <f t="shared" si="17"/>
        <v>365</v>
      </c>
      <c r="AH28" s="78">
        <f t="shared" si="17"/>
        <v>365</v>
      </c>
      <c r="AI28" s="78">
        <f t="shared" si="17"/>
        <v>365</v>
      </c>
      <c r="AJ28" s="78">
        <f t="shared" si="17"/>
        <v>366</v>
      </c>
      <c r="AK28" s="78">
        <f t="shared" si="17"/>
        <v>365</v>
      </c>
      <c r="AL28" s="78">
        <f t="shared" si="17"/>
        <v>30</v>
      </c>
      <c r="AM28" s="78">
        <f t="shared" si="17"/>
        <v>0</v>
      </c>
      <c r="AN28" s="78">
        <f t="shared" si="17"/>
        <v>0</v>
      </c>
      <c r="AO28" s="78">
        <f t="shared" si="17"/>
        <v>0</v>
      </c>
      <c r="AP28" s="78">
        <f t="shared" si="17"/>
        <v>0</v>
      </c>
      <c r="AQ28" s="78">
        <f t="shared" si="17"/>
        <v>0</v>
      </c>
      <c r="AR28" s="78">
        <f t="shared" si="17"/>
        <v>0</v>
      </c>
      <c r="AS28" s="78">
        <f t="shared" si="17"/>
        <v>0</v>
      </c>
      <c r="AT28" s="78">
        <f t="shared" si="17"/>
        <v>0</v>
      </c>
      <c r="AU28" s="78">
        <f t="shared" si="17"/>
        <v>0</v>
      </c>
      <c r="AV28" s="78">
        <f t="shared" si="17"/>
        <v>0</v>
      </c>
      <c r="AW28" s="78">
        <f t="shared" si="17"/>
        <v>0</v>
      </c>
      <c r="AX28" s="78">
        <f t="shared" si="17"/>
        <v>0</v>
      </c>
      <c r="AY28" s="78">
        <f t="shared" si="17"/>
        <v>0</v>
      </c>
      <c r="AZ28" s="78">
        <f t="shared" si="17"/>
        <v>0</v>
      </c>
      <c r="BA28" s="78">
        <f t="shared" si="17"/>
        <v>0</v>
      </c>
      <c r="BB28" s="78">
        <f t="shared" si="17"/>
        <v>0</v>
      </c>
      <c r="BC28" s="78">
        <f t="shared" si="17"/>
        <v>0</v>
      </c>
      <c r="BD28" s="78">
        <f t="shared" si="17"/>
        <v>0</v>
      </c>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row>
    <row r="29" spans="1:104" outlineLevel="1" x14ac:dyDescent="0.25">
      <c r="A29" s="2"/>
      <c r="B29" s="2"/>
      <c r="C29" s="2"/>
      <c r="D29" s="2"/>
      <c r="E29" s="24"/>
      <c r="F29" s="2"/>
      <c r="G29" s="2"/>
      <c r="H29" s="2"/>
      <c r="I29" s="8"/>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row>
    <row r="30" spans="1:104" outlineLevel="1" x14ac:dyDescent="0.25">
      <c r="A30" s="2"/>
      <c r="B30" s="9">
        <f>MAX($A$14:B29)+0.01</f>
        <v>1.02</v>
      </c>
      <c r="C30" s="10" t="s">
        <v>106</v>
      </c>
      <c r="D30" s="2"/>
      <c r="E30" s="24"/>
      <c r="F30" s="2"/>
      <c r="G30" s="2"/>
      <c r="H30" s="2"/>
      <c r="I30" s="8"/>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row>
    <row r="31" spans="1:104" outlineLevel="1" x14ac:dyDescent="0.25">
      <c r="A31" s="2"/>
      <c r="B31" s="2"/>
      <c r="C31" s="2" t="s">
        <v>107</v>
      </c>
      <c r="D31" s="2"/>
      <c r="E31" s="13" t="s">
        <v>57</v>
      </c>
      <c r="F31" s="79">
        <f>Inputs!G16</f>
        <v>2.5000000000000001E-2</v>
      </c>
      <c r="G31" s="2"/>
      <c r="H31" s="2"/>
      <c r="I31" s="201">
        <v>1</v>
      </c>
      <c r="J31" s="80">
        <v>1</v>
      </c>
      <c r="K31" s="81">
        <f t="shared" ref="K31:BD31" si="18">J31*(1+$F31)^((K$7-J$7)/K$8)*K23</f>
        <v>1.0249999999999999</v>
      </c>
      <c r="L31" s="81">
        <f t="shared" si="18"/>
        <v>1.0506249999999999</v>
      </c>
      <c r="M31" s="81">
        <f t="shared" si="18"/>
        <v>1.0768906249999999</v>
      </c>
      <c r="N31" s="81">
        <f t="shared" si="18"/>
        <v>1.1038128906249998</v>
      </c>
      <c r="O31" s="81">
        <f t="shared" si="18"/>
        <v>1.1314082128906247</v>
      </c>
      <c r="P31" s="81">
        <f t="shared" si="18"/>
        <v>1.1596934182128902</v>
      </c>
      <c r="Q31" s="81">
        <f t="shared" si="18"/>
        <v>1.1886857536682123</v>
      </c>
      <c r="R31" s="81">
        <f t="shared" si="18"/>
        <v>1.2184028975099175</v>
      </c>
      <c r="S31" s="81">
        <f t="shared" si="18"/>
        <v>1.2488629699476652</v>
      </c>
      <c r="T31" s="81">
        <f t="shared" si="18"/>
        <v>1.2800845441963566</v>
      </c>
      <c r="U31" s="81">
        <f t="shared" si="18"/>
        <v>1.3120866578012655</v>
      </c>
      <c r="V31" s="81">
        <f t="shared" si="18"/>
        <v>1.3448888242462971</v>
      </c>
      <c r="W31" s="81">
        <f t="shared" si="18"/>
        <v>1.3785110448524545</v>
      </c>
      <c r="X31" s="81">
        <f t="shared" si="18"/>
        <v>1.4129738209737657</v>
      </c>
      <c r="Y31" s="81">
        <f t="shared" si="18"/>
        <v>1.4482981664981096</v>
      </c>
      <c r="Z31" s="81">
        <f t="shared" si="18"/>
        <v>1.4845056206605622</v>
      </c>
      <c r="AA31" s="81">
        <f t="shared" si="18"/>
        <v>1.5216182611770761</v>
      </c>
      <c r="AB31" s="81">
        <f t="shared" si="18"/>
        <v>1.5596587177065029</v>
      </c>
      <c r="AC31" s="81">
        <f t="shared" si="18"/>
        <v>1.5986501856491653</v>
      </c>
      <c r="AD31" s="81">
        <f t="shared" si="18"/>
        <v>1.6386164402903942</v>
      </c>
      <c r="AE31" s="81">
        <f t="shared" si="18"/>
        <v>1.6795818512976539</v>
      </c>
      <c r="AF31" s="81">
        <f t="shared" si="18"/>
        <v>1.721571397580095</v>
      </c>
      <c r="AG31" s="81">
        <f t="shared" si="18"/>
        <v>1.7646106825195973</v>
      </c>
      <c r="AH31" s="81">
        <f t="shared" si="18"/>
        <v>1.8087259495825871</v>
      </c>
      <c r="AI31" s="81">
        <f t="shared" si="18"/>
        <v>1.8539440983221516</v>
      </c>
      <c r="AJ31" s="81">
        <f t="shared" si="18"/>
        <v>1.9002927007802053</v>
      </c>
      <c r="AK31" s="81">
        <f t="shared" si="18"/>
        <v>1.9478000182997102</v>
      </c>
      <c r="AL31" s="81">
        <f t="shared" si="18"/>
        <v>1.9964950187572028</v>
      </c>
      <c r="AM31" s="81">
        <f t="shared" si="18"/>
        <v>0</v>
      </c>
      <c r="AN31" s="81">
        <f t="shared" si="18"/>
        <v>0</v>
      </c>
      <c r="AO31" s="81">
        <f t="shared" si="18"/>
        <v>0</v>
      </c>
      <c r="AP31" s="81">
        <f t="shared" si="18"/>
        <v>0</v>
      </c>
      <c r="AQ31" s="81">
        <f t="shared" si="18"/>
        <v>0</v>
      </c>
      <c r="AR31" s="81">
        <f t="shared" si="18"/>
        <v>0</v>
      </c>
      <c r="AS31" s="81">
        <f t="shared" si="18"/>
        <v>0</v>
      </c>
      <c r="AT31" s="81">
        <f t="shared" si="18"/>
        <v>0</v>
      </c>
      <c r="AU31" s="81">
        <f t="shared" si="18"/>
        <v>0</v>
      </c>
      <c r="AV31" s="81">
        <f t="shared" si="18"/>
        <v>0</v>
      </c>
      <c r="AW31" s="81">
        <f t="shared" si="18"/>
        <v>0</v>
      </c>
      <c r="AX31" s="81">
        <f t="shared" si="18"/>
        <v>0</v>
      </c>
      <c r="AY31" s="81">
        <f t="shared" si="18"/>
        <v>0</v>
      </c>
      <c r="AZ31" s="81">
        <f t="shared" si="18"/>
        <v>0</v>
      </c>
      <c r="BA31" s="81">
        <f t="shared" si="18"/>
        <v>0</v>
      </c>
      <c r="BB31" s="81">
        <f t="shared" si="18"/>
        <v>0</v>
      </c>
      <c r="BC31" s="81">
        <f t="shared" si="18"/>
        <v>0</v>
      </c>
      <c r="BD31" s="81">
        <f t="shared" si="18"/>
        <v>0</v>
      </c>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row>
    <row r="32" spans="1:104" outlineLevel="1" x14ac:dyDescent="0.25">
      <c r="A32" s="2"/>
      <c r="B32" s="2"/>
      <c r="C32" s="2" t="s">
        <v>108</v>
      </c>
      <c r="D32" s="2"/>
      <c r="E32" s="13" t="s">
        <v>57</v>
      </c>
      <c r="F32" s="79">
        <f>Inputs!G17</f>
        <v>2.1499999999999998E-2</v>
      </c>
      <c r="G32" s="2"/>
      <c r="H32" s="2"/>
      <c r="I32" s="201">
        <v>1</v>
      </c>
      <c r="J32" s="80">
        <v>1</v>
      </c>
      <c r="K32" s="81">
        <f t="shared" ref="K32:BD32" si="19">J32*(1+$F32)^((K$7-J$7)/K$8)*K23</f>
        <v>1.0215000000000001</v>
      </c>
      <c r="L32" s="81">
        <f t="shared" si="19"/>
        <v>1.0434622500000001</v>
      </c>
      <c r="M32" s="81">
        <f t="shared" si="19"/>
        <v>1.0658966883750003</v>
      </c>
      <c r="N32" s="81">
        <f t="shared" si="19"/>
        <v>1.0888134671750629</v>
      </c>
      <c r="O32" s="81">
        <f t="shared" si="19"/>
        <v>1.1122229567193269</v>
      </c>
      <c r="P32" s="81">
        <f t="shared" si="19"/>
        <v>1.1361357502887925</v>
      </c>
      <c r="Q32" s="81">
        <f t="shared" si="19"/>
        <v>1.1605626689200017</v>
      </c>
      <c r="R32" s="81">
        <f t="shared" si="19"/>
        <v>1.1855147663017818</v>
      </c>
      <c r="S32" s="81">
        <f t="shared" si="19"/>
        <v>1.2110033337772701</v>
      </c>
      <c r="T32" s="81">
        <f t="shared" si="19"/>
        <v>1.2370399054534815</v>
      </c>
      <c r="U32" s="81">
        <f t="shared" si="19"/>
        <v>1.2636362634207314</v>
      </c>
      <c r="V32" s="81">
        <f t="shared" si="19"/>
        <v>1.2908044430842773</v>
      </c>
      <c r="W32" s="81">
        <f t="shared" si="19"/>
        <v>1.3185567386105894</v>
      </c>
      <c r="X32" s="81">
        <f t="shared" si="19"/>
        <v>1.3469057084907172</v>
      </c>
      <c r="Y32" s="81">
        <f t="shared" si="19"/>
        <v>1.3758641812232677</v>
      </c>
      <c r="Z32" s="81">
        <f t="shared" si="19"/>
        <v>1.405445261119568</v>
      </c>
      <c r="AA32" s="81">
        <f t="shared" si="19"/>
        <v>1.4356623342336388</v>
      </c>
      <c r="AB32" s="81">
        <f t="shared" si="19"/>
        <v>1.4665290744196622</v>
      </c>
      <c r="AC32" s="81">
        <f t="shared" si="19"/>
        <v>1.4980594495196851</v>
      </c>
      <c r="AD32" s="81">
        <f t="shared" si="19"/>
        <v>1.5302677276843584</v>
      </c>
      <c r="AE32" s="81">
        <f t="shared" si="19"/>
        <v>1.5631684838295723</v>
      </c>
      <c r="AF32" s="81">
        <f t="shared" si="19"/>
        <v>1.5967766062319082</v>
      </c>
      <c r="AG32" s="81">
        <f t="shared" si="19"/>
        <v>1.6311073032658943</v>
      </c>
      <c r="AH32" s="81">
        <f t="shared" si="19"/>
        <v>1.666176110286111</v>
      </c>
      <c r="AI32" s="81">
        <f t="shared" si="19"/>
        <v>1.7019988966572626</v>
      </c>
      <c r="AJ32" s="81">
        <f t="shared" si="19"/>
        <v>1.7385918729353937</v>
      </c>
      <c r="AK32" s="81">
        <f t="shared" si="19"/>
        <v>1.7759715982035049</v>
      </c>
      <c r="AL32" s="81">
        <f t="shared" si="19"/>
        <v>1.8141549875648804</v>
      </c>
      <c r="AM32" s="81">
        <f t="shared" si="19"/>
        <v>0</v>
      </c>
      <c r="AN32" s="81">
        <f t="shared" si="19"/>
        <v>0</v>
      </c>
      <c r="AO32" s="81">
        <f t="shared" si="19"/>
        <v>0</v>
      </c>
      <c r="AP32" s="81">
        <f t="shared" si="19"/>
        <v>0</v>
      </c>
      <c r="AQ32" s="81">
        <f t="shared" si="19"/>
        <v>0</v>
      </c>
      <c r="AR32" s="81">
        <f t="shared" si="19"/>
        <v>0</v>
      </c>
      <c r="AS32" s="81">
        <f t="shared" si="19"/>
        <v>0</v>
      </c>
      <c r="AT32" s="81">
        <f t="shared" si="19"/>
        <v>0</v>
      </c>
      <c r="AU32" s="81">
        <f t="shared" si="19"/>
        <v>0</v>
      </c>
      <c r="AV32" s="81">
        <f t="shared" si="19"/>
        <v>0</v>
      </c>
      <c r="AW32" s="81">
        <f t="shared" si="19"/>
        <v>0</v>
      </c>
      <c r="AX32" s="81">
        <f t="shared" si="19"/>
        <v>0</v>
      </c>
      <c r="AY32" s="81">
        <f t="shared" si="19"/>
        <v>0</v>
      </c>
      <c r="AZ32" s="81">
        <f t="shared" si="19"/>
        <v>0</v>
      </c>
      <c r="BA32" s="81">
        <f t="shared" si="19"/>
        <v>0</v>
      </c>
      <c r="BB32" s="81">
        <f t="shared" si="19"/>
        <v>0</v>
      </c>
      <c r="BC32" s="81">
        <f t="shared" si="19"/>
        <v>0</v>
      </c>
      <c r="BD32" s="81">
        <f t="shared" si="19"/>
        <v>0</v>
      </c>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row>
    <row r="33" spans="1:104" outlineLevel="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row>
    <row r="34" spans="1:104"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row>
    <row r="35" spans="1:104" ht="15.75" x14ac:dyDescent="0.25">
      <c r="A35" s="4">
        <f>MAX($A$2:A33)+1</f>
        <v>2</v>
      </c>
      <c r="B35" s="5"/>
      <c r="C35" s="5" t="s">
        <v>109</v>
      </c>
      <c r="D35" s="6"/>
      <c r="E35" s="5"/>
      <c r="F35" s="5"/>
      <c r="G35" s="5"/>
      <c r="H35" s="5"/>
      <c r="I35" s="5"/>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row>
    <row r="36" spans="1:104" outlineLevel="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row>
    <row r="37" spans="1:104" outlineLevel="1" x14ac:dyDescent="0.25">
      <c r="A37" s="2"/>
      <c r="B37" s="9">
        <f>MAX($A$14:B36)+0.01</f>
        <v>2.0099999999999998</v>
      </c>
      <c r="C37" s="10" t="s">
        <v>17</v>
      </c>
      <c r="D37" s="2"/>
      <c r="E37" s="11"/>
      <c r="F37" s="10"/>
      <c r="G37" s="10"/>
      <c r="H37" s="12"/>
      <c r="I37" s="8"/>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row>
    <row r="38" spans="1:104" outlineLevel="1" x14ac:dyDescent="0.25">
      <c r="A38" s="2"/>
      <c r="B38" s="2"/>
      <c r="C38" s="2" t="s">
        <v>110</v>
      </c>
      <c r="D38" s="2"/>
      <c r="E38" s="13" t="s">
        <v>15</v>
      </c>
      <c r="F38" s="2"/>
      <c r="G38" s="2"/>
      <c r="H38" s="82">
        <f>SUM(J38:BD38)</f>
        <v>0.99999999999999989</v>
      </c>
      <c r="I38" s="8"/>
      <c r="J38" s="83">
        <f>Inputs!J85</f>
        <v>0</v>
      </c>
      <c r="K38" s="83">
        <f>Inputs!K85</f>
        <v>0</v>
      </c>
      <c r="L38" s="83">
        <f>Inputs!L85</f>
        <v>0</v>
      </c>
      <c r="M38" s="83">
        <f>Inputs!M85</f>
        <v>0.15</v>
      </c>
      <c r="N38" s="83">
        <f>Inputs!N85</f>
        <v>0.2</v>
      </c>
      <c r="O38" s="83">
        <f>Inputs!O85</f>
        <v>0.3</v>
      </c>
      <c r="P38" s="83">
        <f>Inputs!P85</f>
        <v>0.22</v>
      </c>
      <c r="Q38" s="83">
        <f>Inputs!Q85</f>
        <v>0.11</v>
      </c>
      <c r="R38" s="83">
        <f>Inputs!R85</f>
        <v>0.02</v>
      </c>
      <c r="S38" s="83">
        <f>Inputs!S85</f>
        <v>0</v>
      </c>
      <c r="T38" s="83">
        <f>Inputs!T85</f>
        <v>0</v>
      </c>
      <c r="U38" s="83">
        <f>Inputs!U85</f>
        <v>0</v>
      </c>
      <c r="V38" s="83">
        <f>Inputs!V85</f>
        <v>0</v>
      </c>
      <c r="W38" s="83">
        <f>Inputs!W85</f>
        <v>0</v>
      </c>
      <c r="X38" s="83">
        <f>Inputs!X85</f>
        <v>0</v>
      </c>
      <c r="Y38" s="83">
        <f>Inputs!Y85</f>
        <v>0</v>
      </c>
      <c r="Z38" s="83">
        <f>Inputs!Z85</f>
        <v>0</v>
      </c>
      <c r="AA38" s="83">
        <f>Inputs!AA85</f>
        <v>0</v>
      </c>
      <c r="AB38" s="83">
        <f>Inputs!AB85</f>
        <v>0</v>
      </c>
      <c r="AC38" s="83">
        <f>Inputs!AC85</f>
        <v>0</v>
      </c>
      <c r="AD38" s="83">
        <f>Inputs!AD85</f>
        <v>0</v>
      </c>
      <c r="AE38" s="83">
        <f>Inputs!AE85</f>
        <v>0</v>
      </c>
      <c r="AF38" s="83">
        <f>Inputs!AF85</f>
        <v>0</v>
      </c>
      <c r="AG38" s="83">
        <f>Inputs!AG85</f>
        <v>0</v>
      </c>
      <c r="AH38" s="83">
        <f>Inputs!AH85</f>
        <v>0</v>
      </c>
      <c r="AI38" s="83">
        <f>Inputs!AI85</f>
        <v>0</v>
      </c>
      <c r="AJ38" s="83">
        <f>Inputs!AJ85</f>
        <v>0</v>
      </c>
      <c r="AK38" s="83">
        <f>Inputs!AK85</f>
        <v>0</v>
      </c>
      <c r="AL38" s="83">
        <f>Inputs!AL85</f>
        <v>0</v>
      </c>
      <c r="AM38" s="83">
        <f>Inputs!AM85</f>
        <v>0</v>
      </c>
      <c r="AN38" s="83">
        <f>Inputs!AN85</f>
        <v>0</v>
      </c>
      <c r="AO38" s="83">
        <f>Inputs!AO85</f>
        <v>0</v>
      </c>
      <c r="AP38" s="83">
        <f>Inputs!AP85</f>
        <v>0</v>
      </c>
      <c r="AQ38" s="83">
        <f>Inputs!AQ85</f>
        <v>0</v>
      </c>
      <c r="AR38" s="83">
        <f>Inputs!AR85</f>
        <v>0</v>
      </c>
      <c r="AS38" s="83">
        <f>Inputs!AS85</f>
        <v>0</v>
      </c>
      <c r="AT38" s="83">
        <f>Inputs!AT85</f>
        <v>0</v>
      </c>
      <c r="AU38" s="83">
        <f>Inputs!AU85</f>
        <v>0</v>
      </c>
      <c r="AV38" s="83">
        <f>Inputs!AV85</f>
        <v>0</v>
      </c>
      <c r="AW38" s="83">
        <f>Inputs!AW85</f>
        <v>0</v>
      </c>
      <c r="AX38" s="83">
        <f>Inputs!AX85</f>
        <v>0</v>
      </c>
      <c r="AY38" s="83">
        <f>Inputs!AY85</f>
        <v>0</v>
      </c>
      <c r="AZ38" s="83">
        <f>Inputs!AZ85</f>
        <v>0</v>
      </c>
      <c r="BA38" s="83">
        <f>Inputs!BA85</f>
        <v>0</v>
      </c>
      <c r="BB38" s="83">
        <f>Inputs!BB85</f>
        <v>0</v>
      </c>
      <c r="BC38" s="83">
        <f>Inputs!BC85</f>
        <v>0</v>
      </c>
      <c r="BD38" s="83">
        <f>Inputs!BD85</f>
        <v>0</v>
      </c>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row>
    <row r="39" spans="1:104" outlineLevel="1" x14ac:dyDescent="0.25">
      <c r="A39" s="2"/>
      <c r="B39" s="2"/>
      <c r="C39" s="2" t="str">
        <f>Inputs!C20</f>
        <v>Capital Expenditure</v>
      </c>
      <c r="D39" s="2"/>
      <c r="E39" s="13" t="str">
        <f>Inputs!E20</f>
        <v xml:space="preserve">[ £m ] </v>
      </c>
      <c r="F39" s="84">
        <f>Inputs!G20</f>
        <v>1600</v>
      </c>
      <c r="G39" s="2"/>
      <c r="H39" s="85">
        <f>SUM(J39:BD39)</f>
        <v>1600</v>
      </c>
      <c r="I39" s="8"/>
      <c r="J39" s="85">
        <f t="shared" ref="J39:BD39" si="20">$F39*J38</f>
        <v>0</v>
      </c>
      <c r="K39" s="85">
        <f t="shared" si="20"/>
        <v>0</v>
      </c>
      <c r="L39" s="85">
        <f t="shared" si="20"/>
        <v>0</v>
      </c>
      <c r="M39" s="85">
        <f t="shared" si="20"/>
        <v>240</v>
      </c>
      <c r="N39" s="85">
        <f t="shared" si="20"/>
        <v>320</v>
      </c>
      <c r="O39" s="85">
        <f t="shared" si="20"/>
        <v>480</v>
      </c>
      <c r="P39" s="85">
        <f t="shared" si="20"/>
        <v>352</v>
      </c>
      <c r="Q39" s="85">
        <f t="shared" si="20"/>
        <v>176</v>
      </c>
      <c r="R39" s="85">
        <f t="shared" si="20"/>
        <v>32</v>
      </c>
      <c r="S39" s="85">
        <f t="shared" si="20"/>
        <v>0</v>
      </c>
      <c r="T39" s="85">
        <f t="shared" si="20"/>
        <v>0</v>
      </c>
      <c r="U39" s="85">
        <f t="shared" si="20"/>
        <v>0</v>
      </c>
      <c r="V39" s="85">
        <f t="shared" si="20"/>
        <v>0</v>
      </c>
      <c r="W39" s="85">
        <f t="shared" si="20"/>
        <v>0</v>
      </c>
      <c r="X39" s="85">
        <f t="shared" si="20"/>
        <v>0</v>
      </c>
      <c r="Y39" s="85">
        <f t="shared" si="20"/>
        <v>0</v>
      </c>
      <c r="Z39" s="85">
        <f t="shared" si="20"/>
        <v>0</v>
      </c>
      <c r="AA39" s="85">
        <f t="shared" si="20"/>
        <v>0</v>
      </c>
      <c r="AB39" s="85">
        <f t="shared" si="20"/>
        <v>0</v>
      </c>
      <c r="AC39" s="85">
        <f t="shared" si="20"/>
        <v>0</v>
      </c>
      <c r="AD39" s="85">
        <f t="shared" si="20"/>
        <v>0</v>
      </c>
      <c r="AE39" s="85">
        <f t="shared" si="20"/>
        <v>0</v>
      </c>
      <c r="AF39" s="85">
        <f t="shared" si="20"/>
        <v>0</v>
      </c>
      <c r="AG39" s="85">
        <f t="shared" si="20"/>
        <v>0</v>
      </c>
      <c r="AH39" s="85">
        <f t="shared" si="20"/>
        <v>0</v>
      </c>
      <c r="AI39" s="85">
        <f t="shared" si="20"/>
        <v>0</v>
      </c>
      <c r="AJ39" s="85">
        <f t="shared" si="20"/>
        <v>0</v>
      </c>
      <c r="AK39" s="85">
        <f t="shared" si="20"/>
        <v>0</v>
      </c>
      <c r="AL39" s="85">
        <f t="shared" si="20"/>
        <v>0</v>
      </c>
      <c r="AM39" s="85">
        <f t="shared" si="20"/>
        <v>0</v>
      </c>
      <c r="AN39" s="85">
        <f t="shared" si="20"/>
        <v>0</v>
      </c>
      <c r="AO39" s="85">
        <f t="shared" si="20"/>
        <v>0</v>
      </c>
      <c r="AP39" s="85">
        <f t="shared" si="20"/>
        <v>0</v>
      </c>
      <c r="AQ39" s="85">
        <f t="shared" si="20"/>
        <v>0</v>
      </c>
      <c r="AR39" s="85">
        <f t="shared" si="20"/>
        <v>0</v>
      </c>
      <c r="AS39" s="85">
        <f t="shared" si="20"/>
        <v>0</v>
      </c>
      <c r="AT39" s="85">
        <f t="shared" si="20"/>
        <v>0</v>
      </c>
      <c r="AU39" s="85">
        <f t="shared" si="20"/>
        <v>0</v>
      </c>
      <c r="AV39" s="85">
        <f t="shared" si="20"/>
        <v>0</v>
      </c>
      <c r="AW39" s="85">
        <f t="shared" si="20"/>
        <v>0</v>
      </c>
      <c r="AX39" s="85">
        <f t="shared" si="20"/>
        <v>0</v>
      </c>
      <c r="AY39" s="85">
        <f t="shared" si="20"/>
        <v>0</v>
      </c>
      <c r="AZ39" s="85">
        <f t="shared" si="20"/>
        <v>0</v>
      </c>
      <c r="BA39" s="85">
        <f t="shared" si="20"/>
        <v>0</v>
      </c>
      <c r="BB39" s="85">
        <f t="shared" si="20"/>
        <v>0</v>
      </c>
      <c r="BC39" s="85">
        <f t="shared" si="20"/>
        <v>0</v>
      </c>
      <c r="BD39" s="85">
        <f t="shared" si="20"/>
        <v>0</v>
      </c>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row>
    <row r="40" spans="1:104" outlineLevel="1" x14ac:dyDescent="0.25">
      <c r="A40" s="2"/>
      <c r="B40" s="2"/>
      <c r="C40" s="2"/>
      <c r="D40" s="2"/>
      <c r="E40" s="24"/>
      <c r="F40" s="2"/>
      <c r="G40" s="2"/>
      <c r="H40" s="2"/>
      <c r="I40" s="8"/>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row>
    <row r="41" spans="1:104" outlineLevel="1" x14ac:dyDescent="0.25">
      <c r="A41" s="2"/>
      <c r="B41" s="9">
        <f>MAX($A$14:B40)+0.01</f>
        <v>2.0199999999999996</v>
      </c>
      <c r="C41" s="10" t="s">
        <v>111</v>
      </c>
      <c r="D41" s="2"/>
      <c r="E41" s="24"/>
      <c r="F41" s="2"/>
      <c r="G41" s="2"/>
      <c r="H41" s="2"/>
      <c r="I41" s="8"/>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row>
    <row r="42" spans="1:104" outlineLevel="1" x14ac:dyDescent="0.25">
      <c r="A42" s="2"/>
      <c r="B42" s="2"/>
      <c r="C42" s="2" t="str">
        <f>Inputs!C46</f>
        <v xml:space="preserve">Debt Funding </v>
      </c>
      <c r="D42" s="2"/>
      <c r="E42" s="13" t="str">
        <f>E$39</f>
        <v xml:space="preserve">[ £m ] </v>
      </c>
      <c r="F42" s="86">
        <f>Inputs!G46</f>
        <v>0.65</v>
      </c>
      <c r="G42" s="2"/>
      <c r="H42" s="85">
        <f>SUM(J42:BD42)</f>
        <v>1040</v>
      </c>
      <c r="I42" s="8"/>
      <c r="J42" s="85">
        <f t="shared" ref="J42:S44" si="21">$F42*J$39*J$22</f>
        <v>0</v>
      </c>
      <c r="K42" s="85">
        <f t="shared" si="21"/>
        <v>0</v>
      </c>
      <c r="L42" s="85">
        <f t="shared" si="21"/>
        <v>0</v>
      </c>
      <c r="M42" s="85">
        <f t="shared" si="21"/>
        <v>156</v>
      </c>
      <c r="N42" s="85">
        <f t="shared" si="21"/>
        <v>208</v>
      </c>
      <c r="O42" s="85">
        <f t="shared" si="21"/>
        <v>312</v>
      </c>
      <c r="P42" s="85">
        <f t="shared" si="21"/>
        <v>228.8</v>
      </c>
      <c r="Q42" s="85">
        <f t="shared" si="21"/>
        <v>114.4</v>
      </c>
      <c r="R42" s="85">
        <f t="shared" si="21"/>
        <v>20.8</v>
      </c>
      <c r="S42" s="85">
        <f t="shared" si="21"/>
        <v>0</v>
      </c>
      <c r="T42" s="85">
        <f t="shared" ref="T42:AC44" si="22">$F42*T$39*T$22</f>
        <v>0</v>
      </c>
      <c r="U42" s="85">
        <f t="shared" si="22"/>
        <v>0</v>
      </c>
      <c r="V42" s="85">
        <f t="shared" si="22"/>
        <v>0</v>
      </c>
      <c r="W42" s="85">
        <f t="shared" si="22"/>
        <v>0</v>
      </c>
      <c r="X42" s="85">
        <f t="shared" si="22"/>
        <v>0</v>
      </c>
      <c r="Y42" s="85">
        <f t="shared" si="22"/>
        <v>0</v>
      </c>
      <c r="Z42" s="85">
        <f t="shared" si="22"/>
        <v>0</v>
      </c>
      <c r="AA42" s="85">
        <f t="shared" si="22"/>
        <v>0</v>
      </c>
      <c r="AB42" s="85">
        <f t="shared" si="22"/>
        <v>0</v>
      </c>
      <c r="AC42" s="85">
        <f t="shared" si="22"/>
        <v>0</v>
      </c>
      <c r="AD42" s="85">
        <f t="shared" ref="AD42:AM44" si="23">$F42*AD$39*AD$22</f>
        <v>0</v>
      </c>
      <c r="AE42" s="85">
        <f t="shared" si="23"/>
        <v>0</v>
      </c>
      <c r="AF42" s="85">
        <f t="shared" si="23"/>
        <v>0</v>
      </c>
      <c r="AG42" s="85">
        <f t="shared" si="23"/>
        <v>0</v>
      </c>
      <c r="AH42" s="85">
        <f t="shared" si="23"/>
        <v>0</v>
      </c>
      <c r="AI42" s="85">
        <f t="shared" si="23"/>
        <v>0</v>
      </c>
      <c r="AJ42" s="85">
        <f t="shared" si="23"/>
        <v>0</v>
      </c>
      <c r="AK42" s="85">
        <f t="shared" si="23"/>
        <v>0</v>
      </c>
      <c r="AL42" s="85">
        <f t="shared" si="23"/>
        <v>0</v>
      </c>
      <c r="AM42" s="85">
        <f t="shared" si="23"/>
        <v>0</v>
      </c>
      <c r="AN42" s="85">
        <f t="shared" ref="AN42:AW44" si="24">$F42*AN$39*AN$22</f>
        <v>0</v>
      </c>
      <c r="AO42" s="85">
        <f t="shared" si="24"/>
        <v>0</v>
      </c>
      <c r="AP42" s="85">
        <f t="shared" si="24"/>
        <v>0</v>
      </c>
      <c r="AQ42" s="85">
        <f t="shared" si="24"/>
        <v>0</v>
      </c>
      <c r="AR42" s="85">
        <f t="shared" si="24"/>
        <v>0</v>
      </c>
      <c r="AS42" s="85">
        <f t="shared" si="24"/>
        <v>0</v>
      </c>
      <c r="AT42" s="85">
        <f t="shared" si="24"/>
        <v>0</v>
      </c>
      <c r="AU42" s="85">
        <f t="shared" si="24"/>
        <v>0</v>
      </c>
      <c r="AV42" s="85">
        <f t="shared" si="24"/>
        <v>0</v>
      </c>
      <c r="AW42" s="85">
        <f t="shared" si="24"/>
        <v>0</v>
      </c>
      <c r="AX42" s="85">
        <f t="shared" ref="AX42:BD44" si="25">$F42*AX$39*AX$22</f>
        <v>0</v>
      </c>
      <c r="AY42" s="85">
        <f t="shared" si="25"/>
        <v>0</v>
      </c>
      <c r="AZ42" s="85">
        <f t="shared" si="25"/>
        <v>0</v>
      </c>
      <c r="BA42" s="85">
        <f t="shared" si="25"/>
        <v>0</v>
      </c>
      <c r="BB42" s="85">
        <f t="shared" si="25"/>
        <v>0</v>
      </c>
      <c r="BC42" s="85">
        <f t="shared" si="25"/>
        <v>0</v>
      </c>
      <c r="BD42" s="85">
        <f t="shared" si="25"/>
        <v>0</v>
      </c>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row>
    <row r="43" spans="1:104" outlineLevel="1" x14ac:dyDescent="0.25">
      <c r="A43" s="2"/>
      <c r="B43" s="2"/>
      <c r="C43" s="2" t="str">
        <f>Inputs!C47</f>
        <v>Grant</v>
      </c>
      <c r="D43" s="2"/>
      <c r="E43" s="13" t="str">
        <f>E$39</f>
        <v xml:space="preserve">[ £m ] </v>
      </c>
      <c r="F43" s="87">
        <f>Inputs!G47</f>
        <v>0.23</v>
      </c>
      <c r="G43" s="2"/>
      <c r="H43" s="85">
        <f>SUM(J43:BD43)</f>
        <v>368.00000000000006</v>
      </c>
      <c r="I43" s="8"/>
      <c r="J43" s="85">
        <f t="shared" si="21"/>
        <v>0</v>
      </c>
      <c r="K43" s="85">
        <f t="shared" si="21"/>
        <v>0</v>
      </c>
      <c r="L43" s="85">
        <f t="shared" si="21"/>
        <v>0</v>
      </c>
      <c r="M43" s="85">
        <f t="shared" si="21"/>
        <v>55.2</v>
      </c>
      <c r="N43" s="85">
        <f t="shared" si="21"/>
        <v>73.600000000000009</v>
      </c>
      <c r="O43" s="85">
        <f t="shared" si="21"/>
        <v>110.4</v>
      </c>
      <c r="P43" s="85">
        <f t="shared" si="21"/>
        <v>80.960000000000008</v>
      </c>
      <c r="Q43" s="85">
        <f t="shared" si="21"/>
        <v>40.480000000000004</v>
      </c>
      <c r="R43" s="85">
        <f t="shared" si="21"/>
        <v>7.36</v>
      </c>
      <c r="S43" s="85">
        <f t="shared" si="21"/>
        <v>0</v>
      </c>
      <c r="T43" s="85">
        <f t="shared" si="22"/>
        <v>0</v>
      </c>
      <c r="U43" s="85">
        <f t="shared" si="22"/>
        <v>0</v>
      </c>
      <c r="V43" s="85">
        <f t="shared" si="22"/>
        <v>0</v>
      </c>
      <c r="W43" s="85">
        <f t="shared" si="22"/>
        <v>0</v>
      </c>
      <c r="X43" s="85">
        <f t="shared" si="22"/>
        <v>0</v>
      </c>
      <c r="Y43" s="85">
        <f t="shared" si="22"/>
        <v>0</v>
      </c>
      <c r="Z43" s="85">
        <f t="shared" si="22"/>
        <v>0</v>
      </c>
      <c r="AA43" s="85">
        <f t="shared" si="22"/>
        <v>0</v>
      </c>
      <c r="AB43" s="85">
        <f t="shared" si="22"/>
        <v>0</v>
      </c>
      <c r="AC43" s="85">
        <f t="shared" si="22"/>
        <v>0</v>
      </c>
      <c r="AD43" s="85">
        <f t="shared" si="23"/>
        <v>0</v>
      </c>
      <c r="AE43" s="85">
        <f t="shared" si="23"/>
        <v>0</v>
      </c>
      <c r="AF43" s="85">
        <f t="shared" si="23"/>
        <v>0</v>
      </c>
      <c r="AG43" s="85">
        <f t="shared" si="23"/>
        <v>0</v>
      </c>
      <c r="AH43" s="85">
        <f t="shared" si="23"/>
        <v>0</v>
      </c>
      <c r="AI43" s="85">
        <f t="shared" si="23"/>
        <v>0</v>
      </c>
      <c r="AJ43" s="85">
        <f t="shared" si="23"/>
        <v>0</v>
      </c>
      <c r="AK43" s="85">
        <f t="shared" si="23"/>
        <v>0</v>
      </c>
      <c r="AL43" s="85">
        <f t="shared" si="23"/>
        <v>0</v>
      </c>
      <c r="AM43" s="85">
        <f t="shared" si="23"/>
        <v>0</v>
      </c>
      <c r="AN43" s="85">
        <f t="shared" si="24"/>
        <v>0</v>
      </c>
      <c r="AO43" s="85">
        <f t="shared" si="24"/>
        <v>0</v>
      </c>
      <c r="AP43" s="85">
        <f t="shared" si="24"/>
        <v>0</v>
      </c>
      <c r="AQ43" s="85">
        <f t="shared" si="24"/>
        <v>0</v>
      </c>
      <c r="AR43" s="85">
        <f t="shared" si="24"/>
        <v>0</v>
      </c>
      <c r="AS43" s="85">
        <f t="shared" si="24"/>
        <v>0</v>
      </c>
      <c r="AT43" s="85">
        <f t="shared" si="24"/>
        <v>0</v>
      </c>
      <c r="AU43" s="85">
        <f t="shared" si="24"/>
        <v>0</v>
      </c>
      <c r="AV43" s="85">
        <f t="shared" si="24"/>
        <v>0</v>
      </c>
      <c r="AW43" s="85">
        <f t="shared" si="24"/>
        <v>0</v>
      </c>
      <c r="AX43" s="85">
        <f t="shared" si="25"/>
        <v>0</v>
      </c>
      <c r="AY43" s="85">
        <f t="shared" si="25"/>
        <v>0</v>
      </c>
      <c r="AZ43" s="85">
        <f t="shared" si="25"/>
        <v>0</v>
      </c>
      <c r="BA43" s="85">
        <f t="shared" si="25"/>
        <v>0</v>
      </c>
      <c r="BB43" s="85">
        <f t="shared" si="25"/>
        <v>0</v>
      </c>
      <c r="BC43" s="85">
        <f t="shared" si="25"/>
        <v>0</v>
      </c>
      <c r="BD43" s="85">
        <f t="shared" si="25"/>
        <v>0</v>
      </c>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row>
    <row r="44" spans="1:104" outlineLevel="1" x14ac:dyDescent="0.25">
      <c r="A44" s="2"/>
      <c r="B44" s="2"/>
      <c r="C44" s="2" t="str">
        <f>Inputs!C48</f>
        <v>Equity</v>
      </c>
      <c r="D44" s="2"/>
      <c r="E44" s="13" t="str">
        <f>E$39</f>
        <v xml:space="preserve">[ £m ] </v>
      </c>
      <c r="F44" s="88">
        <f>Inputs!G48</f>
        <v>0.12</v>
      </c>
      <c r="G44" s="2"/>
      <c r="H44" s="85">
        <f>SUM(J44:BD44)</f>
        <v>191.99999999999997</v>
      </c>
      <c r="I44" s="8"/>
      <c r="J44" s="85">
        <f t="shared" si="21"/>
        <v>0</v>
      </c>
      <c r="K44" s="85">
        <f t="shared" si="21"/>
        <v>0</v>
      </c>
      <c r="L44" s="85">
        <f t="shared" si="21"/>
        <v>0</v>
      </c>
      <c r="M44" s="85">
        <f t="shared" si="21"/>
        <v>28.799999999999997</v>
      </c>
      <c r="N44" s="85">
        <f t="shared" si="21"/>
        <v>38.4</v>
      </c>
      <c r="O44" s="85">
        <f t="shared" si="21"/>
        <v>57.599999999999994</v>
      </c>
      <c r="P44" s="85">
        <f t="shared" si="21"/>
        <v>42.239999999999995</v>
      </c>
      <c r="Q44" s="85">
        <f t="shared" si="21"/>
        <v>21.119999999999997</v>
      </c>
      <c r="R44" s="85">
        <f t="shared" si="21"/>
        <v>3.84</v>
      </c>
      <c r="S44" s="85">
        <f t="shared" si="21"/>
        <v>0</v>
      </c>
      <c r="T44" s="85">
        <f t="shared" si="22"/>
        <v>0</v>
      </c>
      <c r="U44" s="85">
        <f t="shared" si="22"/>
        <v>0</v>
      </c>
      <c r="V44" s="85">
        <f t="shared" si="22"/>
        <v>0</v>
      </c>
      <c r="W44" s="85">
        <f t="shared" si="22"/>
        <v>0</v>
      </c>
      <c r="X44" s="85">
        <f t="shared" si="22"/>
        <v>0</v>
      </c>
      <c r="Y44" s="85">
        <f t="shared" si="22"/>
        <v>0</v>
      </c>
      <c r="Z44" s="85">
        <f t="shared" si="22"/>
        <v>0</v>
      </c>
      <c r="AA44" s="85">
        <f t="shared" si="22"/>
        <v>0</v>
      </c>
      <c r="AB44" s="85">
        <f t="shared" si="22"/>
        <v>0</v>
      </c>
      <c r="AC44" s="85">
        <f t="shared" si="22"/>
        <v>0</v>
      </c>
      <c r="AD44" s="85">
        <f t="shared" si="23"/>
        <v>0</v>
      </c>
      <c r="AE44" s="85">
        <f t="shared" si="23"/>
        <v>0</v>
      </c>
      <c r="AF44" s="85">
        <f t="shared" si="23"/>
        <v>0</v>
      </c>
      <c r="AG44" s="85">
        <f t="shared" si="23"/>
        <v>0</v>
      </c>
      <c r="AH44" s="85">
        <f t="shared" si="23"/>
        <v>0</v>
      </c>
      <c r="AI44" s="85">
        <f t="shared" si="23"/>
        <v>0</v>
      </c>
      <c r="AJ44" s="85">
        <f t="shared" si="23"/>
        <v>0</v>
      </c>
      <c r="AK44" s="85">
        <f t="shared" si="23"/>
        <v>0</v>
      </c>
      <c r="AL44" s="85">
        <f t="shared" si="23"/>
        <v>0</v>
      </c>
      <c r="AM44" s="85">
        <f t="shared" si="23"/>
        <v>0</v>
      </c>
      <c r="AN44" s="85">
        <f t="shared" si="24"/>
        <v>0</v>
      </c>
      <c r="AO44" s="85">
        <f t="shared" si="24"/>
        <v>0</v>
      </c>
      <c r="AP44" s="85">
        <f t="shared" si="24"/>
        <v>0</v>
      </c>
      <c r="AQ44" s="85">
        <f t="shared" si="24"/>
        <v>0</v>
      </c>
      <c r="AR44" s="85">
        <f t="shared" si="24"/>
        <v>0</v>
      </c>
      <c r="AS44" s="85">
        <f t="shared" si="24"/>
        <v>0</v>
      </c>
      <c r="AT44" s="85">
        <f t="shared" si="24"/>
        <v>0</v>
      </c>
      <c r="AU44" s="85">
        <f t="shared" si="24"/>
        <v>0</v>
      </c>
      <c r="AV44" s="85">
        <f t="shared" si="24"/>
        <v>0</v>
      </c>
      <c r="AW44" s="85">
        <f t="shared" si="24"/>
        <v>0</v>
      </c>
      <c r="AX44" s="85">
        <f t="shared" si="25"/>
        <v>0</v>
      </c>
      <c r="AY44" s="85">
        <f t="shared" si="25"/>
        <v>0</v>
      </c>
      <c r="AZ44" s="85">
        <f t="shared" si="25"/>
        <v>0</v>
      </c>
      <c r="BA44" s="85">
        <f t="shared" si="25"/>
        <v>0</v>
      </c>
      <c r="BB44" s="85">
        <f t="shared" si="25"/>
        <v>0</v>
      </c>
      <c r="BC44" s="85">
        <f t="shared" si="25"/>
        <v>0</v>
      </c>
      <c r="BD44" s="85">
        <f t="shared" si="25"/>
        <v>0</v>
      </c>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row>
    <row r="45" spans="1:104" outlineLevel="1" x14ac:dyDescent="0.25">
      <c r="A45" s="2"/>
      <c r="B45" s="2"/>
      <c r="C45" s="2" t="s">
        <v>50</v>
      </c>
      <c r="D45" s="2"/>
      <c r="E45" s="13" t="str">
        <f>E$39</f>
        <v xml:space="preserve">[ £m ] </v>
      </c>
      <c r="F45" s="25">
        <f>SUM(F42:F44)</f>
        <v>1</v>
      </c>
      <c r="G45" s="2"/>
      <c r="H45" s="89">
        <f>SUM(J45:BD45)</f>
        <v>1600</v>
      </c>
      <c r="I45" s="8"/>
      <c r="J45" s="89">
        <f t="shared" ref="J45:BD45" si="26">SUM(J42:J44)</f>
        <v>0</v>
      </c>
      <c r="K45" s="89">
        <f t="shared" si="26"/>
        <v>0</v>
      </c>
      <c r="L45" s="89">
        <f t="shared" si="26"/>
        <v>0</v>
      </c>
      <c r="M45" s="89">
        <f t="shared" si="26"/>
        <v>240</v>
      </c>
      <c r="N45" s="89">
        <f t="shared" si="26"/>
        <v>320</v>
      </c>
      <c r="O45" s="89">
        <f t="shared" si="26"/>
        <v>480</v>
      </c>
      <c r="P45" s="89">
        <f t="shared" si="26"/>
        <v>352</v>
      </c>
      <c r="Q45" s="89">
        <f t="shared" si="26"/>
        <v>176</v>
      </c>
      <c r="R45" s="89">
        <f t="shared" si="26"/>
        <v>32</v>
      </c>
      <c r="S45" s="89">
        <f t="shared" si="26"/>
        <v>0</v>
      </c>
      <c r="T45" s="89">
        <f t="shared" si="26"/>
        <v>0</v>
      </c>
      <c r="U45" s="89">
        <f t="shared" si="26"/>
        <v>0</v>
      </c>
      <c r="V45" s="89">
        <f t="shared" si="26"/>
        <v>0</v>
      </c>
      <c r="W45" s="89">
        <f t="shared" si="26"/>
        <v>0</v>
      </c>
      <c r="X45" s="89">
        <f t="shared" si="26"/>
        <v>0</v>
      </c>
      <c r="Y45" s="89">
        <f t="shared" si="26"/>
        <v>0</v>
      </c>
      <c r="Z45" s="89">
        <f t="shared" si="26"/>
        <v>0</v>
      </c>
      <c r="AA45" s="89">
        <f t="shared" si="26"/>
        <v>0</v>
      </c>
      <c r="AB45" s="89">
        <f t="shared" si="26"/>
        <v>0</v>
      </c>
      <c r="AC45" s="89">
        <f t="shared" si="26"/>
        <v>0</v>
      </c>
      <c r="AD45" s="89">
        <f t="shared" si="26"/>
        <v>0</v>
      </c>
      <c r="AE45" s="89">
        <f t="shared" si="26"/>
        <v>0</v>
      </c>
      <c r="AF45" s="89">
        <f t="shared" si="26"/>
        <v>0</v>
      </c>
      <c r="AG45" s="89">
        <f t="shared" si="26"/>
        <v>0</v>
      </c>
      <c r="AH45" s="89">
        <f t="shared" si="26"/>
        <v>0</v>
      </c>
      <c r="AI45" s="89">
        <f t="shared" si="26"/>
        <v>0</v>
      </c>
      <c r="AJ45" s="89">
        <f t="shared" si="26"/>
        <v>0</v>
      </c>
      <c r="AK45" s="89">
        <f t="shared" si="26"/>
        <v>0</v>
      </c>
      <c r="AL45" s="89">
        <f t="shared" si="26"/>
        <v>0</v>
      </c>
      <c r="AM45" s="89">
        <f t="shared" si="26"/>
        <v>0</v>
      </c>
      <c r="AN45" s="89">
        <f t="shared" si="26"/>
        <v>0</v>
      </c>
      <c r="AO45" s="89">
        <f t="shared" si="26"/>
        <v>0</v>
      </c>
      <c r="AP45" s="89">
        <f t="shared" si="26"/>
        <v>0</v>
      </c>
      <c r="AQ45" s="89">
        <f t="shared" si="26"/>
        <v>0</v>
      </c>
      <c r="AR45" s="89">
        <f t="shared" si="26"/>
        <v>0</v>
      </c>
      <c r="AS45" s="89">
        <f t="shared" si="26"/>
        <v>0</v>
      </c>
      <c r="AT45" s="89">
        <f t="shared" si="26"/>
        <v>0</v>
      </c>
      <c r="AU45" s="89">
        <f t="shared" si="26"/>
        <v>0</v>
      </c>
      <c r="AV45" s="89">
        <f t="shared" si="26"/>
        <v>0</v>
      </c>
      <c r="AW45" s="89">
        <f t="shared" si="26"/>
        <v>0</v>
      </c>
      <c r="AX45" s="89">
        <f t="shared" si="26"/>
        <v>0</v>
      </c>
      <c r="AY45" s="89">
        <f t="shared" si="26"/>
        <v>0</v>
      </c>
      <c r="AZ45" s="89">
        <f t="shared" si="26"/>
        <v>0</v>
      </c>
      <c r="BA45" s="89">
        <f t="shared" si="26"/>
        <v>0</v>
      </c>
      <c r="BB45" s="89">
        <f t="shared" si="26"/>
        <v>0</v>
      </c>
      <c r="BC45" s="89">
        <f t="shared" si="26"/>
        <v>0</v>
      </c>
      <c r="BD45" s="89">
        <f t="shared" si="26"/>
        <v>0</v>
      </c>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row>
    <row r="46" spans="1:104" outlineLevel="1" x14ac:dyDescent="0.25">
      <c r="A46" s="2"/>
      <c r="B46" s="2"/>
      <c r="C46" s="2"/>
      <c r="D46" s="2"/>
      <c r="E46" s="24"/>
      <c r="F46" s="2"/>
      <c r="G46" s="2"/>
      <c r="H46" s="2"/>
      <c r="I46" s="8"/>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row>
    <row r="47" spans="1:104" outlineLevel="1" x14ac:dyDescent="0.25">
      <c r="A47" s="2"/>
      <c r="B47" s="9">
        <f>MAX($A$14:B46)+0.01</f>
        <v>2.0299999999999994</v>
      </c>
      <c r="C47" s="10" t="s">
        <v>112</v>
      </c>
      <c r="D47" s="2"/>
      <c r="E47" s="24"/>
      <c r="F47" s="2"/>
      <c r="G47" s="2"/>
      <c r="H47" s="2"/>
      <c r="I47" s="8"/>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row>
    <row r="48" spans="1:104" outlineLevel="1" x14ac:dyDescent="0.25">
      <c r="A48" s="2"/>
      <c r="B48" s="2"/>
      <c r="C48" s="2" t="str">
        <f>Inputs!C53</f>
        <v xml:space="preserve">Interest Rate </v>
      </c>
      <c r="D48" s="2"/>
      <c r="E48" s="20" t="s">
        <v>15</v>
      </c>
      <c r="F48" s="90">
        <f>Inputs!G53</f>
        <v>0.05</v>
      </c>
      <c r="G48" s="19"/>
      <c r="H48" s="19"/>
      <c r="I48" s="91"/>
      <c r="J48" s="92">
        <f t="shared" ref="J48:BD48" si="27">$F48*J22</f>
        <v>0</v>
      </c>
      <c r="K48" s="92">
        <f t="shared" si="27"/>
        <v>0</v>
      </c>
      <c r="L48" s="92">
        <f t="shared" si="27"/>
        <v>0</v>
      </c>
      <c r="M48" s="92">
        <f t="shared" si="27"/>
        <v>0.05</v>
      </c>
      <c r="N48" s="92">
        <f t="shared" si="27"/>
        <v>0.05</v>
      </c>
      <c r="O48" s="92">
        <f t="shared" si="27"/>
        <v>0.05</v>
      </c>
      <c r="P48" s="92">
        <f t="shared" si="27"/>
        <v>0.05</v>
      </c>
      <c r="Q48" s="92">
        <f t="shared" si="27"/>
        <v>0.05</v>
      </c>
      <c r="R48" s="92">
        <f t="shared" si="27"/>
        <v>0.05</v>
      </c>
      <c r="S48" s="92">
        <f t="shared" si="27"/>
        <v>0</v>
      </c>
      <c r="T48" s="92">
        <f t="shared" si="27"/>
        <v>0</v>
      </c>
      <c r="U48" s="92">
        <f t="shared" si="27"/>
        <v>0</v>
      </c>
      <c r="V48" s="92">
        <f t="shared" si="27"/>
        <v>0</v>
      </c>
      <c r="W48" s="92">
        <f t="shared" si="27"/>
        <v>0</v>
      </c>
      <c r="X48" s="92">
        <f t="shared" si="27"/>
        <v>0</v>
      </c>
      <c r="Y48" s="92">
        <f t="shared" si="27"/>
        <v>0</v>
      </c>
      <c r="Z48" s="92">
        <f t="shared" si="27"/>
        <v>0</v>
      </c>
      <c r="AA48" s="92">
        <f t="shared" si="27"/>
        <v>0</v>
      </c>
      <c r="AB48" s="92">
        <f t="shared" si="27"/>
        <v>0</v>
      </c>
      <c r="AC48" s="92">
        <f t="shared" si="27"/>
        <v>0</v>
      </c>
      <c r="AD48" s="92">
        <f t="shared" si="27"/>
        <v>0</v>
      </c>
      <c r="AE48" s="92">
        <f t="shared" si="27"/>
        <v>0</v>
      </c>
      <c r="AF48" s="92">
        <f t="shared" si="27"/>
        <v>0</v>
      </c>
      <c r="AG48" s="92">
        <f t="shared" si="27"/>
        <v>0</v>
      </c>
      <c r="AH48" s="92">
        <f t="shared" si="27"/>
        <v>0</v>
      </c>
      <c r="AI48" s="92">
        <f t="shared" si="27"/>
        <v>0</v>
      </c>
      <c r="AJ48" s="92">
        <f t="shared" si="27"/>
        <v>0</v>
      </c>
      <c r="AK48" s="92">
        <f t="shared" si="27"/>
        <v>0</v>
      </c>
      <c r="AL48" s="92">
        <f t="shared" si="27"/>
        <v>0</v>
      </c>
      <c r="AM48" s="92">
        <f t="shared" si="27"/>
        <v>0</v>
      </c>
      <c r="AN48" s="92">
        <f t="shared" si="27"/>
        <v>0</v>
      </c>
      <c r="AO48" s="92">
        <f t="shared" si="27"/>
        <v>0</v>
      </c>
      <c r="AP48" s="92">
        <f t="shared" si="27"/>
        <v>0</v>
      </c>
      <c r="AQ48" s="92">
        <f t="shared" si="27"/>
        <v>0</v>
      </c>
      <c r="AR48" s="92">
        <f t="shared" si="27"/>
        <v>0</v>
      </c>
      <c r="AS48" s="92">
        <f t="shared" si="27"/>
        <v>0</v>
      </c>
      <c r="AT48" s="92">
        <f t="shared" si="27"/>
        <v>0</v>
      </c>
      <c r="AU48" s="92">
        <f t="shared" si="27"/>
        <v>0</v>
      </c>
      <c r="AV48" s="92">
        <f t="shared" si="27"/>
        <v>0</v>
      </c>
      <c r="AW48" s="92">
        <f t="shared" si="27"/>
        <v>0</v>
      </c>
      <c r="AX48" s="92">
        <f t="shared" si="27"/>
        <v>0</v>
      </c>
      <c r="AY48" s="92">
        <f t="shared" si="27"/>
        <v>0</v>
      </c>
      <c r="AZ48" s="92">
        <f t="shared" si="27"/>
        <v>0</v>
      </c>
      <c r="BA48" s="92">
        <f t="shared" si="27"/>
        <v>0</v>
      </c>
      <c r="BB48" s="92">
        <f t="shared" si="27"/>
        <v>0</v>
      </c>
      <c r="BC48" s="92">
        <f t="shared" si="27"/>
        <v>0</v>
      </c>
      <c r="BD48" s="92">
        <f t="shared" si="27"/>
        <v>0</v>
      </c>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row>
    <row r="49" spans="1:104" outlineLevel="1" x14ac:dyDescent="0.25">
      <c r="A49" s="2"/>
      <c r="B49" s="10"/>
      <c r="C49" s="10"/>
      <c r="D49" s="2"/>
      <c r="E49" s="24"/>
      <c r="F49" s="2"/>
      <c r="G49" s="2"/>
      <c r="H49" s="2"/>
      <c r="I49" s="8"/>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row>
    <row r="50" spans="1:104" outlineLevel="1" x14ac:dyDescent="0.25">
      <c r="A50" s="2"/>
      <c r="B50" s="10"/>
      <c r="C50" s="2" t="s">
        <v>113</v>
      </c>
      <c r="D50" s="2"/>
      <c r="E50" s="13" t="str">
        <f>E$39</f>
        <v xml:space="preserve">[ £m ] </v>
      </c>
      <c r="F50" s="2"/>
      <c r="G50" s="2"/>
      <c r="H50" s="2"/>
      <c r="I50" s="8"/>
      <c r="J50" s="85">
        <f t="shared" ref="J50:BD50" si="28">I53*J22</f>
        <v>0</v>
      </c>
      <c r="K50" s="85">
        <f t="shared" si="28"/>
        <v>0</v>
      </c>
      <c r="L50" s="85">
        <f t="shared" si="28"/>
        <v>0</v>
      </c>
      <c r="M50" s="85">
        <f t="shared" si="28"/>
        <v>0</v>
      </c>
      <c r="N50" s="85">
        <f t="shared" si="28"/>
        <v>157.30356164383562</v>
      </c>
      <c r="O50" s="85">
        <f t="shared" si="28"/>
        <v>378.3687397260274</v>
      </c>
      <c r="P50" s="85">
        <f t="shared" si="28"/>
        <v>717.08717671232876</v>
      </c>
      <c r="Q50" s="85">
        <f t="shared" si="28"/>
        <v>987.46153554794512</v>
      </c>
      <c r="R50" s="85">
        <f t="shared" si="28"/>
        <v>1154.0946123253423</v>
      </c>
      <c r="S50" s="85">
        <f t="shared" si="28"/>
        <v>0</v>
      </c>
      <c r="T50" s="85">
        <f t="shared" si="28"/>
        <v>0</v>
      </c>
      <c r="U50" s="85">
        <f t="shared" si="28"/>
        <v>0</v>
      </c>
      <c r="V50" s="85">
        <f t="shared" si="28"/>
        <v>0</v>
      </c>
      <c r="W50" s="85">
        <f t="shared" si="28"/>
        <v>0</v>
      </c>
      <c r="X50" s="85">
        <f t="shared" si="28"/>
        <v>0</v>
      </c>
      <c r="Y50" s="85">
        <f t="shared" si="28"/>
        <v>0</v>
      </c>
      <c r="Z50" s="85">
        <f t="shared" si="28"/>
        <v>0</v>
      </c>
      <c r="AA50" s="85">
        <f t="shared" si="28"/>
        <v>0</v>
      </c>
      <c r="AB50" s="85">
        <f t="shared" si="28"/>
        <v>0</v>
      </c>
      <c r="AC50" s="85">
        <f t="shared" si="28"/>
        <v>0</v>
      </c>
      <c r="AD50" s="85">
        <f t="shared" si="28"/>
        <v>0</v>
      </c>
      <c r="AE50" s="85">
        <f t="shared" si="28"/>
        <v>0</v>
      </c>
      <c r="AF50" s="85">
        <f t="shared" si="28"/>
        <v>0</v>
      </c>
      <c r="AG50" s="85">
        <f t="shared" si="28"/>
        <v>0</v>
      </c>
      <c r="AH50" s="85">
        <f t="shared" si="28"/>
        <v>0</v>
      </c>
      <c r="AI50" s="85">
        <f t="shared" si="28"/>
        <v>0</v>
      </c>
      <c r="AJ50" s="85">
        <f t="shared" si="28"/>
        <v>0</v>
      </c>
      <c r="AK50" s="85">
        <f t="shared" si="28"/>
        <v>0</v>
      </c>
      <c r="AL50" s="85">
        <f t="shared" si="28"/>
        <v>0</v>
      </c>
      <c r="AM50" s="85">
        <f t="shared" si="28"/>
        <v>0</v>
      </c>
      <c r="AN50" s="85">
        <f t="shared" si="28"/>
        <v>0</v>
      </c>
      <c r="AO50" s="85">
        <f t="shared" si="28"/>
        <v>0</v>
      </c>
      <c r="AP50" s="85">
        <f t="shared" si="28"/>
        <v>0</v>
      </c>
      <c r="AQ50" s="85">
        <f t="shared" si="28"/>
        <v>0</v>
      </c>
      <c r="AR50" s="85">
        <f t="shared" si="28"/>
        <v>0</v>
      </c>
      <c r="AS50" s="85">
        <f t="shared" si="28"/>
        <v>0</v>
      </c>
      <c r="AT50" s="85">
        <f t="shared" si="28"/>
        <v>0</v>
      </c>
      <c r="AU50" s="85">
        <f t="shared" si="28"/>
        <v>0</v>
      </c>
      <c r="AV50" s="85">
        <f t="shared" si="28"/>
        <v>0</v>
      </c>
      <c r="AW50" s="85">
        <f t="shared" si="28"/>
        <v>0</v>
      </c>
      <c r="AX50" s="85">
        <f t="shared" si="28"/>
        <v>0</v>
      </c>
      <c r="AY50" s="85">
        <f t="shared" si="28"/>
        <v>0</v>
      </c>
      <c r="AZ50" s="85">
        <f t="shared" si="28"/>
        <v>0</v>
      </c>
      <c r="BA50" s="85">
        <f t="shared" si="28"/>
        <v>0</v>
      </c>
      <c r="BB50" s="85">
        <f t="shared" si="28"/>
        <v>0</v>
      </c>
      <c r="BC50" s="85">
        <f t="shared" si="28"/>
        <v>0</v>
      </c>
      <c r="BD50" s="85">
        <f t="shared" si="28"/>
        <v>0</v>
      </c>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row>
    <row r="51" spans="1:104" outlineLevel="1" x14ac:dyDescent="0.25">
      <c r="A51" s="2"/>
      <c r="B51" s="2"/>
      <c r="C51" s="2" t="s">
        <v>114</v>
      </c>
      <c r="D51" s="2"/>
      <c r="E51" s="13" t="str">
        <f>E$39</f>
        <v xml:space="preserve">[ £m ] </v>
      </c>
      <c r="F51" s="2"/>
      <c r="G51" s="2"/>
      <c r="H51" s="85">
        <f>SUM(J51:BD51)</f>
        <v>1040</v>
      </c>
      <c r="I51" s="8"/>
      <c r="J51" s="85">
        <f t="shared" ref="J51:BD51" si="29">J42</f>
        <v>0</v>
      </c>
      <c r="K51" s="85">
        <f t="shared" si="29"/>
        <v>0</v>
      </c>
      <c r="L51" s="85">
        <f t="shared" si="29"/>
        <v>0</v>
      </c>
      <c r="M51" s="85">
        <f t="shared" si="29"/>
        <v>156</v>
      </c>
      <c r="N51" s="85">
        <f t="shared" si="29"/>
        <v>208</v>
      </c>
      <c r="O51" s="85">
        <f t="shared" si="29"/>
        <v>312</v>
      </c>
      <c r="P51" s="85">
        <f t="shared" si="29"/>
        <v>228.8</v>
      </c>
      <c r="Q51" s="85">
        <f t="shared" si="29"/>
        <v>114.4</v>
      </c>
      <c r="R51" s="85">
        <f t="shared" si="29"/>
        <v>20.8</v>
      </c>
      <c r="S51" s="85">
        <f t="shared" si="29"/>
        <v>0</v>
      </c>
      <c r="T51" s="85">
        <f t="shared" si="29"/>
        <v>0</v>
      </c>
      <c r="U51" s="85">
        <f t="shared" si="29"/>
        <v>0</v>
      </c>
      <c r="V51" s="85">
        <f t="shared" si="29"/>
        <v>0</v>
      </c>
      <c r="W51" s="85">
        <f t="shared" si="29"/>
        <v>0</v>
      </c>
      <c r="X51" s="85">
        <f t="shared" si="29"/>
        <v>0</v>
      </c>
      <c r="Y51" s="85">
        <f t="shared" si="29"/>
        <v>0</v>
      </c>
      <c r="Z51" s="85">
        <f t="shared" si="29"/>
        <v>0</v>
      </c>
      <c r="AA51" s="85">
        <f t="shared" si="29"/>
        <v>0</v>
      </c>
      <c r="AB51" s="85">
        <f t="shared" si="29"/>
        <v>0</v>
      </c>
      <c r="AC51" s="85">
        <f t="shared" si="29"/>
        <v>0</v>
      </c>
      <c r="AD51" s="85">
        <f t="shared" si="29"/>
        <v>0</v>
      </c>
      <c r="AE51" s="85">
        <f t="shared" si="29"/>
        <v>0</v>
      </c>
      <c r="AF51" s="85">
        <f t="shared" si="29"/>
        <v>0</v>
      </c>
      <c r="AG51" s="85">
        <f t="shared" si="29"/>
        <v>0</v>
      </c>
      <c r="AH51" s="85">
        <f t="shared" si="29"/>
        <v>0</v>
      </c>
      <c r="AI51" s="85">
        <f t="shared" si="29"/>
        <v>0</v>
      </c>
      <c r="AJ51" s="85">
        <f t="shared" si="29"/>
        <v>0</v>
      </c>
      <c r="AK51" s="85">
        <f t="shared" si="29"/>
        <v>0</v>
      </c>
      <c r="AL51" s="85">
        <f t="shared" si="29"/>
        <v>0</v>
      </c>
      <c r="AM51" s="85">
        <f t="shared" si="29"/>
        <v>0</v>
      </c>
      <c r="AN51" s="85">
        <f t="shared" si="29"/>
        <v>0</v>
      </c>
      <c r="AO51" s="85">
        <f t="shared" si="29"/>
        <v>0</v>
      </c>
      <c r="AP51" s="85">
        <f t="shared" si="29"/>
        <v>0</v>
      </c>
      <c r="AQ51" s="85">
        <f t="shared" si="29"/>
        <v>0</v>
      </c>
      <c r="AR51" s="85">
        <f t="shared" si="29"/>
        <v>0</v>
      </c>
      <c r="AS51" s="85">
        <f t="shared" si="29"/>
        <v>0</v>
      </c>
      <c r="AT51" s="85">
        <f t="shared" si="29"/>
        <v>0</v>
      </c>
      <c r="AU51" s="85">
        <f t="shared" si="29"/>
        <v>0</v>
      </c>
      <c r="AV51" s="85">
        <f t="shared" si="29"/>
        <v>0</v>
      </c>
      <c r="AW51" s="85">
        <f t="shared" si="29"/>
        <v>0</v>
      </c>
      <c r="AX51" s="85">
        <f t="shared" si="29"/>
        <v>0</v>
      </c>
      <c r="AY51" s="85">
        <f t="shared" si="29"/>
        <v>0</v>
      </c>
      <c r="AZ51" s="85">
        <f t="shared" si="29"/>
        <v>0</v>
      </c>
      <c r="BA51" s="85">
        <f t="shared" si="29"/>
        <v>0</v>
      </c>
      <c r="BB51" s="85">
        <f t="shared" si="29"/>
        <v>0</v>
      </c>
      <c r="BC51" s="85">
        <f t="shared" si="29"/>
        <v>0</v>
      </c>
      <c r="BD51" s="85">
        <f t="shared" si="29"/>
        <v>0</v>
      </c>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row>
    <row r="52" spans="1:104" outlineLevel="1" x14ac:dyDescent="0.25">
      <c r="A52" s="2"/>
      <c r="B52" s="2"/>
      <c r="C52" s="2" t="s">
        <v>115</v>
      </c>
      <c r="D52" s="2"/>
      <c r="E52" s="13" t="str">
        <f>E$39</f>
        <v xml:space="preserve">[ £m ] </v>
      </c>
      <c r="F52" s="2"/>
      <c r="G52" s="2"/>
      <c r="H52" s="85">
        <f>SUM(J52:BD52)</f>
        <v>139.83972643247748</v>
      </c>
      <c r="I52" s="8"/>
      <c r="J52" s="93">
        <f t="shared" ref="J52:BD52" si="30">SUM(J50,J51/2)*J48*J18</f>
        <v>0</v>
      </c>
      <c r="K52" s="93">
        <f t="shared" si="30"/>
        <v>0</v>
      </c>
      <c r="L52" s="93">
        <f t="shared" si="30"/>
        <v>0</v>
      </c>
      <c r="M52" s="93">
        <f t="shared" si="30"/>
        <v>1.3035616438356166</v>
      </c>
      <c r="N52" s="93">
        <f t="shared" si="30"/>
        <v>13.065178082191782</v>
      </c>
      <c r="O52" s="93">
        <f t="shared" si="30"/>
        <v>26.71843698630137</v>
      </c>
      <c r="P52" s="93">
        <f t="shared" si="30"/>
        <v>41.574358835616437</v>
      </c>
      <c r="Q52" s="93">
        <f t="shared" si="30"/>
        <v>52.233076777397258</v>
      </c>
      <c r="R52" s="93">
        <f t="shared" si="30"/>
        <v>4.9451141071350149</v>
      </c>
      <c r="S52" s="93">
        <f t="shared" si="30"/>
        <v>0</v>
      </c>
      <c r="T52" s="93">
        <f t="shared" si="30"/>
        <v>0</v>
      </c>
      <c r="U52" s="93">
        <f t="shared" si="30"/>
        <v>0</v>
      </c>
      <c r="V52" s="93">
        <f t="shared" si="30"/>
        <v>0</v>
      </c>
      <c r="W52" s="93">
        <f t="shared" si="30"/>
        <v>0</v>
      </c>
      <c r="X52" s="93">
        <f t="shared" si="30"/>
        <v>0</v>
      </c>
      <c r="Y52" s="93">
        <f t="shared" si="30"/>
        <v>0</v>
      </c>
      <c r="Z52" s="93">
        <f t="shared" si="30"/>
        <v>0</v>
      </c>
      <c r="AA52" s="93">
        <f t="shared" si="30"/>
        <v>0</v>
      </c>
      <c r="AB52" s="93">
        <f t="shared" si="30"/>
        <v>0</v>
      </c>
      <c r="AC52" s="93">
        <f t="shared" si="30"/>
        <v>0</v>
      </c>
      <c r="AD52" s="93">
        <f t="shared" si="30"/>
        <v>0</v>
      </c>
      <c r="AE52" s="93">
        <f t="shared" si="30"/>
        <v>0</v>
      </c>
      <c r="AF52" s="93">
        <f t="shared" si="30"/>
        <v>0</v>
      </c>
      <c r="AG52" s="93">
        <f t="shared" si="30"/>
        <v>0</v>
      </c>
      <c r="AH52" s="93">
        <f t="shared" si="30"/>
        <v>0</v>
      </c>
      <c r="AI52" s="93">
        <f t="shared" si="30"/>
        <v>0</v>
      </c>
      <c r="AJ52" s="93">
        <f t="shared" si="30"/>
        <v>0</v>
      </c>
      <c r="AK52" s="93">
        <f t="shared" si="30"/>
        <v>0</v>
      </c>
      <c r="AL52" s="93">
        <f t="shared" si="30"/>
        <v>0</v>
      </c>
      <c r="AM52" s="93">
        <f t="shared" si="30"/>
        <v>0</v>
      </c>
      <c r="AN52" s="93">
        <f t="shared" si="30"/>
        <v>0</v>
      </c>
      <c r="AO52" s="93">
        <f t="shared" si="30"/>
        <v>0</v>
      </c>
      <c r="AP52" s="93">
        <f t="shared" si="30"/>
        <v>0</v>
      </c>
      <c r="AQ52" s="93">
        <f t="shared" si="30"/>
        <v>0</v>
      </c>
      <c r="AR52" s="93">
        <f t="shared" si="30"/>
        <v>0</v>
      </c>
      <c r="AS52" s="93">
        <f t="shared" si="30"/>
        <v>0</v>
      </c>
      <c r="AT52" s="93">
        <f t="shared" si="30"/>
        <v>0</v>
      </c>
      <c r="AU52" s="93">
        <f t="shared" si="30"/>
        <v>0</v>
      </c>
      <c r="AV52" s="93">
        <f t="shared" si="30"/>
        <v>0</v>
      </c>
      <c r="AW52" s="93">
        <f t="shared" si="30"/>
        <v>0</v>
      </c>
      <c r="AX52" s="93">
        <f t="shared" si="30"/>
        <v>0</v>
      </c>
      <c r="AY52" s="93">
        <f t="shared" si="30"/>
        <v>0</v>
      </c>
      <c r="AZ52" s="93">
        <f t="shared" si="30"/>
        <v>0</v>
      </c>
      <c r="BA52" s="93">
        <f t="shared" si="30"/>
        <v>0</v>
      </c>
      <c r="BB52" s="93">
        <f t="shared" si="30"/>
        <v>0</v>
      </c>
      <c r="BC52" s="93">
        <f t="shared" si="30"/>
        <v>0</v>
      </c>
      <c r="BD52" s="93">
        <f t="shared" si="30"/>
        <v>0</v>
      </c>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row>
    <row r="53" spans="1:104" outlineLevel="1" x14ac:dyDescent="0.25">
      <c r="A53" s="2"/>
      <c r="B53" s="2"/>
      <c r="C53" s="2" t="s">
        <v>116</v>
      </c>
      <c r="D53" s="2"/>
      <c r="E53" s="13" t="str">
        <f>E$39</f>
        <v xml:space="preserve">[ £m ] </v>
      </c>
      <c r="F53" s="2"/>
      <c r="G53" s="2"/>
      <c r="H53" s="94"/>
      <c r="I53" s="8"/>
      <c r="J53" s="89">
        <f t="shared" ref="J53:BD53" si="31">SUM(J50:J52)</f>
        <v>0</v>
      </c>
      <c r="K53" s="89">
        <f t="shared" si="31"/>
        <v>0</v>
      </c>
      <c r="L53" s="89">
        <f t="shared" si="31"/>
        <v>0</v>
      </c>
      <c r="M53" s="89">
        <f t="shared" si="31"/>
        <v>157.30356164383562</v>
      </c>
      <c r="N53" s="89">
        <f t="shared" si="31"/>
        <v>378.3687397260274</v>
      </c>
      <c r="O53" s="89">
        <f t="shared" si="31"/>
        <v>717.08717671232876</v>
      </c>
      <c r="P53" s="89">
        <f t="shared" si="31"/>
        <v>987.46153554794512</v>
      </c>
      <c r="Q53" s="89">
        <f t="shared" si="31"/>
        <v>1154.0946123253423</v>
      </c>
      <c r="R53" s="89">
        <f t="shared" si="31"/>
        <v>1179.8397264324772</v>
      </c>
      <c r="S53" s="89">
        <f t="shared" si="31"/>
        <v>0</v>
      </c>
      <c r="T53" s="89">
        <f t="shared" si="31"/>
        <v>0</v>
      </c>
      <c r="U53" s="89">
        <f t="shared" si="31"/>
        <v>0</v>
      </c>
      <c r="V53" s="89">
        <f t="shared" si="31"/>
        <v>0</v>
      </c>
      <c r="W53" s="89">
        <f t="shared" si="31"/>
        <v>0</v>
      </c>
      <c r="X53" s="89">
        <f t="shared" si="31"/>
        <v>0</v>
      </c>
      <c r="Y53" s="89">
        <f t="shared" si="31"/>
        <v>0</v>
      </c>
      <c r="Z53" s="89">
        <f t="shared" si="31"/>
        <v>0</v>
      </c>
      <c r="AA53" s="89">
        <f t="shared" si="31"/>
        <v>0</v>
      </c>
      <c r="AB53" s="89">
        <f t="shared" si="31"/>
        <v>0</v>
      </c>
      <c r="AC53" s="89">
        <f t="shared" si="31"/>
        <v>0</v>
      </c>
      <c r="AD53" s="89">
        <f t="shared" si="31"/>
        <v>0</v>
      </c>
      <c r="AE53" s="89">
        <f t="shared" si="31"/>
        <v>0</v>
      </c>
      <c r="AF53" s="89">
        <f t="shared" si="31"/>
        <v>0</v>
      </c>
      <c r="AG53" s="89">
        <f t="shared" si="31"/>
        <v>0</v>
      </c>
      <c r="AH53" s="89">
        <f t="shared" si="31"/>
        <v>0</v>
      </c>
      <c r="AI53" s="89">
        <f t="shared" si="31"/>
        <v>0</v>
      </c>
      <c r="AJ53" s="89">
        <f t="shared" si="31"/>
        <v>0</v>
      </c>
      <c r="AK53" s="89">
        <f t="shared" si="31"/>
        <v>0</v>
      </c>
      <c r="AL53" s="89">
        <f t="shared" si="31"/>
        <v>0</v>
      </c>
      <c r="AM53" s="89">
        <f t="shared" si="31"/>
        <v>0</v>
      </c>
      <c r="AN53" s="89">
        <f t="shared" si="31"/>
        <v>0</v>
      </c>
      <c r="AO53" s="89">
        <f t="shared" si="31"/>
        <v>0</v>
      </c>
      <c r="AP53" s="89">
        <f t="shared" si="31"/>
        <v>0</v>
      </c>
      <c r="AQ53" s="89">
        <f t="shared" si="31"/>
        <v>0</v>
      </c>
      <c r="AR53" s="89">
        <f t="shared" si="31"/>
        <v>0</v>
      </c>
      <c r="AS53" s="89">
        <f t="shared" si="31"/>
        <v>0</v>
      </c>
      <c r="AT53" s="89">
        <f t="shared" si="31"/>
        <v>0</v>
      </c>
      <c r="AU53" s="89">
        <f t="shared" si="31"/>
        <v>0</v>
      </c>
      <c r="AV53" s="89">
        <f t="shared" si="31"/>
        <v>0</v>
      </c>
      <c r="AW53" s="89">
        <f t="shared" si="31"/>
        <v>0</v>
      </c>
      <c r="AX53" s="89">
        <f t="shared" si="31"/>
        <v>0</v>
      </c>
      <c r="AY53" s="89">
        <f t="shared" si="31"/>
        <v>0</v>
      </c>
      <c r="AZ53" s="89">
        <f t="shared" si="31"/>
        <v>0</v>
      </c>
      <c r="BA53" s="89">
        <f t="shared" si="31"/>
        <v>0</v>
      </c>
      <c r="BB53" s="89">
        <f t="shared" si="31"/>
        <v>0</v>
      </c>
      <c r="BC53" s="89">
        <f t="shared" si="31"/>
        <v>0</v>
      </c>
      <c r="BD53" s="89">
        <f t="shared" si="31"/>
        <v>0</v>
      </c>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row>
    <row r="54" spans="1:104" outlineLevel="1" x14ac:dyDescent="0.25">
      <c r="A54" s="2"/>
      <c r="B54" s="2"/>
      <c r="C54" s="2"/>
      <c r="D54" s="2"/>
      <c r="E54" s="24"/>
      <c r="F54" s="2"/>
      <c r="G54" s="2"/>
      <c r="H54" s="2"/>
      <c r="I54" s="8"/>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row>
    <row r="55" spans="1:104" outlineLevel="1" x14ac:dyDescent="0.25">
      <c r="A55" s="2"/>
      <c r="B55" s="9">
        <f>MAX($A$14:B54)+0.01</f>
        <v>2.0399999999999991</v>
      </c>
      <c r="C55" s="10" t="s">
        <v>117</v>
      </c>
      <c r="D55" s="2"/>
      <c r="E55" s="24"/>
      <c r="F55" s="2"/>
      <c r="G55" s="2"/>
      <c r="H55" s="2"/>
      <c r="I55" s="8"/>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row>
    <row r="56" spans="1:104" outlineLevel="1" x14ac:dyDescent="0.25">
      <c r="A56" s="2"/>
      <c r="B56" s="2"/>
      <c r="C56" s="2" t="str">
        <f>Inputs!C52</f>
        <v>Max Available Debt Amount Available</v>
      </c>
      <c r="D56" s="2"/>
      <c r="E56" s="13" t="str">
        <f>E$39</f>
        <v xml:space="preserve">[ £m ] </v>
      </c>
      <c r="F56" s="84">
        <f>Inputs!G52</f>
        <v>1200</v>
      </c>
      <c r="G56" s="2"/>
      <c r="H56" s="2"/>
      <c r="I56" s="8"/>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row>
    <row r="57" spans="1:104" outlineLevel="1" x14ac:dyDescent="0.25">
      <c r="A57" s="2"/>
      <c r="B57" s="2"/>
      <c r="C57" s="2" t="s">
        <v>118</v>
      </c>
      <c r="D57" s="2"/>
      <c r="E57" s="13" t="str">
        <f>E$39</f>
        <v xml:space="preserve">[ £m ] </v>
      </c>
      <c r="F57" s="86">
        <f>Inputs!G54</f>
        <v>5.2499999999999998E-2</v>
      </c>
      <c r="G57" s="2"/>
      <c r="H57" s="85">
        <f>SUM(J57:BD57)</f>
        <v>63</v>
      </c>
      <c r="I57" s="8"/>
      <c r="J57" s="85">
        <f t="shared" ref="J57:BD57" si="32">$F56*$F57*J27</f>
        <v>0</v>
      </c>
      <c r="K57" s="85">
        <f t="shared" si="32"/>
        <v>0</v>
      </c>
      <c r="L57" s="85">
        <f t="shared" si="32"/>
        <v>0</v>
      </c>
      <c r="M57" s="85">
        <f t="shared" si="32"/>
        <v>63</v>
      </c>
      <c r="N57" s="85">
        <f t="shared" si="32"/>
        <v>0</v>
      </c>
      <c r="O57" s="85">
        <f t="shared" si="32"/>
        <v>0</v>
      </c>
      <c r="P57" s="85">
        <f t="shared" si="32"/>
        <v>0</v>
      </c>
      <c r="Q57" s="85">
        <f t="shared" si="32"/>
        <v>0</v>
      </c>
      <c r="R57" s="85">
        <f t="shared" si="32"/>
        <v>0</v>
      </c>
      <c r="S57" s="85">
        <f t="shared" si="32"/>
        <v>0</v>
      </c>
      <c r="T57" s="85">
        <f t="shared" si="32"/>
        <v>0</v>
      </c>
      <c r="U57" s="85">
        <f t="shared" si="32"/>
        <v>0</v>
      </c>
      <c r="V57" s="85">
        <f t="shared" si="32"/>
        <v>0</v>
      </c>
      <c r="W57" s="85">
        <f t="shared" si="32"/>
        <v>0</v>
      </c>
      <c r="X57" s="85">
        <f t="shared" si="32"/>
        <v>0</v>
      </c>
      <c r="Y57" s="85">
        <f t="shared" si="32"/>
        <v>0</v>
      </c>
      <c r="Z57" s="85">
        <f t="shared" si="32"/>
        <v>0</v>
      </c>
      <c r="AA57" s="85">
        <f t="shared" si="32"/>
        <v>0</v>
      </c>
      <c r="AB57" s="85">
        <f t="shared" si="32"/>
        <v>0</v>
      </c>
      <c r="AC57" s="85">
        <f t="shared" si="32"/>
        <v>0</v>
      </c>
      <c r="AD57" s="85">
        <f t="shared" si="32"/>
        <v>0</v>
      </c>
      <c r="AE57" s="85">
        <f t="shared" si="32"/>
        <v>0</v>
      </c>
      <c r="AF57" s="85">
        <f t="shared" si="32"/>
        <v>0</v>
      </c>
      <c r="AG57" s="85">
        <f t="shared" si="32"/>
        <v>0</v>
      </c>
      <c r="AH57" s="85">
        <f t="shared" si="32"/>
        <v>0</v>
      </c>
      <c r="AI57" s="85">
        <f t="shared" si="32"/>
        <v>0</v>
      </c>
      <c r="AJ57" s="85">
        <f t="shared" si="32"/>
        <v>0</v>
      </c>
      <c r="AK57" s="85">
        <f t="shared" si="32"/>
        <v>0</v>
      </c>
      <c r="AL57" s="85">
        <f t="shared" si="32"/>
        <v>0</v>
      </c>
      <c r="AM57" s="85">
        <f t="shared" si="32"/>
        <v>0</v>
      </c>
      <c r="AN57" s="85">
        <f t="shared" si="32"/>
        <v>0</v>
      </c>
      <c r="AO57" s="85">
        <f t="shared" si="32"/>
        <v>0</v>
      </c>
      <c r="AP57" s="85">
        <f t="shared" si="32"/>
        <v>0</v>
      </c>
      <c r="AQ57" s="85">
        <f t="shared" si="32"/>
        <v>0</v>
      </c>
      <c r="AR57" s="85">
        <f t="shared" si="32"/>
        <v>0</v>
      </c>
      <c r="AS57" s="85">
        <f t="shared" si="32"/>
        <v>0</v>
      </c>
      <c r="AT57" s="85">
        <f t="shared" si="32"/>
        <v>0</v>
      </c>
      <c r="AU57" s="85">
        <f t="shared" si="32"/>
        <v>0</v>
      </c>
      <c r="AV57" s="85">
        <f t="shared" si="32"/>
        <v>0</v>
      </c>
      <c r="AW57" s="85">
        <f t="shared" si="32"/>
        <v>0</v>
      </c>
      <c r="AX57" s="85">
        <f t="shared" si="32"/>
        <v>0</v>
      </c>
      <c r="AY57" s="85">
        <f t="shared" si="32"/>
        <v>0</v>
      </c>
      <c r="AZ57" s="85">
        <f t="shared" si="32"/>
        <v>0</v>
      </c>
      <c r="BA57" s="85">
        <f t="shared" si="32"/>
        <v>0</v>
      </c>
      <c r="BB57" s="85">
        <f t="shared" si="32"/>
        <v>0</v>
      </c>
      <c r="BC57" s="85">
        <f t="shared" si="32"/>
        <v>0</v>
      </c>
      <c r="BD57" s="85">
        <f t="shared" si="32"/>
        <v>0</v>
      </c>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row>
    <row r="58" spans="1:104" outlineLevel="1" x14ac:dyDescent="0.25">
      <c r="A58" s="2"/>
      <c r="B58" s="2"/>
      <c r="C58" s="2" t="s">
        <v>55</v>
      </c>
      <c r="D58" s="2"/>
      <c r="E58" s="13" t="str">
        <f>E$39</f>
        <v xml:space="preserve">[ £m ] </v>
      </c>
      <c r="F58" s="86">
        <f>Inputs!G55</f>
        <v>0.01</v>
      </c>
      <c r="G58" s="2"/>
      <c r="H58" s="85">
        <f>SUM(J58:BD58)</f>
        <v>31.002621516993354</v>
      </c>
      <c r="I58" s="8"/>
      <c r="J58" s="85">
        <f t="shared" ref="J58:BD58" si="33">$F58*($F56-SUM(J67,J68/2))*J22</f>
        <v>0</v>
      </c>
      <c r="K58" s="85">
        <f t="shared" si="33"/>
        <v>0</v>
      </c>
      <c r="L58" s="85">
        <f t="shared" si="33"/>
        <v>0</v>
      </c>
      <c r="M58" s="85">
        <f t="shared" si="33"/>
        <v>11.22</v>
      </c>
      <c r="N58" s="85">
        <f t="shared" si="33"/>
        <v>8.909096849315068</v>
      </c>
      <c r="O58" s="85">
        <f t="shared" si="33"/>
        <v>6.1662640622602742</v>
      </c>
      <c r="P58" s="85">
        <f t="shared" si="33"/>
        <v>3.2485135054446235</v>
      </c>
      <c r="Q58" s="85">
        <f t="shared" si="33"/>
        <v>1.2411648352277258</v>
      </c>
      <c r="R58" s="85">
        <f t="shared" si="33"/>
        <v>0.217582264745663</v>
      </c>
      <c r="S58" s="85">
        <f t="shared" si="33"/>
        <v>0</v>
      </c>
      <c r="T58" s="85">
        <f t="shared" si="33"/>
        <v>0</v>
      </c>
      <c r="U58" s="85">
        <f t="shared" si="33"/>
        <v>0</v>
      </c>
      <c r="V58" s="85">
        <f t="shared" si="33"/>
        <v>0</v>
      </c>
      <c r="W58" s="85">
        <f t="shared" si="33"/>
        <v>0</v>
      </c>
      <c r="X58" s="85">
        <f t="shared" si="33"/>
        <v>0</v>
      </c>
      <c r="Y58" s="85">
        <f t="shared" si="33"/>
        <v>0</v>
      </c>
      <c r="Z58" s="85">
        <f t="shared" si="33"/>
        <v>0</v>
      </c>
      <c r="AA58" s="85">
        <f t="shared" si="33"/>
        <v>0</v>
      </c>
      <c r="AB58" s="85">
        <f t="shared" si="33"/>
        <v>0</v>
      </c>
      <c r="AC58" s="85">
        <f t="shared" si="33"/>
        <v>0</v>
      </c>
      <c r="AD58" s="85">
        <f t="shared" si="33"/>
        <v>0</v>
      </c>
      <c r="AE58" s="85">
        <f t="shared" si="33"/>
        <v>0</v>
      </c>
      <c r="AF58" s="85">
        <f t="shared" si="33"/>
        <v>0</v>
      </c>
      <c r="AG58" s="85">
        <f t="shared" si="33"/>
        <v>0</v>
      </c>
      <c r="AH58" s="85">
        <f t="shared" si="33"/>
        <v>0</v>
      </c>
      <c r="AI58" s="85">
        <f t="shared" si="33"/>
        <v>0</v>
      </c>
      <c r="AJ58" s="85">
        <f t="shared" si="33"/>
        <v>0</v>
      </c>
      <c r="AK58" s="85">
        <f t="shared" si="33"/>
        <v>0</v>
      </c>
      <c r="AL58" s="85">
        <f t="shared" si="33"/>
        <v>0</v>
      </c>
      <c r="AM58" s="85">
        <f t="shared" si="33"/>
        <v>0</v>
      </c>
      <c r="AN58" s="85">
        <f t="shared" si="33"/>
        <v>0</v>
      </c>
      <c r="AO58" s="85">
        <f t="shared" si="33"/>
        <v>0</v>
      </c>
      <c r="AP58" s="85">
        <f t="shared" si="33"/>
        <v>0</v>
      </c>
      <c r="AQ58" s="85">
        <f t="shared" si="33"/>
        <v>0</v>
      </c>
      <c r="AR58" s="85">
        <f t="shared" si="33"/>
        <v>0</v>
      </c>
      <c r="AS58" s="85">
        <f t="shared" si="33"/>
        <v>0</v>
      </c>
      <c r="AT58" s="85">
        <f t="shared" si="33"/>
        <v>0</v>
      </c>
      <c r="AU58" s="85">
        <f t="shared" si="33"/>
        <v>0</v>
      </c>
      <c r="AV58" s="85">
        <f t="shared" si="33"/>
        <v>0</v>
      </c>
      <c r="AW58" s="85">
        <f t="shared" si="33"/>
        <v>0</v>
      </c>
      <c r="AX58" s="85">
        <f t="shared" si="33"/>
        <v>0</v>
      </c>
      <c r="AY58" s="85">
        <f t="shared" si="33"/>
        <v>0</v>
      </c>
      <c r="AZ58" s="85">
        <f t="shared" si="33"/>
        <v>0</v>
      </c>
      <c r="BA58" s="85">
        <f t="shared" si="33"/>
        <v>0</v>
      </c>
      <c r="BB58" s="85">
        <f t="shared" si="33"/>
        <v>0</v>
      </c>
      <c r="BC58" s="85">
        <f t="shared" si="33"/>
        <v>0</v>
      </c>
      <c r="BD58" s="85">
        <f t="shared" si="33"/>
        <v>0</v>
      </c>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row>
    <row r="59" spans="1:104" outlineLevel="1" x14ac:dyDescent="0.25">
      <c r="A59" s="2"/>
      <c r="B59" s="2"/>
      <c r="C59" s="2"/>
      <c r="D59" s="2"/>
      <c r="E59" s="24"/>
      <c r="F59" s="2"/>
      <c r="G59" s="2"/>
      <c r="H59" s="2"/>
      <c r="I59" s="8"/>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row>
    <row r="60" spans="1:104" outlineLevel="1" x14ac:dyDescent="0.25">
      <c r="A60" s="2"/>
      <c r="B60" s="9">
        <f>MAX($A$14:B59)+0.01</f>
        <v>2.0499999999999989</v>
      </c>
      <c r="C60" s="10" t="s">
        <v>119</v>
      </c>
      <c r="D60" s="2"/>
      <c r="E60" s="24"/>
      <c r="F60" s="2"/>
      <c r="G60" s="2"/>
      <c r="H60" s="2"/>
      <c r="I60" s="8"/>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row>
    <row r="61" spans="1:104" outlineLevel="1" x14ac:dyDescent="0.25">
      <c r="A61" s="2"/>
      <c r="B61" s="2"/>
      <c r="C61" s="2" t="s">
        <v>120</v>
      </c>
      <c r="D61" s="2"/>
      <c r="E61" s="13" t="str">
        <f>E$39</f>
        <v xml:space="preserve">[ £m ] </v>
      </c>
      <c r="F61" s="95">
        <f>F42</f>
        <v>0.65</v>
      </c>
      <c r="G61" s="2"/>
      <c r="H61" s="85">
        <f>SUM(J61:BD61)</f>
        <v>151.99752616715602</v>
      </c>
      <c r="I61" s="8"/>
      <c r="J61" s="85">
        <f t="shared" ref="J61:S63" si="34">$F61*SUM(J$52,J$57:J$58)</f>
        <v>0</v>
      </c>
      <c r="K61" s="85">
        <f t="shared" si="34"/>
        <v>0</v>
      </c>
      <c r="L61" s="85">
        <f t="shared" si="34"/>
        <v>0</v>
      </c>
      <c r="M61" s="85">
        <f t="shared" si="34"/>
        <v>49.090315068493155</v>
      </c>
      <c r="N61" s="85">
        <f t="shared" si="34"/>
        <v>14.283278705479452</v>
      </c>
      <c r="O61" s="85">
        <f t="shared" si="34"/>
        <v>21.375055681565069</v>
      </c>
      <c r="P61" s="85">
        <f t="shared" si="34"/>
        <v>29.134867021689686</v>
      </c>
      <c r="Q61" s="85">
        <f t="shared" si="34"/>
        <v>34.758257048206239</v>
      </c>
      <c r="R61" s="85">
        <f t="shared" si="34"/>
        <v>3.3557526417224408</v>
      </c>
      <c r="S61" s="85">
        <f t="shared" si="34"/>
        <v>0</v>
      </c>
      <c r="T61" s="85">
        <f t="shared" ref="T61:AC63" si="35">$F61*SUM(T$52,T$57:T$58)</f>
        <v>0</v>
      </c>
      <c r="U61" s="85">
        <f t="shared" si="35"/>
        <v>0</v>
      </c>
      <c r="V61" s="85">
        <f t="shared" si="35"/>
        <v>0</v>
      </c>
      <c r="W61" s="85">
        <f t="shared" si="35"/>
        <v>0</v>
      </c>
      <c r="X61" s="85">
        <f t="shared" si="35"/>
        <v>0</v>
      </c>
      <c r="Y61" s="85">
        <f t="shared" si="35"/>
        <v>0</v>
      </c>
      <c r="Z61" s="85">
        <f t="shared" si="35"/>
        <v>0</v>
      </c>
      <c r="AA61" s="85">
        <f t="shared" si="35"/>
        <v>0</v>
      </c>
      <c r="AB61" s="85">
        <f t="shared" si="35"/>
        <v>0</v>
      </c>
      <c r="AC61" s="85">
        <f t="shared" si="35"/>
        <v>0</v>
      </c>
      <c r="AD61" s="85">
        <f t="shared" ref="AD61:AM63" si="36">$F61*SUM(AD$52,AD$57:AD$58)</f>
        <v>0</v>
      </c>
      <c r="AE61" s="85">
        <f t="shared" si="36"/>
        <v>0</v>
      </c>
      <c r="AF61" s="85">
        <f t="shared" si="36"/>
        <v>0</v>
      </c>
      <c r="AG61" s="85">
        <f t="shared" si="36"/>
        <v>0</v>
      </c>
      <c r="AH61" s="85">
        <f t="shared" si="36"/>
        <v>0</v>
      </c>
      <c r="AI61" s="85">
        <f t="shared" si="36"/>
        <v>0</v>
      </c>
      <c r="AJ61" s="85">
        <f t="shared" si="36"/>
        <v>0</v>
      </c>
      <c r="AK61" s="85">
        <f t="shared" si="36"/>
        <v>0</v>
      </c>
      <c r="AL61" s="85">
        <f t="shared" si="36"/>
        <v>0</v>
      </c>
      <c r="AM61" s="85">
        <f t="shared" si="36"/>
        <v>0</v>
      </c>
      <c r="AN61" s="85">
        <f t="shared" ref="AN61:AW63" si="37">$F61*SUM(AN$52,AN$57:AN$58)</f>
        <v>0</v>
      </c>
      <c r="AO61" s="85">
        <f t="shared" si="37"/>
        <v>0</v>
      </c>
      <c r="AP61" s="85">
        <f t="shared" si="37"/>
        <v>0</v>
      </c>
      <c r="AQ61" s="85">
        <f t="shared" si="37"/>
        <v>0</v>
      </c>
      <c r="AR61" s="85">
        <f t="shared" si="37"/>
        <v>0</v>
      </c>
      <c r="AS61" s="85">
        <f t="shared" si="37"/>
        <v>0</v>
      </c>
      <c r="AT61" s="85">
        <f t="shared" si="37"/>
        <v>0</v>
      </c>
      <c r="AU61" s="85">
        <f t="shared" si="37"/>
        <v>0</v>
      </c>
      <c r="AV61" s="85">
        <f t="shared" si="37"/>
        <v>0</v>
      </c>
      <c r="AW61" s="85">
        <f t="shared" si="37"/>
        <v>0</v>
      </c>
      <c r="AX61" s="85">
        <f t="shared" ref="AX61:BD63" si="38">$F61*SUM(AX$52,AX$57:AX$58)</f>
        <v>0</v>
      </c>
      <c r="AY61" s="85">
        <f t="shared" si="38"/>
        <v>0</v>
      </c>
      <c r="AZ61" s="85">
        <f t="shared" si="38"/>
        <v>0</v>
      </c>
      <c r="BA61" s="85">
        <f t="shared" si="38"/>
        <v>0</v>
      </c>
      <c r="BB61" s="85">
        <f t="shared" si="38"/>
        <v>0</v>
      </c>
      <c r="BC61" s="85">
        <f t="shared" si="38"/>
        <v>0</v>
      </c>
      <c r="BD61" s="85">
        <f t="shared" si="38"/>
        <v>0</v>
      </c>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row>
    <row r="62" spans="1:104" outlineLevel="1" x14ac:dyDescent="0.25">
      <c r="A62" s="2"/>
      <c r="B62" s="2"/>
      <c r="C62" s="2" t="s">
        <v>120</v>
      </c>
      <c r="D62" s="2"/>
      <c r="E62" s="13" t="str">
        <f>E$39</f>
        <v xml:space="preserve">[ £m ] </v>
      </c>
      <c r="F62" s="95">
        <f>F43</f>
        <v>0.23</v>
      </c>
      <c r="G62" s="2"/>
      <c r="H62" s="85">
        <f>SUM(J62:BD62)</f>
        <v>53.783740028378297</v>
      </c>
      <c r="I62" s="8"/>
      <c r="J62" s="85">
        <f t="shared" si="34"/>
        <v>0</v>
      </c>
      <c r="K62" s="85">
        <f t="shared" si="34"/>
        <v>0</v>
      </c>
      <c r="L62" s="85">
        <f t="shared" si="34"/>
        <v>0</v>
      </c>
      <c r="M62" s="85">
        <f t="shared" si="34"/>
        <v>17.370419178082194</v>
      </c>
      <c r="N62" s="85">
        <f t="shared" si="34"/>
        <v>5.0540832342465754</v>
      </c>
      <c r="O62" s="85">
        <f t="shared" si="34"/>
        <v>7.5634812411691783</v>
      </c>
      <c r="P62" s="85">
        <f t="shared" si="34"/>
        <v>10.309260638444044</v>
      </c>
      <c r="Q62" s="85">
        <f t="shared" si="34"/>
        <v>12.299075570903748</v>
      </c>
      <c r="R62" s="85">
        <f t="shared" si="34"/>
        <v>1.187420165532556</v>
      </c>
      <c r="S62" s="85">
        <f t="shared" si="34"/>
        <v>0</v>
      </c>
      <c r="T62" s="85">
        <f t="shared" si="35"/>
        <v>0</v>
      </c>
      <c r="U62" s="85">
        <f t="shared" si="35"/>
        <v>0</v>
      </c>
      <c r="V62" s="85">
        <f t="shared" si="35"/>
        <v>0</v>
      </c>
      <c r="W62" s="85">
        <f t="shared" si="35"/>
        <v>0</v>
      </c>
      <c r="X62" s="85">
        <f t="shared" si="35"/>
        <v>0</v>
      </c>
      <c r="Y62" s="85">
        <f t="shared" si="35"/>
        <v>0</v>
      </c>
      <c r="Z62" s="85">
        <f t="shared" si="35"/>
        <v>0</v>
      </c>
      <c r="AA62" s="85">
        <f t="shared" si="35"/>
        <v>0</v>
      </c>
      <c r="AB62" s="85">
        <f t="shared" si="35"/>
        <v>0</v>
      </c>
      <c r="AC62" s="85">
        <f t="shared" si="35"/>
        <v>0</v>
      </c>
      <c r="AD62" s="85">
        <f t="shared" si="36"/>
        <v>0</v>
      </c>
      <c r="AE62" s="85">
        <f t="shared" si="36"/>
        <v>0</v>
      </c>
      <c r="AF62" s="85">
        <f t="shared" si="36"/>
        <v>0</v>
      </c>
      <c r="AG62" s="85">
        <f t="shared" si="36"/>
        <v>0</v>
      </c>
      <c r="AH62" s="85">
        <f t="shared" si="36"/>
        <v>0</v>
      </c>
      <c r="AI62" s="85">
        <f t="shared" si="36"/>
        <v>0</v>
      </c>
      <c r="AJ62" s="85">
        <f t="shared" si="36"/>
        <v>0</v>
      </c>
      <c r="AK62" s="85">
        <f t="shared" si="36"/>
        <v>0</v>
      </c>
      <c r="AL62" s="85">
        <f t="shared" si="36"/>
        <v>0</v>
      </c>
      <c r="AM62" s="85">
        <f t="shared" si="36"/>
        <v>0</v>
      </c>
      <c r="AN62" s="85">
        <f t="shared" si="37"/>
        <v>0</v>
      </c>
      <c r="AO62" s="85">
        <f t="shared" si="37"/>
        <v>0</v>
      </c>
      <c r="AP62" s="85">
        <f t="shared" si="37"/>
        <v>0</v>
      </c>
      <c r="AQ62" s="85">
        <f t="shared" si="37"/>
        <v>0</v>
      </c>
      <c r="AR62" s="85">
        <f t="shared" si="37"/>
        <v>0</v>
      </c>
      <c r="AS62" s="85">
        <f t="shared" si="37"/>
        <v>0</v>
      </c>
      <c r="AT62" s="85">
        <f t="shared" si="37"/>
        <v>0</v>
      </c>
      <c r="AU62" s="85">
        <f t="shared" si="37"/>
        <v>0</v>
      </c>
      <c r="AV62" s="85">
        <f t="shared" si="37"/>
        <v>0</v>
      </c>
      <c r="AW62" s="85">
        <f t="shared" si="37"/>
        <v>0</v>
      </c>
      <c r="AX62" s="85">
        <f t="shared" si="38"/>
        <v>0</v>
      </c>
      <c r="AY62" s="85">
        <f t="shared" si="38"/>
        <v>0</v>
      </c>
      <c r="AZ62" s="85">
        <f t="shared" si="38"/>
        <v>0</v>
      </c>
      <c r="BA62" s="85">
        <f t="shared" si="38"/>
        <v>0</v>
      </c>
      <c r="BB62" s="85">
        <f t="shared" si="38"/>
        <v>0</v>
      </c>
      <c r="BC62" s="85">
        <f t="shared" si="38"/>
        <v>0</v>
      </c>
      <c r="BD62" s="85">
        <f t="shared" si="38"/>
        <v>0</v>
      </c>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row>
    <row r="63" spans="1:104" outlineLevel="1" x14ac:dyDescent="0.25">
      <c r="A63" s="2"/>
      <c r="B63" s="2"/>
      <c r="C63" s="2" t="s">
        <v>49</v>
      </c>
      <c r="D63" s="2"/>
      <c r="E63" s="13" t="str">
        <f>E$39</f>
        <v xml:space="preserve">[ £m ] </v>
      </c>
      <c r="F63" s="95">
        <f>F44</f>
        <v>0.12</v>
      </c>
      <c r="G63" s="2"/>
      <c r="H63" s="85">
        <f>SUM(J63:BD63)</f>
        <v>28.061081753936499</v>
      </c>
      <c r="I63" s="8"/>
      <c r="J63" s="85">
        <f t="shared" si="34"/>
        <v>0</v>
      </c>
      <c r="K63" s="85">
        <f t="shared" si="34"/>
        <v>0</v>
      </c>
      <c r="L63" s="85">
        <f t="shared" si="34"/>
        <v>0</v>
      </c>
      <c r="M63" s="85">
        <f t="shared" si="34"/>
        <v>9.0628273972602749</v>
      </c>
      <c r="N63" s="85">
        <f t="shared" si="34"/>
        <v>2.6369129917808216</v>
      </c>
      <c r="O63" s="85">
        <f t="shared" si="34"/>
        <v>3.9461641258273974</v>
      </c>
      <c r="P63" s="85">
        <f t="shared" si="34"/>
        <v>5.3787446809273263</v>
      </c>
      <c r="Q63" s="85">
        <f t="shared" si="34"/>
        <v>6.4169089935149985</v>
      </c>
      <c r="R63" s="85">
        <f t="shared" si="34"/>
        <v>0.61952356462568126</v>
      </c>
      <c r="S63" s="85">
        <f t="shared" si="34"/>
        <v>0</v>
      </c>
      <c r="T63" s="85">
        <f t="shared" si="35"/>
        <v>0</v>
      </c>
      <c r="U63" s="85">
        <f t="shared" si="35"/>
        <v>0</v>
      </c>
      <c r="V63" s="85">
        <f t="shared" si="35"/>
        <v>0</v>
      </c>
      <c r="W63" s="85">
        <f t="shared" si="35"/>
        <v>0</v>
      </c>
      <c r="X63" s="85">
        <f t="shared" si="35"/>
        <v>0</v>
      </c>
      <c r="Y63" s="85">
        <f t="shared" si="35"/>
        <v>0</v>
      </c>
      <c r="Z63" s="85">
        <f t="shared" si="35"/>
        <v>0</v>
      </c>
      <c r="AA63" s="85">
        <f t="shared" si="35"/>
        <v>0</v>
      </c>
      <c r="AB63" s="85">
        <f t="shared" si="35"/>
        <v>0</v>
      </c>
      <c r="AC63" s="85">
        <f t="shared" si="35"/>
        <v>0</v>
      </c>
      <c r="AD63" s="85">
        <f t="shared" si="36"/>
        <v>0</v>
      </c>
      <c r="AE63" s="85">
        <f t="shared" si="36"/>
        <v>0</v>
      </c>
      <c r="AF63" s="85">
        <f t="shared" si="36"/>
        <v>0</v>
      </c>
      <c r="AG63" s="85">
        <f t="shared" si="36"/>
        <v>0</v>
      </c>
      <c r="AH63" s="85">
        <f t="shared" si="36"/>
        <v>0</v>
      </c>
      <c r="AI63" s="85">
        <f t="shared" si="36"/>
        <v>0</v>
      </c>
      <c r="AJ63" s="85">
        <f t="shared" si="36"/>
        <v>0</v>
      </c>
      <c r="AK63" s="85">
        <f t="shared" si="36"/>
        <v>0</v>
      </c>
      <c r="AL63" s="85">
        <f t="shared" si="36"/>
        <v>0</v>
      </c>
      <c r="AM63" s="85">
        <f t="shared" si="36"/>
        <v>0</v>
      </c>
      <c r="AN63" s="85">
        <f t="shared" si="37"/>
        <v>0</v>
      </c>
      <c r="AO63" s="85">
        <f t="shared" si="37"/>
        <v>0</v>
      </c>
      <c r="AP63" s="85">
        <f t="shared" si="37"/>
        <v>0</v>
      </c>
      <c r="AQ63" s="85">
        <f t="shared" si="37"/>
        <v>0</v>
      </c>
      <c r="AR63" s="85">
        <f t="shared" si="37"/>
        <v>0</v>
      </c>
      <c r="AS63" s="85">
        <f t="shared" si="37"/>
        <v>0</v>
      </c>
      <c r="AT63" s="85">
        <f t="shared" si="37"/>
        <v>0</v>
      </c>
      <c r="AU63" s="85">
        <f t="shared" si="37"/>
        <v>0</v>
      </c>
      <c r="AV63" s="85">
        <f t="shared" si="37"/>
        <v>0</v>
      </c>
      <c r="AW63" s="85">
        <f t="shared" si="37"/>
        <v>0</v>
      </c>
      <c r="AX63" s="85">
        <f t="shared" si="38"/>
        <v>0</v>
      </c>
      <c r="AY63" s="85">
        <f t="shared" si="38"/>
        <v>0</v>
      </c>
      <c r="AZ63" s="85">
        <f t="shared" si="38"/>
        <v>0</v>
      </c>
      <c r="BA63" s="85">
        <f t="shared" si="38"/>
        <v>0</v>
      </c>
      <c r="BB63" s="85">
        <f t="shared" si="38"/>
        <v>0</v>
      </c>
      <c r="BC63" s="85">
        <f t="shared" si="38"/>
        <v>0</v>
      </c>
      <c r="BD63" s="85">
        <f t="shared" si="38"/>
        <v>0</v>
      </c>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row>
    <row r="64" spans="1:104" outlineLevel="1" x14ac:dyDescent="0.25">
      <c r="A64" s="2"/>
      <c r="B64" s="2"/>
      <c r="C64" s="2" t="s">
        <v>121</v>
      </c>
      <c r="D64" s="2"/>
      <c r="E64" s="13" t="str">
        <f>E$39</f>
        <v xml:space="preserve">[ £m ] </v>
      </c>
      <c r="F64" s="96"/>
      <c r="G64" s="2"/>
      <c r="H64" s="89">
        <f>SUM(J64:BD64)</f>
        <v>233.84234794947088</v>
      </c>
      <c r="I64" s="8"/>
      <c r="J64" s="89">
        <f t="shared" ref="J64:BD64" si="39">SUM(J60:J63)</f>
        <v>0</v>
      </c>
      <c r="K64" s="89">
        <f t="shared" si="39"/>
        <v>0</v>
      </c>
      <c r="L64" s="89">
        <f t="shared" si="39"/>
        <v>0</v>
      </c>
      <c r="M64" s="89">
        <f t="shared" si="39"/>
        <v>75.523561643835635</v>
      </c>
      <c r="N64" s="89">
        <f t="shared" si="39"/>
        <v>21.974274931506848</v>
      </c>
      <c r="O64" s="89">
        <f t="shared" si="39"/>
        <v>32.884701048561645</v>
      </c>
      <c r="P64" s="89">
        <f t="shared" si="39"/>
        <v>44.822872341061057</v>
      </c>
      <c r="Q64" s="89">
        <f t="shared" si="39"/>
        <v>53.474241612624986</v>
      </c>
      <c r="R64" s="89">
        <f t="shared" si="39"/>
        <v>5.1626963718806786</v>
      </c>
      <c r="S64" s="89">
        <f t="shared" si="39"/>
        <v>0</v>
      </c>
      <c r="T64" s="89">
        <f t="shared" si="39"/>
        <v>0</v>
      </c>
      <c r="U64" s="89">
        <f t="shared" si="39"/>
        <v>0</v>
      </c>
      <c r="V64" s="89">
        <f t="shared" si="39"/>
        <v>0</v>
      </c>
      <c r="W64" s="89">
        <f t="shared" si="39"/>
        <v>0</v>
      </c>
      <c r="X64" s="89">
        <f t="shared" si="39"/>
        <v>0</v>
      </c>
      <c r="Y64" s="89">
        <f t="shared" si="39"/>
        <v>0</v>
      </c>
      <c r="Z64" s="89">
        <f t="shared" si="39"/>
        <v>0</v>
      </c>
      <c r="AA64" s="89">
        <f t="shared" si="39"/>
        <v>0</v>
      </c>
      <c r="AB64" s="89">
        <f t="shared" si="39"/>
        <v>0</v>
      </c>
      <c r="AC64" s="89">
        <f t="shared" si="39"/>
        <v>0</v>
      </c>
      <c r="AD64" s="89">
        <f t="shared" si="39"/>
        <v>0</v>
      </c>
      <c r="AE64" s="89">
        <f t="shared" si="39"/>
        <v>0</v>
      </c>
      <c r="AF64" s="89">
        <f t="shared" si="39"/>
        <v>0</v>
      </c>
      <c r="AG64" s="89">
        <f t="shared" si="39"/>
        <v>0</v>
      </c>
      <c r="AH64" s="89">
        <f t="shared" si="39"/>
        <v>0</v>
      </c>
      <c r="AI64" s="89">
        <f t="shared" si="39"/>
        <v>0</v>
      </c>
      <c r="AJ64" s="89">
        <f t="shared" si="39"/>
        <v>0</v>
      </c>
      <c r="AK64" s="89">
        <f t="shared" si="39"/>
        <v>0</v>
      </c>
      <c r="AL64" s="89">
        <f t="shared" si="39"/>
        <v>0</v>
      </c>
      <c r="AM64" s="89">
        <f t="shared" si="39"/>
        <v>0</v>
      </c>
      <c r="AN64" s="89">
        <f t="shared" si="39"/>
        <v>0</v>
      </c>
      <c r="AO64" s="89">
        <f t="shared" si="39"/>
        <v>0</v>
      </c>
      <c r="AP64" s="89">
        <f t="shared" si="39"/>
        <v>0</v>
      </c>
      <c r="AQ64" s="89">
        <f t="shared" si="39"/>
        <v>0</v>
      </c>
      <c r="AR64" s="89">
        <f t="shared" si="39"/>
        <v>0</v>
      </c>
      <c r="AS64" s="89">
        <f t="shared" si="39"/>
        <v>0</v>
      </c>
      <c r="AT64" s="89">
        <f t="shared" si="39"/>
        <v>0</v>
      </c>
      <c r="AU64" s="89">
        <f t="shared" si="39"/>
        <v>0</v>
      </c>
      <c r="AV64" s="89">
        <f t="shared" si="39"/>
        <v>0</v>
      </c>
      <c r="AW64" s="89">
        <f t="shared" si="39"/>
        <v>0</v>
      </c>
      <c r="AX64" s="89">
        <f t="shared" si="39"/>
        <v>0</v>
      </c>
      <c r="AY64" s="89">
        <f t="shared" si="39"/>
        <v>0</v>
      </c>
      <c r="AZ64" s="89">
        <f t="shared" si="39"/>
        <v>0</v>
      </c>
      <c r="BA64" s="89">
        <f t="shared" si="39"/>
        <v>0</v>
      </c>
      <c r="BB64" s="89">
        <f t="shared" si="39"/>
        <v>0</v>
      </c>
      <c r="BC64" s="89">
        <f t="shared" si="39"/>
        <v>0</v>
      </c>
      <c r="BD64" s="89">
        <f t="shared" si="39"/>
        <v>0</v>
      </c>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row>
    <row r="65" spans="1:104" outlineLevel="1" x14ac:dyDescent="0.25">
      <c r="A65" s="2"/>
      <c r="B65" s="2"/>
      <c r="C65" s="2"/>
      <c r="D65" s="2"/>
      <c r="E65" s="24"/>
      <c r="F65" s="2"/>
      <c r="G65" s="2"/>
      <c r="H65" s="2"/>
      <c r="I65" s="8"/>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row>
    <row r="66" spans="1:104" outlineLevel="1" x14ac:dyDescent="0.25">
      <c r="A66" s="2"/>
      <c r="B66" s="9">
        <f>MAX($A$14:B65)+0.01</f>
        <v>2.0599999999999987</v>
      </c>
      <c r="C66" s="10" t="s">
        <v>122</v>
      </c>
      <c r="D66" s="2"/>
      <c r="E66" s="24"/>
      <c r="F66" s="2"/>
      <c r="G66" s="2"/>
      <c r="H66" s="2"/>
      <c r="I66" s="8"/>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row>
    <row r="67" spans="1:104" outlineLevel="1" x14ac:dyDescent="0.25">
      <c r="A67" s="2"/>
      <c r="B67" s="10"/>
      <c r="C67" s="2" t="s">
        <v>113</v>
      </c>
      <c r="D67" s="2"/>
      <c r="E67" s="13" t="str">
        <f>E$39</f>
        <v xml:space="preserve">[ £m ] </v>
      </c>
      <c r="F67" s="2"/>
      <c r="G67" s="2"/>
      <c r="H67" s="2"/>
      <c r="I67" s="8"/>
      <c r="J67" s="85">
        <f t="shared" ref="J67:BD67" si="40">I70*J22</f>
        <v>0</v>
      </c>
      <c r="K67" s="85">
        <f t="shared" si="40"/>
        <v>0</v>
      </c>
      <c r="L67" s="85">
        <f t="shared" si="40"/>
        <v>0</v>
      </c>
      <c r="M67" s="85">
        <f t="shared" si="40"/>
        <v>0</v>
      </c>
      <c r="N67" s="85">
        <f t="shared" si="40"/>
        <v>205.09031506849317</v>
      </c>
      <c r="O67" s="85">
        <f t="shared" si="40"/>
        <v>427.37359377397263</v>
      </c>
      <c r="P67" s="85">
        <f t="shared" si="40"/>
        <v>760.7486494555377</v>
      </c>
      <c r="Q67" s="85">
        <f t="shared" si="40"/>
        <v>1018.6835164772275</v>
      </c>
      <c r="R67" s="85">
        <f t="shared" si="40"/>
        <v>1167.8417735254336</v>
      </c>
      <c r="S67" s="85">
        <f t="shared" si="40"/>
        <v>0</v>
      </c>
      <c r="T67" s="85">
        <f t="shared" si="40"/>
        <v>0</v>
      </c>
      <c r="U67" s="85">
        <f t="shared" si="40"/>
        <v>0</v>
      </c>
      <c r="V67" s="85">
        <f t="shared" si="40"/>
        <v>0</v>
      </c>
      <c r="W67" s="85">
        <f t="shared" si="40"/>
        <v>0</v>
      </c>
      <c r="X67" s="85">
        <f t="shared" si="40"/>
        <v>0</v>
      </c>
      <c r="Y67" s="85">
        <f t="shared" si="40"/>
        <v>0</v>
      </c>
      <c r="Z67" s="85">
        <f t="shared" si="40"/>
        <v>0</v>
      </c>
      <c r="AA67" s="85">
        <f t="shared" si="40"/>
        <v>0</v>
      </c>
      <c r="AB67" s="85">
        <f t="shared" si="40"/>
        <v>0</v>
      </c>
      <c r="AC67" s="85">
        <f t="shared" si="40"/>
        <v>0</v>
      </c>
      <c r="AD67" s="85">
        <f t="shared" si="40"/>
        <v>0</v>
      </c>
      <c r="AE67" s="85">
        <f t="shared" si="40"/>
        <v>0</v>
      </c>
      <c r="AF67" s="85">
        <f t="shared" si="40"/>
        <v>0</v>
      </c>
      <c r="AG67" s="85">
        <f t="shared" si="40"/>
        <v>0</v>
      </c>
      <c r="AH67" s="85">
        <f t="shared" si="40"/>
        <v>0</v>
      </c>
      <c r="AI67" s="85">
        <f t="shared" si="40"/>
        <v>0</v>
      </c>
      <c r="AJ67" s="85">
        <f t="shared" si="40"/>
        <v>0</v>
      </c>
      <c r="AK67" s="85">
        <f t="shared" si="40"/>
        <v>0</v>
      </c>
      <c r="AL67" s="85">
        <f t="shared" si="40"/>
        <v>0</v>
      </c>
      <c r="AM67" s="85">
        <f t="shared" si="40"/>
        <v>0</v>
      </c>
      <c r="AN67" s="85">
        <f t="shared" si="40"/>
        <v>0</v>
      </c>
      <c r="AO67" s="85">
        <f t="shared" si="40"/>
        <v>0</v>
      </c>
      <c r="AP67" s="85">
        <f t="shared" si="40"/>
        <v>0</v>
      </c>
      <c r="AQ67" s="85">
        <f t="shared" si="40"/>
        <v>0</v>
      </c>
      <c r="AR67" s="85">
        <f t="shared" si="40"/>
        <v>0</v>
      </c>
      <c r="AS67" s="85">
        <f t="shared" si="40"/>
        <v>0</v>
      </c>
      <c r="AT67" s="85">
        <f t="shared" si="40"/>
        <v>0</v>
      </c>
      <c r="AU67" s="85">
        <f t="shared" si="40"/>
        <v>0</v>
      </c>
      <c r="AV67" s="85">
        <f t="shared" si="40"/>
        <v>0</v>
      </c>
      <c r="AW67" s="85">
        <f t="shared" si="40"/>
        <v>0</v>
      </c>
      <c r="AX67" s="85">
        <f t="shared" si="40"/>
        <v>0</v>
      </c>
      <c r="AY67" s="85">
        <f t="shared" si="40"/>
        <v>0</v>
      </c>
      <c r="AZ67" s="85">
        <f t="shared" si="40"/>
        <v>0</v>
      </c>
      <c r="BA67" s="85">
        <f t="shared" si="40"/>
        <v>0</v>
      </c>
      <c r="BB67" s="85">
        <f t="shared" si="40"/>
        <v>0</v>
      </c>
      <c r="BC67" s="85">
        <f t="shared" si="40"/>
        <v>0</v>
      </c>
      <c r="BD67" s="85">
        <f t="shared" si="40"/>
        <v>0</v>
      </c>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row>
    <row r="68" spans="1:104" outlineLevel="1" x14ac:dyDescent="0.25">
      <c r="A68" s="2"/>
      <c r="B68" s="2"/>
      <c r="C68" s="2" t="s">
        <v>114</v>
      </c>
      <c r="D68" s="2"/>
      <c r="E68" s="13" t="str">
        <f>E$39</f>
        <v xml:space="preserve">[ £m ] </v>
      </c>
      <c r="F68" s="2"/>
      <c r="G68" s="2"/>
      <c r="H68" s="85">
        <f>SUM(J68:BD68)</f>
        <v>1040</v>
      </c>
      <c r="I68" s="8"/>
      <c r="J68" s="85">
        <f t="shared" ref="J68:BD68" si="41">J42</f>
        <v>0</v>
      </c>
      <c r="K68" s="85">
        <f t="shared" si="41"/>
        <v>0</v>
      </c>
      <c r="L68" s="85">
        <f t="shared" si="41"/>
        <v>0</v>
      </c>
      <c r="M68" s="85">
        <f t="shared" si="41"/>
        <v>156</v>
      </c>
      <c r="N68" s="85">
        <f t="shared" si="41"/>
        <v>208</v>
      </c>
      <c r="O68" s="85">
        <f t="shared" si="41"/>
        <v>312</v>
      </c>
      <c r="P68" s="85">
        <f t="shared" si="41"/>
        <v>228.8</v>
      </c>
      <c r="Q68" s="85">
        <f t="shared" si="41"/>
        <v>114.4</v>
      </c>
      <c r="R68" s="85">
        <f t="shared" si="41"/>
        <v>20.8</v>
      </c>
      <c r="S68" s="85">
        <f t="shared" si="41"/>
        <v>0</v>
      </c>
      <c r="T68" s="85">
        <f t="shared" si="41"/>
        <v>0</v>
      </c>
      <c r="U68" s="85">
        <f t="shared" si="41"/>
        <v>0</v>
      </c>
      <c r="V68" s="85">
        <f t="shared" si="41"/>
        <v>0</v>
      </c>
      <c r="W68" s="85">
        <f t="shared" si="41"/>
        <v>0</v>
      </c>
      <c r="X68" s="85">
        <f t="shared" si="41"/>
        <v>0</v>
      </c>
      <c r="Y68" s="85">
        <f t="shared" si="41"/>
        <v>0</v>
      </c>
      <c r="Z68" s="85">
        <f t="shared" si="41"/>
        <v>0</v>
      </c>
      <c r="AA68" s="85">
        <f t="shared" si="41"/>
        <v>0</v>
      </c>
      <c r="AB68" s="85">
        <f t="shared" si="41"/>
        <v>0</v>
      </c>
      <c r="AC68" s="85">
        <f t="shared" si="41"/>
        <v>0</v>
      </c>
      <c r="AD68" s="85">
        <f t="shared" si="41"/>
        <v>0</v>
      </c>
      <c r="AE68" s="85">
        <f t="shared" si="41"/>
        <v>0</v>
      </c>
      <c r="AF68" s="85">
        <f t="shared" si="41"/>
        <v>0</v>
      </c>
      <c r="AG68" s="85">
        <f t="shared" si="41"/>
        <v>0</v>
      </c>
      <c r="AH68" s="85">
        <f t="shared" si="41"/>
        <v>0</v>
      </c>
      <c r="AI68" s="85">
        <f t="shared" si="41"/>
        <v>0</v>
      </c>
      <c r="AJ68" s="85">
        <f t="shared" si="41"/>
        <v>0</v>
      </c>
      <c r="AK68" s="85">
        <f t="shared" si="41"/>
        <v>0</v>
      </c>
      <c r="AL68" s="85">
        <f t="shared" si="41"/>
        <v>0</v>
      </c>
      <c r="AM68" s="85">
        <f t="shared" si="41"/>
        <v>0</v>
      </c>
      <c r="AN68" s="85">
        <f t="shared" si="41"/>
        <v>0</v>
      </c>
      <c r="AO68" s="85">
        <f t="shared" si="41"/>
        <v>0</v>
      </c>
      <c r="AP68" s="85">
        <f t="shared" si="41"/>
        <v>0</v>
      </c>
      <c r="AQ68" s="85">
        <f t="shared" si="41"/>
        <v>0</v>
      </c>
      <c r="AR68" s="85">
        <f t="shared" si="41"/>
        <v>0</v>
      </c>
      <c r="AS68" s="85">
        <f t="shared" si="41"/>
        <v>0</v>
      </c>
      <c r="AT68" s="85">
        <f t="shared" si="41"/>
        <v>0</v>
      </c>
      <c r="AU68" s="85">
        <f t="shared" si="41"/>
        <v>0</v>
      </c>
      <c r="AV68" s="85">
        <f t="shared" si="41"/>
        <v>0</v>
      </c>
      <c r="AW68" s="85">
        <f t="shared" si="41"/>
        <v>0</v>
      </c>
      <c r="AX68" s="85">
        <f t="shared" si="41"/>
        <v>0</v>
      </c>
      <c r="AY68" s="85">
        <f t="shared" si="41"/>
        <v>0</v>
      </c>
      <c r="AZ68" s="85">
        <f t="shared" si="41"/>
        <v>0</v>
      </c>
      <c r="BA68" s="85">
        <f t="shared" si="41"/>
        <v>0</v>
      </c>
      <c r="BB68" s="85">
        <f t="shared" si="41"/>
        <v>0</v>
      </c>
      <c r="BC68" s="85">
        <f t="shared" si="41"/>
        <v>0</v>
      </c>
      <c r="BD68" s="85">
        <f t="shared" si="41"/>
        <v>0</v>
      </c>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row>
    <row r="69" spans="1:104" outlineLevel="1" x14ac:dyDescent="0.25">
      <c r="A69" s="2"/>
      <c r="B69" s="2"/>
      <c r="C69" s="2" t="s">
        <v>123</v>
      </c>
      <c r="D69" s="2"/>
      <c r="E69" s="13" t="str">
        <f>E$39</f>
        <v xml:space="preserve">[ £m ] </v>
      </c>
      <c r="F69" s="2"/>
      <c r="G69" s="2"/>
      <c r="H69" s="85">
        <f>SUM(J69:BD69)</f>
        <v>151.99752616715602</v>
      </c>
      <c r="I69" s="8"/>
      <c r="J69" s="93">
        <f t="shared" ref="J69:BD69" si="42">J61</f>
        <v>0</v>
      </c>
      <c r="K69" s="93">
        <f t="shared" si="42"/>
        <v>0</v>
      </c>
      <c r="L69" s="93">
        <f t="shared" si="42"/>
        <v>0</v>
      </c>
      <c r="M69" s="93">
        <f t="shared" si="42"/>
        <v>49.090315068493155</v>
      </c>
      <c r="N69" s="93">
        <f t="shared" si="42"/>
        <v>14.283278705479452</v>
      </c>
      <c r="O69" s="93">
        <f t="shared" si="42"/>
        <v>21.375055681565069</v>
      </c>
      <c r="P69" s="93">
        <f t="shared" si="42"/>
        <v>29.134867021689686</v>
      </c>
      <c r="Q69" s="93">
        <f t="shared" si="42"/>
        <v>34.758257048206239</v>
      </c>
      <c r="R69" s="93">
        <f t="shared" si="42"/>
        <v>3.3557526417224408</v>
      </c>
      <c r="S69" s="93">
        <f t="shared" si="42"/>
        <v>0</v>
      </c>
      <c r="T69" s="93">
        <f t="shared" si="42"/>
        <v>0</v>
      </c>
      <c r="U69" s="93">
        <f t="shared" si="42"/>
        <v>0</v>
      </c>
      <c r="V69" s="93">
        <f t="shared" si="42"/>
        <v>0</v>
      </c>
      <c r="W69" s="93">
        <f t="shared" si="42"/>
        <v>0</v>
      </c>
      <c r="X69" s="93">
        <f t="shared" si="42"/>
        <v>0</v>
      </c>
      <c r="Y69" s="93">
        <f t="shared" si="42"/>
        <v>0</v>
      </c>
      <c r="Z69" s="93">
        <f t="shared" si="42"/>
        <v>0</v>
      </c>
      <c r="AA69" s="93">
        <f t="shared" si="42"/>
        <v>0</v>
      </c>
      <c r="AB69" s="93">
        <f t="shared" si="42"/>
        <v>0</v>
      </c>
      <c r="AC69" s="93">
        <f t="shared" si="42"/>
        <v>0</v>
      </c>
      <c r="AD69" s="93">
        <f t="shared" si="42"/>
        <v>0</v>
      </c>
      <c r="AE69" s="93">
        <f t="shared" si="42"/>
        <v>0</v>
      </c>
      <c r="AF69" s="93">
        <f t="shared" si="42"/>
        <v>0</v>
      </c>
      <c r="AG69" s="93">
        <f t="shared" si="42"/>
        <v>0</v>
      </c>
      <c r="AH69" s="93">
        <f t="shared" si="42"/>
        <v>0</v>
      </c>
      <c r="AI69" s="93">
        <f t="shared" si="42"/>
        <v>0</v>
      </c>
      <c r="AJ69" s="93">
        <f t="shared" si="42"/>
        <v>0</v>
      </c>
      <c r="AK69" s="93">
        <f t="shared" si="42"/>
        <v>0</v>
      </c>
      <c r="AL69" s="93">
        <f t="shared" si="42"/>
        <v>0</v>
      </c>
      <c r="AM69" s="93">
        <f t="shared" si="42"/>
        <v>0</v>
      </c>
      <c r="AN69" s="93">
        <f t="shared" si="42"/>
        <v>0</v>
      </c>
      <c r="AO69" s="93">
        <f t="shared" si="42"/>
        <v>0</v>
      </c>
      <c r="AP69" s="93">
        <f t="shared" si="42"/>
        <v>0</v>
      </c>
      <c r="AQ69" s="93">
        <f t="shared" si="42"/>
        <v>0</v>
      </c>
      <c r="AR69" s="93">
        <f t="shared" si="42"/>
        <v>0</v>
      </c>
      <c r="AS69" s="93">
        <f t="shared" si="42"/>
        <v>0</v>
      </c>
      <c r="AT69" s="93">
        <f t="shared" si="42"/>
        <v>0</v>
      </c>
      <c r="AU69" s="93">
        <f t="shared" si="42"/>
        <v>0</v>
      </c>
      <c r="AV69" s="93">
        <f t="shared" si="42"/>
        <v>0</v>
      </c>
      <c r="AW69" s="93">
        <f t="shared" si="42"/>
        <v>0</v>
      </c>
      <c r="AX69" s="93">
        <f t="shared" si="42"/>
        <v>0</v>
      </c>
      <c r="AY69" s="93">
        <f t="shared" si="42"/>
        <v>0</v>
      </c>
      <c r="AZ69" s="93">
        <f t="shared" si="42"/>
        <v>0</v>
      </c>
      <c r="BA69" s="93">
        <f t="shared" si="42"/>
        <v>0</v>
      </c>
      <c r="BB69" s="93">
        <f t="shared" si="42"/>
        <v>0</v>
      </c>
      <c r="BC69" s="93">
        <f t="shared" si="42"/>
        <v>0</v>
      </c>
      <c r="BD69" s="93">
        <f t="shared" si="42"/>
        <v>0</v>
      </c>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row>
    <row r="70" spans="1:104" outlineLevel="1" x14ac:dyDescent="0.25">
      <c r="A70" s="2"/>
      <c r="B70" s="2"/>
      <c r="C70" s="2" t="s">
        <v>116</v>
      </c>
      <c r="D70" s="2"/>
      <c r="E70" s="13" t="str">
        <f>E$39</f>
        <v xml:space="preserve">[ £m ] </v>
      </c>
      <c r="F70" s="2"/>
      <c r="G70" s="2"/>
      <c r="H70" s="94"/>
      <c r="I70" s="8"/>
      <c r="J70" s="89">
        <f t="shared" ref="J70:BD70" si="43">SUM(J67:J69)</f>
        <v>0</v>
      </c>
      <c r="K70" s="89">
        <f t="shared" si="43"/>
        <v>0</v>
      </c>
      <c r="L70" s="89">
        <f t="shared" si="43"/>
        <v>0</v>
      </c>
      <c r="M70" s="89">
        <f t="shared" si="43"/>
        <v>205.09031506849317</v>
      </c>
      <c r="N70" s="89">
        <f t="shared" si="43"/>
        <v>427.37359377397263</v>
      </c>
      <c r="O70" s="89">
        <f t="shared" si="43"/>
        <v>760.7486494555377</v>
      </c>
      <c r="P70" s="89">
        <f t="shared" si="43"/>
        <v>1018.6835164772275</v>
      </c>
      <c r="Q70" s="89">
        <f t="shared" si="43"/>
        <v>1167.8417735254336</v>
      </c>
      <c r="R70" s="89">
        <f t="shared" si="43"/>
        <v>1191.9975261671559</v>
      </c>
      <c r="S70" s="89">
        <f t="shared" si="43"/>
        <v>0</v>
      </c>
      <c r="T70" s="89">
        <f t="shared" si="43"/>
        <v>0</v>
      </c>
      <c r="U70" s="89">
        <f t="shared" si="43"/>
        <v>0</v>
      </c>
      <c r="V70" s="89">
        <f t="shared" si="43"/>
        <v>0</v>
      </c>
      <c r="W70" s="89">
        <f t="shared" si="43"/>
        <v>0</v>
      </c>
      <c r="X70" s="89">
        <f t="shared" si="43"/>
        <v>0</v>
      </c>
      <c r="Y70" s="89">
        <f t="shared" si="43"/>
        <v>0</v>
      </c>
      <c r="Z70" s="89">
        <f t="shared" si="43"/>
        <v>0</v>
      </c>
      <c r="AA70" s="89">
        <f t="shared" si="43"/>
        <v>0</v>
      </c>
      <c r="AB70" s="89">
        <f t="shared" si="43"/>
        <v>0</v>
      </c>
      <c r="AC70" s="89">
        <f t="shared" si="43"/>
        <v>0</v>
      </c>
      <c r="AD70" s="89">
        <f t="shared" si="43"/>
        <v>0</v>
      </c>
      <c r="AE70" s="89">
        <f t="shared" si="43"/>
        <v>0</v>
      </c>
      <c r="AF70" s="89">
        <f t="shared" si="43"/>
        <v>0</v>
      </c>
      <c r="AG70" s="89">
        <f t="shared" si="43"/>
        <v>0</v>
      </c>
      <c r="AH70" s="89">
        <f t="shared" si="43"/>
        <v>0</v>
      </c>
      <c r="AI70" s="89">
        <f t="shared" si="43"/>
        <v>0</v>
      </c>
      <c r="AJ70" s="89">
        <f t="shared" si="43"/>
        <v>0</v>
      </c>
      <c r="AK70" s="89">
        <f t="shared" si="43"/>
        <v>0</v>
      </c>
      <c r="AL70" s="89">
        <f t="shared" si="43"/>
        <v>0</v>
      </c>
      <c r="AM70" s="89">
        <f t="shared" si="43"/>
        <v>0</v>
      </c>
      <c r="AN70" s="89">
        <f t="shared" si="43"/>
        <v>0</v>
      </c>
      <c r="AO70" s="89">
        <f t="shared" si="43"/>
        <v>0</v>
      </c>
      <c r="AP70" s="89">
        <f t="shared" si="43"/>
        <v>0</v>
      </c>
      <c r="AQ70" s="89">
        <f t="shared" si="43"/>
        <v>0</v>
      </c>
      <c r="AR70" s="89">
        <f t="shared" si="43"/>
        <v>0</v>
      </c>
      <c r="AS70" s="89">
        <f t="shared" si="43"/>
        <v>0</v>
      </c>
      <c r="AT70" s="89">
        <f t="shared" si="43"/>
        <v>0</v>
      </c>
      <c r="AU70" s="89">
        <f t="shared" si="43"/>
        <v>0</v>
      </c>
      <c r="AV70" s="89">
        <f t="shared" si="43"/>
        <v>0</v>
      </c>
      <c r="AW70" s="89">
        <f t="shared" si="43"/>
        <v>0</v>
      </c>
      <c r="AX70" s="89">
        <f t="shared" si="43"/>
        <v>0</v>
      </c>
      <c r="AY70" s="89">
        <f t="shared" si="43"/>
        <v>0</v>
      </c>
      <c r="AZ70" s="89">
        <f t="shared" si="43"/>
        <v>0</v>
      </c>
      <c r="BA70" s="89">
        <f t="shared" si="43"/>
        <v>0</v>
      </c>
      <c r="BB70" s="89">
        <f t="shared" si="43"/>
        <v>0</v>
      </c>
      <c r="BC70" s="89">
        <f t="shared" si="43"/>
        <v>0</v>
      </c>
      <c r="BD70" s="89">
        <f t="shared" si="43"/>
        <v>0</v>
      </c>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row>
    <row r="71" spans="1:104" outlineLevel="1" x14ac:dyDescent="0.25">
      <c r="A71" s="2"/>
      <c r="B71" s="2"/>
      <c r="C71" s="2"/>
      <c r="D71" s="2"/>
      <c r="E71" s="24"/>
      <c r="F71" s="2"/>
      <c r="G71" s="2"/>
      <c r="H71" s="2"/>
      <c r="I71" s="8"/>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row>
    <row r="72" spans="1:104" outlineLevel="1" x14ac:dyDescent="0.25">
      <c r="A72" s="2"/>
      <c r="B72" s="9">
        <f>MAX($A$14:B71)+0.01</f>
        <v>2.0699999999999985</v>
      </c>
      <c r="C72" s="10" t="s">
        <v>124</v>
      </c>
      <c r="D72" s="2"/>
      <c r="E72" s="24"/>
      <c r="F72" s="2"/>
      <c r="G72" s="2"/>
      <c r="H72" s="2"/>
      <c r="I72" s="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row>
    <row r="73" spans="1:104" outlineLevel="1" x14ac:dyDescent="0.25">
      <c r="A73" s="2"/>
      <c r="B73" s="10"/>
      <c r="C73" s="2" t="s">
        <v>113</v>
      </c>
      <c r="D73" s="2"/>
      <c r="E73" s="13" t="str">
        <f>E$39</f>
        <v xml:space="preserve">[ £m ] </v>
      </c>
      <c r="F73" s="2"/>
      <c r="G73" s="2"/>
      <c r="H73" s="2"/>
      <c r="I73" s="8"/>
      <c r="J73" s="85">
        <f t="shared" ref="J73:BD73" si="44">I76*J22</f>
        <v>0</v>
      </c>
      <c r="K73" s="85">
        <f t="shared" si="44"/>
        <v>0</v>
      </c>
      <c r="L73" s="85">
        <f t="shared" si="44"/>
        <v>0</v>
      </c>
      <c r="M73" s="85">
        <f t="shared" si="44"/>
        <v>0</v>
      </c>
      <c r="N73" s="85">
        <f t="shared" si="44"/>
        <v>72.570419178082204</v>
      </c>
      <c r="O73" s="85">
        <f t="shared" si="44"/>
        <v>151.2245024123288</v>
      </c>
      <c r="P73" s="85">
        <f t="shared" si="44"/>
        <v>269.18798365349801</v>
      </c>
      <c r="Q73" s="85">
        <f t="shared" si="44"/>
        <v>360.45724429194206</v>
      </c>
      <c r="R73" s="85">
        <f t="shared" si="44"/>
        <v>413.23631986284585</v>
      </c>
      <c r="S73" s="85">
        <f t="shared" si="44"/>
        <v>0</v>
      </c>
      <c r="T73" s="85">
        <f t="shared" si="44"/>
        <v>0</v>
      </c>
      <c r="U73" s="85">
        <f t="shared" si="44"/>
        <v>0</v>
      </c>
      <c r="V73" s="85">
        <f t="shared" si="44"/>
        <v>0</v>
      </c>
      <c r="W73" s="85">
        <f t="shared" si="44"/>
        <v>0</v>
      </c>
      <c r="X73" s="85">
        <f t="shared" si="44"/>
        <v>0</v>
      </c>
      <c r="Y73" s="85">
        <f t="shared" si="44"/>
        <v>0</v>
      </c>
      <c r="Z73" s="85">
        <f t="shared" si="44"/>
        <v>0</v>
      </c>
      <c r="AA73" s="85">
        <f t="shared" si="44"/>
        <v>0</v>
      </c>
      <c r="AB73" s="85">
        <f t="shared" si="44"/>
        <v>0</v>
      </c>
      <c r="AC73" s="85">
        <f t="shared" si="44"/>
        <v>0</v>
      </c>
      <c r="AD73" s="85">
        <f t="shared" si="44"/>
        <v>0</v>
      </c>
      <c r="AE73" s="85">
        <f t="shared" si="44"/>
        <v>0</v>
      </c>
      <c r="AF73" s="85">
        <f t="shared" si="44"/>
        <v>0</v>
      </c>
      <c r="AG73" s="85">
        <f t="shared" si="44"/>
        <v>0</v>
      </c>
      <c r="AH73" s="85">
        <f t="shared" si="44"/>
        <v>0</v>
      </c>
      <c r="AI73" s="85">
        <f t="shared" si="44"/>
        <v>0</v>
      </c>
      <c r="AJ73" s="85">
        <f t="shared" si="44"/>
        <v>0</v>
      </c>
      <c r="AK73" s="85">
        <f t="shared" si="44"/>
        <v>0</v>
      </c>
      <c r="AL73" s="85">
        <f t="shared" si="44"/>
        <v>0</v>
      </c>
      <c r="AM73" s="85">
        <f t="shared" si="44"/>
        <v>0</v>
      </c>
      <c r="AN73" s="85">
        <f t="shared" si="44"/>
        <v>0</v>
      </c>
      <c r="AO73" s="85">
        <f t="shared" si="44"/>
        <v>0</v>
      </c>
      <c r="AP73" s="85">
        <f t="shared" si="44"/>
        <v>0</v>
      </c>
      <c r="AQ73" s="85">
        <f t="shared" si="44"/>
        <v>0</v>
      </c>
      <c r="AR73" s="85">
        <f t="shared" si="44"/>
        <v>0</v>
      </c>
      <c r="AS73" s="85">
        <f t="shared" si="44"/>
        <v>0</v>
      </c>
      <c r="AT73" s="85">
        <f t="shared" si="44"/>
        <v>0</v>
      </c>
      <c r="AU73" s="85">
        <f t="shared" si="44"/>
        <v>0</v>
      </c>
      <c r="AV73" s="85">
        <f t="shared" si="44"/>
        <v>0</v>
      </c>
      <c r="AW73" s="85">
        <f t="shared" si="44"/>
        <v>0</v>
      </c>
      <c r="AX73" s="85">
        <f t="shared" si="44"/>
        <v>0</v>
      </c>
      <c r="AY73" s="85">
        <f t="shared" si="44"/>
        <v>0</v>
      </c>
      <c r="AZ73" s="85">
        <f t="shared" si="44"/>
        <v>0</v>
      </c>
      <c r="BA73" s="85">
        <f t="shared" si="44"/>
        <v>0</v>
      </c>
      <c r="BB73" s="85">
        <f t="shared" si="44"/>
        <v>0</v>
      </c>
      <c r="BC73" s="85">
        <f t="shared" si="44"/>
        <v>0</v>
      </c>
      <c r="BD73" s="85">
        <f t="shared" si="44"/>
        <v>0</v>
      </c>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row>
    <row r="74" spans="1:104" outlineLevel="1" x14ac:dyDescent="0.25">
      <c r="A74" s="2"/>
      <c r="B74" s="2"/>
      <c r="C74" s="2" t="s">
        <v>48</v>
      </c>
      <c r="D74" s="2"/>
      <c r="E74" s="13" t="str">
        <f>E$39</f>
        <v xml:space="preserve">[ £m ] </v>
      </c>
      <c r="F74" s="2"/>
      <c r="G74" s="2"/>
      <c r="H74" s="85">
        <f>SUM(J74:BD74)</f>
        <v>368.00000000000006</v>
      </c>
      <c r="I74" s="8"/>
      <c r="J74" s="85">
        <f t="shared" ref="J74:BD74" si="45">J43</f>
        <v>0</v>
      </c>
      <c r="K74" s="85">
        <f t="shared" si="45"/>
        <v>0</v>
      </c>
      <c r="L74" s="85">
        <f t="shared" si="45"/>
        <v>0</v>
      </c>
      <c r="M74" s="85">
        <f t="shared" si="45"/>
        <v>55.2</v>
      </c>
      <c r="N74" s="85">
        <f t="shared" si="45"/>
        <v>73.600000000000009</v>
      </c>
      <c r="O74" s="85">
        <f t="shared" si="45"/>
        <v>110.4</v>
      </c>
      <c r="P74" s="85">
        <f t="shared" si="45"/>
        <v>80.960000000000008</v>
      </c>
      <c r="Q74" s="85">
        <f t="shared" si="45"/>
        <v>40.480000000000004</v>
      </c>
      <c r="R74" s="85">
        <f t="shared" si="45"/>
        <v>7.36</v>
      </c>
      <c r="S74" s="85">
        <f t="shared" si="45"/>
        <v>0</v>
      </c>
      <c r="T74" s="85">
        <f t="shared" si="45"/>
        <v>0</v>
      </c>
      <c r="U74" s="85">
        <f t="shared" si="45"/>
        <v>0</v>
      </c>
      <c r="V74" s="85">
        <f t="shared" si="45"/>
        <v>0</v>
      </c>
      <c r="W74" s="85">
        <f t="shared" si="45"/>
        <v>0</v>
      </c>
      <c r="X74" s="85">
        <f t="shared" si="45"/>
        <v>0</v>
      </c>
      <c r="Y74" s="85">
        <f t="shared" si="45"/>
        <v>0</v>
      </c>
      <c r="Z74" s="85">
        <f t="shared" si="45"/>
        <v>0</v>
      </c>
      <c r="AA74" s="85">
        <f t="shared" si="45"/>
        <v>0</v>
      </c>
      <c r="AB74" s="85">
        <f t="shared" si="45"/>
        <v>0</v>
      </c>
      <c r="AC74" s="85">
        <f t="shared" si="45"/>
        <v>0</v>
      </c>
      <c r="AD74" s="85">
        <f t="shared" si="45"/>
        <v>0</v>
      </c>
      <c r="AE74" s="85">
        <f t="shared" si="45"/>
        <v>0</v>
      </c>
      <c r="AF74" s="85">
        <f t="shared" si="45"/>
        <v>0</v>
      </c>
      <c r="AG74" s="85">
        <f t="shared" si="45"/>
        <v>0</v>
      </c>
      <c r="AH74" s="85">
        <f t="shared" si="45"/>
        <v>0</v>
      </c>
      <c r="AI74" s="85">
        <f t="shared" si="45"/>
        <v>0</v>
      </c>
      <c r="AJ74" s="85">
        <f t="shared" si="45"/>
        <v>0</v>
      </c>
      <c r="AK74" s="85">
        <f t="shared" si="45"/>
        <v>0</v>
      </c>
      <c r="AL74" s="85">
        <f t="shared" si="45"/>
        <v>0</v>
      </c>
      <c r="AM74" s="85">
        <f t="shared" si="45"/>
        <v>0</v>
      </c>
      <c r="AN74" s="85">
        <f t="shared" si="45"/>
        <v>0</v>
      </c>
      <c r="AO74" s="85">
        <f t="shared" si="45"/>
        <v>0</v>
      </c>
      <c r="AP74" s="85">
        <f t="shared" si="45"/>
        <v>0</v>
      </c>
      <c r="AQ74" s="85">
        <f t="shared" si="45"/>
        <v>0</v>
      </c>
      <c r="AR74" s="85">
        <f t="shared" si="45"/>
        <v>0</v>
      </c>
      <c r="AS74" s="85">
        <f t="shared" si="45"/>
        <v>0</v>
      </c>
      <c r="AT74" s="85">
        <f t="shared" si="45"/>
        <v>0</v>
      </c>
      <c r="AU74" s="85">
        <f t="shared" si="45"/>
        <v>0</v>
      </c>
      <c r="AV74" s="85">
        <f t="shared" si="45"/>
        <v>0</v>
      </c>
      <c r="AW74" s="85">
        <f t="shared" si="45"/>
        <v>0</v>
      </c>
      <c r="AX74" s="85">
        <f t="shared" si="45"/>
        <v>0</v>
      </c>
      <c r="AY74" s="85">
        <f t="shared" si="45"/>
        <v>0</v>
      </c>
      <c r="AZ74" s="85">
        <f t="shared" si="45"/>
        <v>0</v>
      </c>
      <c r="BA74" s="85">
        <f t="shared" si="45"/>
        <v>0</v>
      </c>
      <c r="BB74" s="85">
        <f t="shared" si="45"/>
        <v>0</v>
      </c>
      <c r="BC74" s="85">
        <f t="shared" si="45"/>
        <v>0</v>
      </c>
      <c r="BD74" s="85">
        <f t="shared" si="45"/>
        <v>0</v>
      </c>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row>
    <row r="75" spans="1:104" outlineLevel="1" x14ac:dyDescent="0.25">
      <c r="A75" s="2"/>
      <c r="B75" s="2"/>
      <c r="C75" s="2" t="s">
        <v>123</v>
      </c>
      <c r="D75" s="2"/>
      <c r="E75" s="13" t="str">
        <f>E$39</f>
        <v xml:space="preserve">[ £m ] </v>
      </c>
      <c r="F75" s="2"/>
      <c r="G75" s="2"/>
      <c r="H75" s="85">
        <f>SUM(J75:BD75)</f>
        <v>53.783740028378297</v>
      </c>
      <c r="I75" s="8"/>
      <c r="J75" s="93">
        <f t="shared" ref="J75:BD75" si="46">J62</f>
        <v>0</v>
      </c>
      <c r="K75" s="93">
        <f t="shared" si="46"/>
        <v>0</v>
      </c>
      <c r="L75" s="93">
        <f t="shared" si="46"/>
        <v>0</v>
      </c>
      <c r="M75" s="93">
        <f t="shared" si="46"/>
        <v>17.370419178082194</v>
      </c>
      <c r="N75" s="93">
        <f t="shared" si="46"/>
        <v>5.0540832342465754</v>
      </c>
      <c r="O75" s="93">
        <f t="shared" si="46"/>
        <v>7.5634812411691783</v>
      </c>
      <c r="P75" s="93">
        <f t="shared" si="46"/>
        <v>10.309260638444044</v>
      </c>
      <c r="Q75" s="93">
        <f t="shared" si="46"/>
        <v>12.299075570903748</v>
      </c>
      <c r="R75" s="93">
        <f t="shared" si="46"/>
        <v>1.187420165532556</v>
      </c>
      <c r="S75" s="93">
        <f t="shared" si="46"/>
        <v>0</v>
      </c>
      <c r="T75" s="93">
        <f t="shared" si="46"/>
        <v>0</v>
      </c>
      <c r="U75" s="93">
        <f t="shared" si="46"/>
        <v>0</v>
      </c>
      <c r="V75" s="93">
        <f t="shared" si="46"/>
        <v>0</v>
      </c>
      <c r="W75" s="93">
        <f t="shared" si="46"/>
        <v>0</v>
      </c>
      <c r="X75" s="93">
        <f t="shared" si="46"/>
        <v>0</v>
      </c>
      <c r="Y75" s="93">
        <f t="shared" si="46"/>
        <v>0</v>
      </c>
      <c r="Z75" s="93">
        <f t="shared" si="46"/>
        <v>0</v>
      </c>
      <c r="AA75" s="93">
        <f t="shared" si="46"/>
        <v>0</v>
      </c>
      <c r="AB75" s="93">
        <f t="shared" si="46"/>
        <v>0</v>
      </c>
      <c r="AC75" s="93">
        <f t="shared" si="46"/>
        <v>0</v>
      </c>
      <c r="AD75" s="93">
        <f t="shared" si="46"/>
        <v>0</v>
      </c>
      <c r="AE75" s="93">
        <f t="shared" si="46"/>
        <v>0</v>
      </c>
      <c r="AF75" s="93">
        <f t="shared" si="46"/>
        <v>0</v>
      </c>
      <c r="AG75" s="93">
        <f t="shared" si="46"/>
        <v>0</v>
      </c>
      <c r="AH75" s="93">
        <f t="shared" si="46"/>
        <v>0</v>
      </c>
      <c r="AI75" s="93">
        <f t="shared" si="46"/>
        <v>0</v>
      </c>
      <c r="AJ75" s="93">
        <f t="shared" si="46"/>
        <v>0</v>
      </c>
      <c r="AK75" s="93">
        <f t="shared" si="46"/>
        <v>0</v>
      </c>
      <c r="AL75" s="93">
        <f t="shared" si="46"/>
        <v>0</v>
      </c>
      <c r="AM75" s="93">
        <f t="shared" si="46"/>
        <v>0</v>
      </c>
      <c r="AN75" s="93">
        <f t="shared" si="46"/>
        <v>0</v>
      </c>
      <c r="AO75" s="93">
        <f t="shared" si="46"/>
        <v>0</v>
      </c>
      <c r="AP75" s="93">
        <f t="shared" si="46"/>
        <v>0</v>
      </c>
      <c r="AQ75" s="93">
        <f t="shared" si="46"/>
        <v>0</v>
      </c>
      <c r="AR75" s="93">
        <f t="shared" si="46"/>
        <v>0</v>
      </c>
      <c r="AS75" s="93">
        <f t="shared" si="46"/>
        <v>0</v>
      </c>
      <c r="AT75" s="93">
        <f t="shared" si="46"/>
        <v>0</v>
      </c>
      <c r="AU75" s="93">
        <f t="shared" si="46"/>
        <v>0</v>
      </c>
      <c r="AV75" s="93">
        <f t="shared" si="46"/>
        <v>0</v>
      </c>
      <c r="AW75" s="93">
        <f t="shared" si="46"/>
        <v>0</v>
      </c>
      <c r="AX75" s="93">
        <f t="shared" si="46"/>
        <v>0</v>
      </c>
      <c r="AY75" s="93">
        <f t="shared" si="46"/>
        <v>0</v>
      </c>
      <c r="AZ75" s="93">
        <f t="shared" si="46"/>
        <v>0</v>
      </c>
      <c r="BA75" s="93">
        <f t="shared" si="46"/>
        <v>0</v>
      </c>
      <c r="BB75" s="93">
        <f t="shared" si="46"/>
        <v>0</v>
      </c>
      <c r="BC75" s="93">
        <f t="shared" si="46"/>
        <v>0</v>
      </c>
      <c r="BD75" s="93">
        <f t="shared" si="46"/>
        <v>0</v>
      </c>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row>
    <row r="76" spans="1:104" outlineLevel="1" x14ac:dyDescent="0.25">
      <c r="A76" s="2"/>
      <c r="B76" s="2"/>
      <c r="C76" s="2" t="s">
        <v>116</v>
      </c>
      <c r="D76" s="2"/>
      <c r="E76" s="13" t="str">
        <f>E$39</f>
        <v xml:space="preserve">[ £m ] </v>
      </c>
      <c r="F76" s="2"/>
      <c r="G76" s="2"/>
      <c r="H76" s="94"/>
      <c r="I76" s="8"/>
      <c r="J76" s="89">
        <f t="shared" ref="J76:BD76" si="47">SUM(J73:J75)</f>
        <v>0</v>
      </c>
      <c r="K76" s="89">
        <f t="shared" si="47"/>
        <v>0</v>
      </c>
      <c r="L76" s="89">
        <f t="shared" si="47"/>
        <v>0</v>
      </c>
      <c r="M76" s="89">
        <f t="shared" si="47"/>
        <v>72.570419178082204</v>
      </c>
      <c r="N76" s="89">
        <f t="shared" si="47"/>
        <v>151.2245024123288</v>
      </c>
      <c r="O76" s="89">
        <f t="shared" si="47"/>
        <v>269.18798365349801</v>
      </c>
      <c r="P76" s="89">
        <f t="shared" si="47"/>
        <v>360.45724429194206</v>
      </c>
      <c r="Q76" s="89">
        <f t="shared" si="47"/>
        <v>413.23631986284585</v>
      </c>
      <c r="R76" s="89">
        <f t="shared" si="47"/>
        <v>421.78374002837842</v>
      </c>
      <c r="S76" s="89">
        <f t="shared" si="47"/>
        <v>0</v>
      </c>
      <c r="T76" s="89">
        <f t="shared" si="47"/>
        <v>0</v>
      </c>
      <c r="U76" s="89">
        <f t="shared" si="47"/>
        <v>0</v>
      </c>
      <c r="V76" s="89">
        <f t="shared" si="47"/>
        <v>0</v>
      </c>
      <c r="W76" s="89">
        <f t="shared" si="47"/>
        <v>0</v>
      </c>
      <c r="X76" s="89">
        <f t="shared" si="47"/>
        <v>0</v>
      </c>
      <c r="Y76" s="89">
        <f t="shared" si="47"/>
        <v>0</v>
      </c>
      <c r="Z76" s="89">
        <f t="shared" si="47"/>
        <v>0</v>
      </c>
      <c r="AA76" s="89">
        <f t="shared" si="47"/>
        <v>0</v>
      </c>
      <c r="AB76" s="89">
        <f t="shared" si="47"/>
        <v>0</v>
      </c>
      <c r="AC76" s="89">
        <f t="shared" si="47"/>
        <v>0</v>
      </c>
      <c r="AD76" s="89">
        <f t="shared" si="47"/>
        <v>0</v>
      </c>
      <c r="AE76" s="89">
        <f t="shared" si="47"/>
        <v>0</v>
      </c>
      <c r="AF76" s="89">
        <f t="shared" si="47"/>
        <v>0</v>
      </c>
      <c r="AG76" s="89">
        <f t="shared" si="47"/>
        <v>0</v>
      </c>
      <c r="AH76" s="89">
        <f t="shared" si="47"/>
        <v>0</v>
      </c>
      <c r="AI76" s="89">
        <f t="shared" si="47"/>
        <v>0</v>
      </c>
      <c r="AJ76" s="89">
        <f t="shared" si="47"/>
        <v>0</v>
      </c>
      <c r="AK76" s="89">
        <f t="shared" si="47"/>
        <v>0</v>
      </c>
      <c r="AL76" s="89">
        <f t="shared" si="47"/>
        <v>0</v>
      </c>
      <c r="AM76" s="89">
        <f t="shared" si="47"/>
        <v>0</v>
      </c>
      <c r="AN76" s="89">
        <f t="shared" si="47"/>
        <v>0</v>
      </c>
      <c r="AO76" s="89">
        <f t="shared" si="47"/>
        <v>0</v>
      </c>
      <c r="AP76" s="89">
        <f t="shared" si="47"/>
        <v>0</v>
      </c>
      <c r="AQ76" s="89">
        <f t="shared" si="47"/>
        <v>0</v>
      </c>
      <c r="AR76" s="89">
        <f t="shared" si="47"/>
        <v>0</v>
      </c>
      <c r="AS76" s="89">
        <f t="shared" si="47"/>
        <v>0</v>
      </c>
      <c r="AT76" s="89">
        <f t="shared" si="47"/>
        <v>0</v>
      </c>
      <c r="AU76" s="89">
        <f t="shared" si="47"/>
        <v>0</v>
      </c>
      <c r="AV76" s="89">
        <f t="shared" si="47"/>
        <v>0</v>
      </c>
      <c r="AW76" s="89">
        <f t="shared" si="47"/>
        <v>0</v>
      </c>
      <c r="AX76" s="89">
        <f t="shared" si="47"/>
        <v>0</v>
      </c>
      <c r="AY76" s="89">
        <f t="shared" si="47"/>
        <v>0</v>
      </c>
      <c r="AZ76" s="89">
        <f t="shared" si="47"/>
        <v>0</v>
      </c>
      <c r="BA76" s="89">
        <f t="shared" si="47"/>
        <v>0</v>
      </c>
      <c r="BB76" s="89">
        <f t="shared" si="47"/>
        <v>0</v>
      </c>
      <c r="BC76" s="89">
        <f t="shared" si="47"/>
        <v>0</v>
      </c>
      <c r="BD76" s="89">
        <f t="shared" si="47"/>
        <v>0</v>
      </c>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row>
    <row r="77" spans="1:104" outlineLevel="1" x14ac:dyDescent="0.25">
      <c r="A77" s="2"/>
      <c r="B77" s="2"/>
      <c r="C77" s="2"/>
      <c r="D77" s="2"/>
      <c r="E77" s="24"/>
      <c r="F77" s="2"/>
      <c r="G77" s="2"/>
      <c r="H77" s="2"/>
      <c r="I77" s="8"/>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row>
    <row r="78" spans="1:104" outlineLevel="1" x14ac:dyDescent="0.25">
      <c r="A78" s="2"/>
      <c r="B78" s="9">
        <f>MAX($A$14:B77)+0.01</f>
        <v>2.0799999999999983</v>
      </c>
      <c r="C78" s="10" t="s">
        <v>125</v>
      </c>
      <c r="D78" s="2"/>
      <c r="E78" s="24"/>
      <c r="F78" s="2"/>
      <c r="G78" s="2"/>
      <c r="H78" s="2"/>
      <c r="I78" s="8"/>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row>
    <row r="79" spans="1:104" outlineLevel="1" x14ac:dyDescent="0.25">
      <c r="A79" s="2"/>
      <c r="B79" s="10"/>
      <c r="C79" s="2" t="s">
        <v>113</v>
      </c>
      <c r="D79" s="2"/>
      <c r="E79" s="13" t="str">
        <f>E$39</f>
        <v xml:space="preserve">[ £m ] </v>
      </c>
      <c r="F79" s="2"/>
      <c r="G79" s="2"/>
      <c r="H79" s="2"/>
      <c r="I79" s="8"/>
      <c r="J79" s="85">
        <f t="shared" ref="J79:BD79" si="48">I82*J22</f>
        <v>0</v>
      </c>
      <c r="K79" s="85">
        <f t="shared" si="48"/>
        <v>0</v>
      </c>
      <c r="L79" s="85">
        <f t="shared" si="48"/>
        <v>0</v>
      </c>
      <c r="M79" s="85">
        <f t="shared" si="48"/>
        <v>0</v>
      </c>
      <c r="N79" s="85">
        <f t="shared" si="48"/>
        <v>37.862827397260276</v>
      </c>
      <c r="O79" s="85">
        <f t="shared" si="48"/>
        <v>78.899740389041099</v>
      </c>
      <c r="P79" s="85">
        <f t="shared" si="48"/>
        <v>140.44590451486852</v>
      </c>
      <c r="Q79" s="85">
        <f t="shared" si="48"/>
        <v>188.06464919579585</v>
      </c>
      <c r="R79" s="85">
        <f t="shared" si="48"/>
        <v>215.60155818931085</v>
      </c>
      <c r="S79" s="85">
        <f t="shared" si="48"/>
        <v>0</v>
      </c>
      <c r="T79" s="85">
        <f t="shared" si="48"/>
        <v>0</v>
      </c>
      <c r="U79" s="85">
        <f t="shared" si="48"/>
        <v>0</v>
      </c>
      <c r="V79" s="85">
        <f t="shared" si="48"/>
        <v>0</v>
      </c>
      <c r="W79" s="85">
        <f t="shared" si="48"/>
        <v>0</v>
      </c>
      <c r="X79" s="85">
        <f t="shared" si="48"/>
        <v>0</v>
      </c>
      <c r="Y79" s="85">
        <f t="shared" si="48"/>
        <v>0</v>
      </c>
      <c r="Z79" s="85">
        <f t="shared" si="48"/>
        <v>0</v>
      </c>
      <c r="AA79" s="85">
        <f t="shared" si="48"/>
        <v>0</v>
      </c>
      <c r="AB79" s="85">
        <f t="shared" si="48"/>
        <v>0</v>
      </c>
      <c r="AC79" s="85">
        <f t="shared" si="48"/>
        <v>0</v>
      </c>
      <c r="AD79" s="85">
        <f t="shared" si="48"/>
        <v>0</v>
      </c>
      <c r="AE79" s="85">
        <f t="shared" si="48"/>
        <v>0</v>
      </c>
      <c r="AF79" s="85">
        <f t="shared" si="48"/>
        <v>0</v>
      </c>
      <c r="AG79" s="85">
        <f t="shared" si="48"/>
        <v>0</v>
      </c>
      <c r="AH79" s="85">
        <f t="shared" si="48"/>
        <v>0</v>
      </c>
      <c r="AI79" s="85">
        <f t="shared" si="48"/>
        <v>0</v>
      </c>
      <c r="AJ79" s="85">
        <f t="shared" si="48"/>
        <v>0</v>
      </c>
      <c r="AK79" s="85">
        <f t="shared" si="48"/>
        <v>0</v>
      </c>
      <c r="AL79" s="85">
        <f t="shared" si="48"/>
        <v>0</v>
      </c>
      <c r="AM79" s="85">
        <f t="shared" si="48"/>
        <v>0</v>
      </c>
      <c r="AN79" s="85">
        <f t="shared" si="48"/>
        <v>0</v>
      </c>
      <c r="AO79" s="85">
        <f t="shared" si="48"/>
        <v>0</v>
      </c>
      <c r="AP79" s="85">
        <f t="shared" si="48"/>
        <v>0</v>
      </c>
      <c r="AQ79" s="85">
        <f t="shared" si="48"/>
        <v>0</v>
      </c>
      <c r="AR79" s="85">
        <f t="shared" si="48"/>
        <v>0</v>
      </c>
      <c r="AS79" s="85">
        <f t="shared" si="48"/>
        <v>0</v>
      </c>
      <c r="AT79" s="85">
        <f t="shared" si="48"/>
        <v>0</v>
      </c>
      <c r="AU79" s="85">
        <f t="shared" si="48"/>
        <v>0</v>
      </c>
      <c r="AV79" s="85">
        <f t="shared" si="48"/>
        <v>0</v>
      </c>
      <c r="AW79" s="85">
        <f t="shared" si="48"/>
        <v>0</v>
      </c>
      <c r="AX79" s="85">
        <f t="shared" si="48"/>
        <v>0</v>
      </c>
      <c r="AY79" s="85">
        <f t="shared" si="48"/>
        <v>0</v>
      </c>
      <c r="AZ79" s="85">
        <f t="shared" si="48"/>
        <v>0</v>
      </c>
      <c r="BA79" s="85">
        <f t="shared" si="48"/>
        <v>0</v>
      </c>
      <c r="BB79" s="85">
        <f t="shared" si="48"/>
        <v>0</v>
      </c>
      <c r="BC79" s="85">
        <f t="shared" si="48"/>
        <v>0</v>
      </c>
      <c r="BD79" s="85">
        <f t="shared" si="48"/>
        <v>0</v>
      </c>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row>
    <row r="80" spans="1:104" outlineLevel="1" x14ac:dyDescent="0.25">
      <c r="A80" s="2"/>
      <c r="B80" s="2"/>
      <c r="C80" s="2" t="s">
        <v>49</v>
      </c>
      <c r="D80" s="2"/>
      <c r="E80" s="13" t="str">
        <f>E$39</f>
        <v xml:space="preserve">[ £m ] </v>
      </c>
      <c r="F80" s="2"/>
      <c r="G80" s="2"/>
      <c r="H80" s="85">
        <f>SUM(J80:BD80)</f>
        <v>191.99999999999997</v>
      </c>
      <c r="I80" s="8"/>
      <c r="J80" s="85">
        <f t="shared" ref="J80:BD80" si="49">J44</f>
        <v>0</v>
      </c>
      <c r="K80" s="85">
        <f t="shared" si="49"/>
        <v>0</v>
      </c>
      <c r="L80" s="85">
        <f t="shared" si="49"/>
        <v>0</v>
      </c>
      <c r="M80" s="85">
        <f t="shared" si="49"/>
        <v>28.799999999999997</v>
      </c>
      <c r="N80" s="85">
        <f t="shared" si="49"/>
        <v>38.4</v>
      </c>
      <c r="O80" s="85">
        <f t="shared" si="49"/>
        <v>57.599999999999994</v>
      </c>
      <c r="P80" s="85">
        <f t="shared" si="49"/>
        <v>42.239999999999995</v>
      </c>
      <c r="Q80" s="85">
        <f t="shared" si="49"/>
        <v>21.119999999999997</v>
      </c>
      <c r="R80" s="85">
        <f t="shared" si="49"/>
        <v>3.84</v>
      </c>
      <c r="S80" s="85">
        <f t="shared" si="49"/>
        <v>0</v>
      </c>
      <c r="T80" s="85">
        <f t="shared" si="49"/>
        <v>0</v>
      </c>
      <c r="U80" s="85">
        <f t="shared" si="49"/>
        <v>0</v>
      </c>
      <c r="V80" s="85">
        <f t="shared" si="49"/>
        <v>0</v>
      </c>
      <c r="W80" s="85">
        <f t="shared" si="49"/>
        <v>0</v>
      </c>
      <c r="X80" s="85">
        <f t="shared" si="49"/>
        <v>0</v>
      </c>
      <c r="Y80" s="85">
        <f t="shared" si="49"/>
        <v>0</v>
      </c>
      <c r="Z80" s="85">
        <f t="shared" si="49"/>
        <v>0</v>
      </c>
      <c r="AA80" s="85">
        <f t="shared" si="49"/>
        <v>0</v>
      </c>
      <c r="AB80" s="85">
        <f t="shared" si="49"/>
        <v>0</v>
      </c>
      <c r="AC80" s="85">
        <f t="shared" si="49"/>
        <v>0</v>
      </c>
      <c r="AD80" s="85">
        <f t="shared" si="49"/>
        <v>0</v>
      </c>
      <c r="AE80" s="85">
        <f t="shared" si="49"/>
        <v>0</v>
      </c>
      <c r="AF80" s="85">
        <f t="shared" si="49"/>
        <v>0</v>
      </c>
      <c r="AG80" s="85">
        <f t="shared" si="49"/>
        <v>0</v>
      </c>
      <c r="AH80" s="85">
        <f t="shared" si="49"/>
        <v>0</v>
      </c>
      <c r="AI80" s="85">
        <f t="shared" si="49"/>
        <v>0</v>
      </c>
      <c r="AJ80" s="85">
        <f t="shared" si="49"/>
        <v>0</v>
      </c>
      <c r="AK80" s="85">
        <f t="shared" si="49"/>
        <v>0</v>
      </c>
      <c r="AL80" s="85">
        <f t="shared" si="49"/>
        <v>0</v>
      </c>
      <c r="AM80" s="85">
        <f t="shared" si="49"/>
        <v>0</v>
      </c>
      <c r="AN80" s="85">
        <f t="shared" si="49"/>
        <v>0</v>
      </c>
      <c r="AO80" s="85">
        <f t="shared" si="49"/>
        <v>0</v>
      </c>
      <c r="AP80" s="85">
        <f t="shared" si="49"/>
        <v>0</v>
      </c>
      <c r="AQ80" s="85">
        <f t="shared" si="49"/>
        <v>0</v>
      </c>
      <c r="AR80" s="85">
        <f t="shared" si="49"/>
        <v>0</v>
      </c>
      <c r="AS80" s="85">
        <f t="shared" si="49"/>
        <v>0</v>
      </c>
      <c r="AT80" s="85">
        <f t="shared" si="49"/>
        <v>0</v>
      </c>
      <c r="AU80" s="85">
        <f t="shared" si="49"/>
        <v>0</v>
      </c>
      <c r="AV80" s="85">
        <f t="shared" si="49"/>
        <v>0</v>
      </c>
      <c r="AW80" s="85">
        <f t="shared" si="49"/>
        <v>0</v>
      </c>
      <c r="AX80" s="85">
        <f t="shared" si="49"/>
        <v>0</v>
      </c>
      <c r="AY80" s="85">
        <f t="shared" si="49"/>
        <v>0</v>
      </c>
      <c r="AZ80" s="85">
        <f t="shared" si="49"/>
        <v>0</v>
      </c>
      <c r="BA80" s="85">
        <f t="shared" si="49"/>
        <v>0</v>
      </c>
      <c r="BB80" s="85">
        <f t="shared" si="49"/>
        <v>0</v>
      </c>
      <c r="BC80" s="85">
        <f t="shared" si="49"/>
        <v>0</v>
      </c>
      <c r="BD80" s="85">
        <f t="shared" si="49"/>
        <v>0</v>
      </c>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row>
    <row r="81" spans="1:104" outlineLevel="1" x14ac:dyDescent="0.25">
      <c r="A81" s="2"/>
      <c r="B81" s="2"/>
      <c r="C81" s="2" t="s">
        <v>123</v>
      </c>
      <c r="D81" s="2"/>
      <c r="E81" s="13" t="str">
        <f>E$39</f>
        <v xml:space="preserve">[ £m ] </v>
      </c>
      <c r="F81" s="2"/>
      <c r="G81" s="2"/>
      <c r="H81" s="85">
        <f>SUM(J81:BD81)</f>
        <v>28.061081753936499</v>
      </c>
      <c r="I81" s="8"/>
      <c r="J81" s="93">
        <f t="shared" ref="J81:BD81" si="50">J63</f>
        <v>0</v>
      </c>
      <c r="K81" s="93">
        <f t="shared" si="50"/>
        <v>0</v>
      </c>
      <c r="L81" s="93">
        <f t="shared" si="50"/>
        <v>0</v>
      </c>
      <c r="M81" s="93">
        <f t="shared" si="50"/>
        <v>9.0628273972602749</v>
      </c>
      <c r="N81" s="93">
        <f t="shared" si="50"/>
        <v>2.6369129917808216</v>
      </c>
      <c r="O81" s="93">
        <f t="shared" si="50"/>
        <v>3.9461641258273974</v>
      </c>
      <c r="P81" s="93">
        <f t="shared" si="50"/>
        <v>5.3787446809273263</v>
      </c>
      <c r="Q81" s="93">
        <f t="shared" si="50"/>
        <v>6.4169089935149985</v>
      </c>
      <c r="R81" s="93">
        <f t="shared" si="50"/>
        <v>0.61952356462568126</v>
      </c>
      <c r="S81" s="93">
        <f t="shared" si="50"/>
        <v>0</v>
      </c>
      <c r="T81" s="93">
        <f t="shared" si="50"/>
        <v>0</v>
      </c>
      <c r="U81" s="93">
        <f t="shared" si="50"/>
        <v>0</v>
      </c>
      <c r="V81" s="93">
        <f t="shared" si="50"/>
        <v>0</v>
      </c>
      <c r="W81" s="93">
        <f t="shared" si="50"/>
        <v>0</v>
      </c>
      <c r="X81" s="93">
        <f t="shared" si="50"/>
        <v>0</v>
      </c>
      <c r="Y81" s="93">
        <f t="shared" si="50"/>
        <v>0</v>
      </c>
      <c r="Z81" s="93">
        <f t="shared" si="50"/>
        <v>0</v>
      </c>
      <c r="AA81" s="93">
        <f t="shared" si="50"/>
        <v>0</v>
      </c>
      <c r="AB81" s="93">
        <f t="shared" si="50"/>
        <v>0</v>
      </c>
      <c r="AC81" s="93">
        <f t="shared" si="50"/>
        <v>0</v>
      </c>
      <c r="AD81" s="93">
        <f t="shared" si="50"/>
        <v>0</v>
      </c>
      <c r="AE81" s="93">
        <f t="shared" si="50"/>
        <v>0</v>
      </c>
      <c r="AF81" s="93">
        <f t="shared" si="50"/>
        <v>0</v>
      </c>
      <c r="AG81" s="93">
        <f t="shared" si="50"/>
        <v>0</v>
      </c>
      <c r="AH81" s="93">
        <f t="shared" si="50"/>
        <v>0</v>
      </c>
      <c r="AI81" s="93">
        <f t="shared" si="50"/>
        <v>0</v>
      </c>
      <c r="AJ81" s="93">
        <f t="shared" si="50"/>
        <v>0</v>
      </c>
      <c r="AK81" s="93">
        <f t="shared" si="50"/>
        <v>0</v>
      </c>
      <c r="AL81" s="93">
        <f t="shared" si="50"/>
        <v>0</v>
      </c>
      <c r="AM81" s="93">
        <f t="shared" si="50"/>
        <v>0</v>
      </c>
      <c r="AN81" s="93">
        <f t="shared" si="50"/>
        <v>0</v>
      </c>
      <c r="AO81" s="93">
        <f t="shared" si="50"/>
        <v>0</v>
      </c>
      <c r="AP81" s="93">
        <f t="shared" si="50"/>
        <v>0</v>
      </c>
      <c r="AQ81" s="93">
        <f t="shared" si="50"/>
        <v>0</v>
      </c>
      <c r="AR81" s="93">
        <f t="shared" si="50"/>
        <v>0</v>
      </c>
      <c r="AS81" s="93">
        <f t="shared" si="50"/>
        <v>0</v>
      </c>
      <c r="AT81" s="93">
        <f t="shared" si="50"/>
        <v>0</v>
      </c>
      <c r="AU81" s="93">
        <f t="shared" si="50"/>
        <v>0</v>
      </c>
      <c r="AV81" s="93">
        <f t="shared" si="50"/>
        <v>0</v>
      </c>
      <c r="AW81" s="93">
        <f t="shared" si="50"/>
        <v>0</v>
      </c>
      <c r="AX81" s="93">
        <f t="shared" si="50"/>
        <v>0</v>
      </c>
      <c r="AY81" s="93">
        <f t="shared" si="50"/>
        <v>0</v>
      </c>
      <c r="AZ81" s="93">
        <f t="shared" si="50"/>
        <v>0</v>
      </c>
      <c r="BA81" s="93">
        <f t="shared" si="50"/>
        <v>0</v>
      </c>
      <c r="BB81" s="93">
        <f t="shared" si="50"/>
        <v>0</v>
      </c>
      <c r="BC81" s="93">
        <f t="shared" si="50"/>
        <v>0</v>
      </c>
      <c r="BD81" s="93">
        <f t="shared" si="50"/>
        <v>0</v>
      </c>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row>
    <row r="82" spans="1:104" outlineLevel="1" x14ac:dyDescent="0.25">
      <c r="A82" s="2"/>
      <c r="B82" s="2"/>
      <c r="C82" s="2" t="s">
        <v>116</v>
      </c>
      <c r="D82" s="2"/>
      <c r="E82" s="13" t="str">
        <f>E$39</f>
        <v xml:space="preserve">[ £m ] </v>
      </c>
      <c r="F82" s="2"/>
      <c r="G82" s="2"/>
      <c r="H82" s="94"/>
      <c r="I82" s="8"/>
      <c r="J82" s="89">
        <f t="shared" ref="J82:BD82" si="51">SUM(J79:J81)</f>
        <v>0</v>
      </c>
      <c r="K82" s="89">
        <f t="shared" si="51"/>
        <v>0</v>
      </c>
      <c r="L82" s="89">
        <f t="shared" si="51"/>
        <v>0</v>
      </c>
      <c r="M82" s="89">
        <f t="shared" si="51"/>
        <v>37.862827397260276</v>
      </c>
      <c r="N82" s="89">
        <f t="shared" si="51"/>
        <v>78.899740389041099</v>
      </c>
      <c r="O82" s="89">
        <f t="shared" si="51"/>
        <v>140.44590451486852</v>
      </c>
      <c r="P82" s="89">
        <f t="shared" si="51"/>
        <v>188.06464919579585</v>
      </c>
      <c r="Q82" s="89">
        <f t="shared" si="51"/>
        <v>215.60155818931085</v>
      </c>
      <c r="R82" s="89">
        <f t="shared" si="51"/>
        <v>220.06108175393655</v>
      </c>
      <c r="S82" s="89">
        <f t="shared" si="51"/>
        <v>0</v>
      </c>
      <c r="T82" s="89">
        <f t="shared" si="51"/>
        <v>0</v>
      </c>
      <c r="U82" s="89">
        <f t="shared" si="51"/>
        <v>0</v>
      </c>
      <c r="V82" s="89">
        <f t="shared" si="51"/>
        <v>0</v>
      </c>
      <c r="W82" s="89">
        <f t="shared" si="51"/>
        <v>0</v>
      </c>
      <c r="X82" s="89">
        <f t="shared" si="51"/>
        <v>0</v>
      </c>
      <c r="Y82" s="89">
        <f t="shared" si="51"/>
        <v>0</v>
      </c>
      <c r="Z82" s="89">
        <f t="shared" si="51"/>
        <v>0</v>
      </c>
      <c r="AA82" s="89">
        <f t="shared" si="51"/>
        <v>0</v>
      </c>
      <c r="AB82" s="89">
        <f t="shared" si="51"/>
        <v>0</v>
      </c>
      <c r="AC82" s="89">
        <f t="shared" si="51"/>
        <v>0</v>
      </c>
      <c r="AD82" s="89">
        <f t="shared" si="51"/>
        <v>0</v>
      </c>
      <c r="AE82" s="89">
        <f t="shared" si="51"/>
        <v>0</v>
      </c>
      <c r="AF82" s="89">
        <f t="shared" si="51"/>
        <v>0</v>
      </c>
      <c r="AG82" s="89">
        <f t="shared" si="51"/>
        <v>0</v>
      </c>
      <c r="AH82" s="89">
        <f t="shared" si="51"/>
        <v>0</v>
      </c>
      <c r="AI82" s="89">
        <f t="shared" si="51"/>
        <v>0</v>
      </c>
      <c r="AJ82" s="89">
        <f t="shared" si="51"/>
        <v>0</v>
      </c>
      <c r="AK82" s="89">
        <f t="shared" si="51"/>
        <v>0</v>
      </c>
      <c r="AL82" s="89">
        <f t="shared" si="51"/>
        <v>0</v>
      </c>
      <c r="AM82" s="89">
        <f t="shared" si="51"/>
        <v>0</v>
      </c>
      <c r="AN82" s="89">
        <f t="shared" si="51"/>
        <v>0</v>
      </c>
      <c r="AO82" s="89">
        <f t="shared" si="51"/>
        <v>0</v>
      </c>
      <c r="AP82" s="89">
        <f t="shared" si="51"/>
        <v>0</v>
      </c>
      <c r="AQ82" s="89">
        <f t="shared" si="51"/>
        <v>0</v>
      </c>
      <c r="AR82" s="89">
        <f t="shared" si="51"/>
        <v>0</v>
      </c>
      <c r="AS82" s="89">
        <f t="shared" si="51"/>
        <v>0</v>
      </c>
      <c r="AT82" s="89">
        <f t="shared" si="51"/>
        <v>0</v>
      </c>
      <c r="AU82" s="89">
        <f t="shared" si="51"/>
        <v>0</v>
      </c>
      <c r="AV82" s="89">
        <f t="shared" si="51"/>
        <v>0</v>
      </c>
      <c r="AW82" s="89">
        <f t="shared" si="51"/>
        <v>0</v>
      </c>
      <c r="AX82" s="89">
        <f t="shared" si="51"/>
        <v>0</v>
      </c>
      <c r="AY82" s="89">
        <f t="shared" si="51"/>
        <v>0</v>
      </c>
      <c r="AZ82" s="89">
        <f t="shared" si="51"/>
        <v>0</v>
      </c>
      <c r="BA82" s="89">
        <f t="shared" si="51"/>
        <v>0</v>
      </c>
      <c r="BB82" s="89">
        <f t="shared" si="51"/>
        <v>0</v>
      </c>
      <c r="BC82" s="89">
        <f t="shared" si="51"/>
        <v>0</v>
      </c>
      <c r="BD82" s="89">
        <f t="shared" si="51"/>
        <v>0</v>
      </c>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row>
    <row r="83" spans="1:104" outlineLevel="1" x14ac:dyDescent="0.25">
      <c r="A83" s="2"/>
      <c r="B83" s="2"/>
      <c r="C83" s="2"/>
      <c r="D83" s="2"/>
      <c r="E83" s="24"/>
      <c r="F83" s="2"/>
      <c r="G83" s="2"/>
      <c r="H83" s="2"/>
      <c r="I83" s="8"/>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row>
    <row r="84" spans="1:104" outlineLevel="1" x14ac:dyDescent="0.25">
      <c r="A84" s="2"/>
      <c r="B84" s="9">
        <f>MAX($A$14:B83)+0.01</f>
        <v>2.0899999999999981</v>
      </c>
      <c r="C84" s="10" t="s">
        <v>126</v>
      </c>
      <c r="D84" s="2"/>
      <c r="E84" s="24"/>
      <c r="F84" s="2"/>
      <c r="G84" s="2"/>
      <c r="H84" s="2"/>
      <c r="I84" s="8"/>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row>
    <row r="85" spans="1:104" outlineLevel="1" x14ac:dyDescent="0.25">
      <c r="A85" s="2"/>
      <c r="B85" s="2"/>
      <c r="C85" s="2" t="s">
        <v>114</v>
      </c>
      <c r="D85" s="2"/>
      <c r="E85" s="13" t="str">
        <f>E$39</f>
        <v xml:space="preserve">[ £m ] </v>
      </c>
      <c r="F85" s="95">
        <f>H85/H$88</f>
        <v>0.64999999999999991</v>
      </c>
      <c r="G85" s="2"/>
      <c r="H85" s="85">
        <f>SUMIF(J$22:BD$22, "1", J85:BD85)</f>
        <v>1191.9975261671561</v>
      </c>
      <c r="I85" s="8"/>
      <c r="J85" s="85">
        <f t="shared" ref="J85:BD85" si="52">SUM(J68:J69)</f>
        <v>0</v>
      </c>
      <c r="K85" s="85">
        <f t="shared" si="52"/>
        <v>0</v>
      </c>
      <c r="L85" s="85">
        <f t="shared" si="52"/>
        <v>0</v>
      </c>
      <c r="M85" s="85">
        <f t="shared" si="52"/>
        <v>205.09031506849317</v>
      </c>
      <c r="N85" s="85">
        <f t="shared" si="52"/>
        <v>222.28327870547946</v>
      </c>
      <c r="O85" s="85">
        <f t="shared" si="52"/>
        <v>333.37505568156507</v>
      </c>
      <c r="P85" s="85">
        <f t="shared" si="52"/>
        <v>257.93486702168968</v>
      </c>
      <c r="Q85" s="85">
        <f t="shared" si="52"/>
        <v>149.15825704820625</v>
      </c>
      <c r="R85" s="85">
        <f t="shared" si="52"/>
        <v>24.15575264172244</v>
      </c>
      <c r="S85" s="85">
        <f t="shared" si="52"/>
        <v>0</v>
      </c>
      <c r="T85" s="85">
        <f t="shared" si="52"/>
        <v>0</v>
      </c>
      <c r="U85" s="85">
        <f t="shared" si="52"/>
        <v>0</v>
      </c>
      <c r="V85" s="85">
        <f t="shared" si="52"/>
        <v>0</v>
      </c>
      <c r="W85" s="85">
        <f t="shared" si="52"/>
        <v>0</v>
      </c>
      <c r="X85" s="85">
        <f t="shared" si="52"/>
        <v>0</v>
      </c>
      <c r="Y85" s="85">
        <f t="shared" si="52"/>
        <v>0</v>
      </c>
      <c r="Z85" s="85">
        <f t="shared" si="52"/>
        <v>0</v>
      </c>
      <c r="AA85" s="85">
        <f t="shared" si="52"/>
        <v>0</v>
      </c>
      <c r="AB85" s="85">
        <f t="shared" si="52"/>
        <v>0</v>
      </c>
      <c r="AC85" s="85">
        <f t="shared" si="52"/>
        <v>0</v>
      </c>
      <c r="AD85" s="85">
        <f t="shared" si="52"/>
        <v>0</v>
      </c>
      <c r="AE85" s="85">
        <f t="shared" si="52"/>
        <v>0</v>
      </c>
      <c r="AF85" s="85">
        <f t="shared" si="52"/>
        <v>0</v>
      </c>
      <c r="AG85" s="85">
        <f t="shared" si="52"/>
        <v>0</v>
      </c>
      <c r="AH85" s="85">
        <f t="shared" si="52"/>
        <v>0</v>
      </c>
      <c r="AI85" s="85">
        <f t="shared" si="52"/>
        <v>0</v>
      </c>
      <c r="AJ85" s="85">
        <f t="shared" si="52"/>
        <v>0</v>
      </c>
      <c r="AK85" s="85">
        <f t="shared" si="52"/>
        <v>0</v>
      </c>
      <c r="AL85" s="85">
        <f t="shared" si="52"/>
        <v>0</v>
      </c>
      <c r="AM85" s="85">
        <f t="shared" si="52"/>
        <v>0</v>
      </c>
      <c r="AN85" s="85">
        <f t="shared" si="52"/>
        <v>0</v>
      </c>
      <c r="AO85" s="85">
        <f t="shared" si="52"/>
        <v>0</v>
      </c>
      <c r="AP85" s="85">
        <f t="shared" si="52"/>
        <v>0</v>
      </c>
      <c r="AQ85" s="85">
        <f t="shared" si="52"/>
        <v>0</v>
      </c>
      <c r="AR85" s="85">
        <f t="shared" si="52"/>
        <v>0</v>
      </c>
      <c r="AS85" s="85">
        <f t="shared" si="52"/>
        <v>0</v>
      </c>
      <c r="AT85" s="85">
        <f t="shared" si="52"/>
        <v>0</v>
      </c>
      <c r="AU85" s="85">
        <f t="shared" si="52"/>
        <v>0</v>
      </c>
      <c r="AV85" s="85">
        <f t="shared" si="52"/>
        <v>0</v>
      </c>
      <c r="AW85" s="85">
        <f t="shared" si="52"/>
        <v>0</v>
      </c>
      <c r="AX85" s="85">
        <f t="shared" si="52"/>
        <v>0</v>
      </c>
      <c r="AY85" s="85">
        <f t="shared" si="52"/>
        <v>0</v>
      </c>
      <c r="AZ85" s="85">
        <f t="shared" si="52"/>
        <v>0</v>
      </c>
      <c r="BA85" s="85">
        <f t="shared" si="52"/>
        <v>0</v>
      </c>
      <c r="BB85" s="85">
        <f t="shared" si="52"/>
        <v>0</v>
      </c>
      <c r="BC85" s="85">
        <f t="shared" si="52"/>
        <v>0</v>
      </c>
      <c r="BD85" s="85">
        <f t="shared" si="52"/>
        <v>0</v>
      </c>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row>
    <row r="86" spans="1:104" outlineLevel="1" x14ac:dyDescent="0.25">
      <c r="A86" s="2"/>
      <c r="B86" s="2"/>
      <c r="C86" s="2" t="s">
        <v>48</v>
      </c>
      <c r="D86" s="2"/>
      <c r="E86" s="13" t="str">
        <f>E$39</f>
        <v xml:space="preserve">[ £m ] </v>
      </c>
      <c r="F86" s="95">
        <f>H86/H$88</f>
        <v>0.22999999999999998</v>
      </c>
      <c r="G86" s="2"/>
      <c r="H86" s="85">
        <f>SUMIF(J$22:BD$22, "1", J86:BD86)</f>
        <v>421.7837400283783</v>
      </c>
      <c r="I86" s="8"/>
      <c r="J86" s="85">
        <f t="shared" ref="J86:BD86" si="53">SUM(J74:J75)</f>
        <v>0</v>
      </c>
      <c r="K86" s="85">
        <f t="shared" si="53"/>
        <v>0</v>
      </c>
      <c r="L86" s="85">
        <f t="shared" si="53"/>
        <v>0</v>
      </c>
      <c r="M86" s="85">
        <f t="shared" si="53"/>
        <v>72.570419178082204</v>
      </c>
      <c r="N86" s="85">
        <f t="shared" si="53"/>
        <v>78.654083234246585</v>
      </c>
      <c r="O86" s="85">
        <f t="shared" si="53"/>
        <v>117.96348124116918</v>
      </c>
      <c r="P86" s="85">
        <f t="shared" si="53"/>
        <v>91.269260638444052</v>
      </c>
      <c r="Q86" s="85">
        <f t="shared" si="53"/>
        <v>52.77907557090375</v>
      </c>
      <c r="R86" s="85">
        <f t="shared" si="53"/>
        <v>8.5474201655325572</v>
      </c>
      <c r="S86" s="85">
        <f t="shared" si="53"/>
        <v>0</v>
      </c>
      <c r="T86" s="85">
        <f t="shared" si="53"/>
        <v>0</v>
      </c>
      <c r="U86" s="85">
        <f t="shared" si="53"/>
        <v>0</v>
      </c>
      <c r="V86" s="85">
        <f t="shared" si="53"/>
        <v>0</v>
      </c>
      <c r="W86" s="85">
        <f t="shared" si="53"/>
        <v>0</v>
      </c>
      <c r="X86" s="85">
        <f t="shared" si="53"/>
        <v>0</v>
      </c>
      <c r="Y86" s="85">
        <f t="shared" si="53"/>
        <v>0</v>
      </c>
      <c r="Z86" s="85">
        <f t="shared" si="53"/>
        <v>0</v>
      </c>
      <c r="AA86" s="85">
        <f t="shared" si="53"/>
        <v>0</v>
      </c>
      <c r="AB86" s="85">
        <f t="shared" si="53"/>
        <v>0</v>
      </c>
      <c r="AC86" s="85">
        <f t="shared" si="53"/>
        <v>0</v>
      </c>
      <c r="AD86" s="85">
        <f t="shared" si="53"/>
        <v>0</v>
      </c>
      <c r="AE86" s="85">
        <f t="shared" si="53"/>
        <v>0</v>
      </c>
      <c r="AF86" s="85">
        <f t="shared" si="53"/>
        <v>0</v>
      </c>
      <c r="AG86" s="85">
        <f t="shared" si="53"/>
        <v>0</v>
      </c>
      <c r="AH86" s="85">
        <f t="shared" si="53"/>
        <v>0</v>
      </c>
      <c r="AI86" s="85">
        <f t="shared" si="53"/>
        <v>0</v>
      </c>
      <c r="AJ86" s="85">
        <f t="shared" si="53"/>
        <v>0</v>
      </c>
      <c r="AK86" s="85">
        <f t="shared" si="53"/>
        <v>0</v>
      </c>
      <c r="AL86" s="85">
        <f t="shared" si="53"/>
        <v>0</v>
      </c>
      <c r="AM86" s="85">
        <f t="shared" si="53"/>
        <v>0</v>
      </c>
      <c r="AN86" s="85">
        <f t="shared" si="53"/>
        <v>0</v>
      </c>
      <c r="AO86" s="85">
        <f t="shared" si="53"/>
        <v>0</v>
      </c>
      <c r="AP86" s="85">
        <f t="shared" si="53"/>
        <v>0</v>
      </c>
      <c r="AQ86" s="85">
        <f t="shared" si="53"/>
        <v>0</v>
      </c>
      <c r="AR86" s="85">
        <f t="shared" si="53"/>
        <v>0</v>
      </c>
      <c r="AS86" s="85">
        <f t="shared" si="53"/>
        <v>0</v>
      </c>
      <c r="AT86" s="85">
        <f t="shared" si="53"/>
        <v>0</v>
      </c>
      <c r="AU86" s="85">
        <f t="shared" si="53"/>
        <v>0</v>
      </c>
      <c r="AV86" s="85">
        <f t="shared" si="53"/>
        <v>0</v>
      </c>
      <c r="AW86" s="85">
        <f t="shared" si="53"/>
        <v>0</v>
      </c>
      <c r="AX86" s="85">
        <f t="shared" si="53"/>
        <v>0</v>
      </c>
      <c r="AY86" s="85">
        <f t="shared" si="53"/>
        <v>0</v>
      </c>
      <c r="AZ86" s="85">
        <f t="shared" si="53"/>
        <v>0</v>
      </c>
      <c r="BA86" s="85">
        <f t="shared" si="53"/>
        <v>0</v>
      </c>
      <c r="BB86" s="85">
        <f t="shared" si="53"/>
        <v>0</v>
      </c>
      <c r="BC86" s="85">
        <f t="shared" si="53"/>
        <v>0</v>
      </c>
      <c r="BD86" s="85">
        <f t="shared" si="53"/>
        <v>0</v>
      </c>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row>
    <row r="87" spans="1:104" outlineLevel="1" x14ac:dyDescent="0.25">
      <c r="A87" s="2"/>
      <c r="B87" s="2"/>
      <c r="C87" s="2" t="s">
        <v>49</v>
      </c>
      <c r="D87" s="2"/>
      <c r="E87" s="13" t="str">
        <f>E$39</f>
        <v xml:space="preserve">[ £m ] </v>
      </c>
      <c r="F87" s="97">
        <f>H87/H$88</f>
        <v>0.11999999999999998</v>
      </c>
      <c r="G87" s="2"/>
      <c r="H87" s="85">
        <f>SUMIF(J$22:BD$22, "1", J87:BD87)</f>
        <v>220.06108175393649</v>
      </c>
      <c r="I87" s="8"/>
      <c r="J87" s="85">
        <f t="shared" ref="J87:BD87" si="54">SUM(J80:J81)</f>
        <v>0</v>
      </c>
      <c r="K87" s="85">
        <f t="shared" si="54"/>
        <v>0</v>
      </c>
      <c r="L87" s="85">
        <f t="shared" si="54"/>
        <v>0</v>
      </c>
      <c r="M87" s="85">
        <f t="shared" si="54"/>
        <v>37.862827397260276</v>
      </c>
      <c r="N87" s="85">
        <f t="shared" si="54"/>
        <v>41.036912991780824</v>
      </c>
      <c r="O87" s="85">
        <f t="shared" si="54"/>
        <v>61.546164125827389</v>
      </c>
      <c r="P87" s="85">
        <f t="shared" si="54"/>
        <v>47.618744680927321</v>
      </c>
      <c r="Q87" s="85">
        <f t="shared" si="54"/>
        <v>27.536908993514995</v>
      </c>
      <c r="R87" s="85">
        <f t="shared" si="54"/>
        <v>4.4595235646256812</v>
      </c>
      <c r="S87" s="85">
        <f t="shared" si="54"/>
        <v>0</v>
      </c>
      <c r="T87" s="85">
        <f t="shared" si="54"/>
        <v>0</v>
      </c>
      <c r="U87" s="85">
        <f t="shared" si="54"/>
        <v>0</v>
      </c>
      <c r="V87" s="85">
        <f t="shared" si="54"/>
        <v>0</v>
      </c>
      <c r="W87" s="85">
        <f t="shared" si="54"/>
        <v>0</v>
      </c>
      <c r="X87" s="85">
        <f t="shared" si="54"/>
        <v>0</v>
      </c>
      <c r="Y87" s="85">
        <f t="shared" si="54"/>
        <v>0</v>
      </c>
      <c r="Z87" s="85">
        <f t="shared" si="54"/>
        <v>0</v>
      </c>
      <c r="AA87" s="85">
        <f t="shared" si="54"/>
        <v>0</v>
      </c>
      <c r="AB87" s="85">
        <f t="shared" si="54"/>
        <v>0</v>
      </c>
      <c r="AC87" s="85">
        <f t="shared" si="54"/>
        <v>0</v>
      </c>
      <c r="AD87" s="85">
        <f t="shared" si="54"/>
        <v>0</v>
      </c>
      <c r="AE87" s="85">
        <f t="shared" si="54"/>
        <v>0</v>
      </c>
      <c r="AF87" s="85">
        <f t="shared" si="54"/>
        <v>0</v>
      </c>
      <c r="AG87" s="85">
        <f t="shared" si="54"/>
        <v>0</v>
      </c>
      <c r="AH87" s="85">
        <f t="shared" si="54"/>
        <v>0</v>
      </c>
      <c r="AI87" s="85">
        <f t="shared" si="54"/>
        <v>0</v>
      </c>
      <c r="AJ87" s="85">
        <f t="shared" si="54"/>
        <v>0</v>
      </c>
      <c r="AK87" s="85">
        <f t="shared" si="54"/>
        <v>0</v>
      </c>
      <c r="AL87" s="85">
        <f t="shared" si="54"/>
        <v>0</v>
      </c>
      <c r="AM87" s="85">
        <f t="shared" si="54"/>
        <v>0</v>
      </c>
      <c r="AN87" s="85">
        <f t="shared" si="54"/>
        <v>0</v>
      </c>
      <c r="AO87" s="85">
        <f t="shared" si="54"/>
        <v>0</v>
      </c>
      <c r="AP87" s="85">
        <f t="shared" si="54"/>
        <v>0</v>
      </c>
      <c r="AQ87" s="85">
        <f t="shared" si="54"/>
        <v>0</v>
      </c>
      <c r="AR87" s="85">
        <f t="shared" si="54"/>
        <v>0</v>
      </c>
      <c r="AS87" s="85">
        <f t="shared" si="54"/>
        <v>0</v>
      </c>
      <c r="AT87" s="85">
        <f t="shared" si="54"/>
        <v>0</v>
      </c>
      <c r="AU87" s="85">
        <f t="shared" si="54"/>
        <v>0</v>
      </c>
      <c r="AV87" s="85">
        <f t="shared" si="54"/>
        <v>0</v>
      </c>
      <c r="AW87" s="85">
        <f t="shared" si="54"/>
        <v>0</v>
      </c>
      <c r="AX87" s="85">
        <f t="shared" si="54"/>
        <v>0</v>
      </c>
      <c r="AY87" s="85">
        <f t="shared" si="54"/>
        <v>0</v>
      </c>
      <c r="AZ87" s="85">
        <f t="shared" si="54"/>
        <v>0</v>
      </c>
      <c r="BA87" s="85">
        <f t="shared" si="54"/>
        <v>0</v>
      </c>
      <c r="BB87" s="85">
        <f t="shared" si="54"/>
        <v>0</v>
      </c>
      <c r="BC87" s="85">
        <f t="shared" si="54"/>
        <v>0</v>
      </c>
      <c r="BD87" s="85">
        <f t="shared" si="54"/>
        <v>0</v>
      </c>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row>
    <row r="88" spans="1:104" outlineLevel="1" x14ac:dyDescent="0.25">
      <c r="A88" s="2"/>
      <c r="B88" s="2"/>
      <c r="C88" s="2" t="s">
        <v>50</v>
      </c>
      <c r="D88" s="2"/>
      <c r="E88" s="13" t="str">
        <f>E$39</f>
        <v xml:space="preserve">[ £m ] </v>
      </c>
      <c r="F88" s="25">
        <f>SUM(F85:F87)</f>
        <v>0.99999999999999989</v>
      </c>
      <c r="G88" s="2"/>
      <c r="H88" s="89">
        <f>SUM(J88:BD88)</f>
        <v>1833.8423479494711</v>
      </c>
      <c r="I88" s="8"/>
      <c r="J88" s="89">
        <f t="shared" ref="J88:BD88" si="55">SUM(J85:J87)</f>
        <v>0</v>
      </c>
      <c r="K88" s="89">
        <f t="shared" si="55"/>
        <v>0</v>
      </c>
      <c r="L88" s="89">
        <f t="shared" si="55"/>
        <v>0</v>
      </c>
      <c r="M88" s="89">
        <f t="shared" si="55"/>
        <v>315.52356164383565</v>
      </c>
      <c r="N88" s="89">
        <f t="shared" si="55"/>
        <v>341.97427493150684</v>
      </c>
      <c r="O88" s="89">
        <f t="shared" si="55"/>
        <v>512.88470104856162</v>
      </c>
      <c r="P88" s="89">
        <f t="shared" si="55"/>
        <v>396.82287234106104</v>
      </c>
      <c r="Q88" s="89">
        <f t="shared" si="55"/>
        <v>229.47424161262501</v>
      </c>
      <c r="R88" s="89">
        <f t="shared" si="55"/>
        <v>37.162696371880685</v>
      </c>
      <c r="S88" s="89">
        <f t="shared" si="55"/>
        <v>0</v>
      </c>
      <c r="T88" s="89">
        <f t="shared" si="55"/>
        <v>0</v>
      </c>
      <c r="U88" s="89">
        <f t="shared" si="55"/>
        <v>0</v>
      </c>
      <c r="V88" s="89">
        <f t="shared" si="55"/>
        <v>0</v>
      </c>
      <c r="W88" s="89">
        <f t="shared" si="55"/>
        <v>0</v>
      </c>
      <c r="X88" s="89">
        <f t="shared" si="55"/>
        <v>0</v>
      </c>
      <c r="Y88" s="89">
        <f t="shared" si="55"/>
        <v>0</v>
      </c>
      <c r="Z88" s="89">
        <f t="shared" si="55"/>
        <v>0</v>
      </c>
      <c r="AA88" s="89">
        <f t="shared" si="55"/>
        <v>0</v>
      </c>
      <c r="AB88" s="89">
        <f t="shared" si="55"/>
        <v>0</v>
      </c>
      <c r="AC88" s="89">
        <f t="shared" si="55"/>
        <v>0</v>
      </c>
      <c r="AD88" s="89">
        <f t="shared" si="55"/>
        <v>0</v>
      </c>
      <c r="AE88" s="89">
        <f t="shared" si="55"/>
        <v>0</v>
      </c>
      <c r="AF88" s="89">
        <f t="shared" si="55"/>
        <v>0</v>
      </c>
      <c r="AG88" s="89">
        <f t="shared" si="55"/>
        <v>0</v>
      </c>
      <c r="AH88" s="89">
        <f t="shared" si="55"/>
        <v>0</v>
      </c>
      <c r="AI88" s="89">
        <f t="shared" si="55"/>
        <v>0</v>
      </c>
      <c r="AJ88" s="89">
        <f t="shared" si="55"/>
        <v>0</v>
      </c>
      <c r="AK88" s="89">
        <f t="shared" si="55"/>
        <v>0</v>
      </c>
      <c r="AL88" s="89">
        <f t="shared" si="55"/>
        <v>0</v>
      </c>
      <c r="AM88" s="89">
        <f t="shared" si="55"/>
        <v>0</v>
      </c>
      <c r="AN88" s="89">
        <f t="shared" si="55"/>
        <v>0</v>
      </c>
      <c r="AO88" s="89">
        <f t="shared" si="55"/>
        <v>0</v>
      </c>
      <c r="AP88" s="89">
        <f t="shared" si="55"/>
        <v>0</v>
      </c>
      <c r="AQ88" s="89">
        <f t="shared" si="55"/>
        <v>0</v>
      </c>
      <c r="AR88" s="89">
        <f t="shared" si="55"/>
        <v>0</v>
      </c>
      <c r="AS88" s="89">
        <f t="shared" si="55"/>
        <v>0</v>
      </c>
      <c r="AT88" s="89">
        <f t="shared" si="55"/>
        <v>0</v>
      </c>
      <c r="AU88" s="89">
        <f t="shared" si="55"/>
        <v>0</v>
      </c>
      <c r="AV88" s="89">
        <f t="shared" si="55"/>
        <v>0</v>
      </c>
      <c r="AW88" s="89">
        <f t="shared" si="55"/>
        <v>0</v>
      </c>
      <c r="AX88" s="89">
        <f t="shared" si="55"/>
        <v>0</v>
      </c>
      <c r="AY88" s="89">
        <f t="shared" si="55"/>
        <v>0</v>
      </c>
      <c r="AZ88" s="89">
        <f t="shared" si="55"/>
        <v>0</v>
      </c>
      <c r="BA88" s="89">
        <f t="shared" si="55"/>
        <v>0</v>
      </c>
      <c r="BB88" s="89">
        <f t="shared" si="55"/>
        <v>0</v>
      </c>
      <c r="BC88" s="89">
        <f t="shared" si="55"/>
        <v>0</v>
      </c>
      <c r="BD88" s="89">
        <f t="shared" si="55"/>
        <v>0</v>
      </c>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row>
    <row r="89" spans="1:104" outlineLevel="1" x14ac:dyDescent="0.25">
      <c r="A89" s="2"/>
      <c r="B89" s="2"/>
      <c r="C89" s="2"/>
      <c r="D89" s="2"/>
      <c r="E89" s="2"/>
      <c r="F89" s="2"/>
      <c r="G89" s="2"/>
      <c r="H89" s="2"/>
      <c r="I89" s="8"/>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row>
    <row r="90" spans="1:104"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row>
    <row r="91" spans="1:104" ht="15.75" x14ac:dyDescent="0.25">
      <c r="A91" s="4">
        <f>MAX($A$2:A90)+1</f>
        <v>3</v>
      </c>
      <c r="B91" s="5"/>
      <c r="C91" s="5" t="s">
        <v>127</v>
      </c>
      <c r="D91" s="6"/>
      <c r="E91" s="5"/>
      <c r="F91" s="5"/>
      <c r="G91" s="5"/>
      <c r="H91" s="5"/>
      <c r="I91" s="5"/>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row>
    <row r="92" spans="1:104" outlineLevel="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row>
    <row r="93" spans="1:104" outlineLevel="1" x14ac:dyDescent="0.25">
      <c r="A93" s="2"/>
      <c r="B93" s="9">
        <f>MAX($A$14:B92)+0.01</f>
        <v>3.01</v>
      </c>
      <c r="C93" s="10" t="s">
        <v>128</v>
      </c>
      <c r="D93" s="2"/>
      <c r="E93" s="11"/>
      <c r="F93" s="10"/>
      <c r="G93" s="11"/>
      <c r="H93" s="11"/>
      <c r="I93" s="8"/>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row>
    <row r="94" spans="1:104" outlineLevel="1" x14ac:dyDescent="0.25">
      <c r="A94" s="2"/>
      <c r="B94" s="2"/>
      <c r="C94" s="2" t="s">
        <v>21</v>
      </c>
      <c r="D94" s="2"/>
      <c r="E94" s="13" t="str">
        <f>Inputs!E23</f>
        <v>[ MW ]</v>
      </c>
      <c r="F94" s="98">
        <f>Inputs!G23</f>
        <v>500</v>
      </c>
      <c r="G94" s="2"/>
      <c r="H94" s="2"/>
      <c r="I94" s="8"/>
      <c r="J94" s="85">
        <f t="shared" ref="J94:BD94" si="56">$F94*J24</f>
        <v>0</v>
      </c>
      <c r="K94" s="85">
        <f t="shared" si="56"/>
        <v>0</v>
      </c>
      <c r="L94" s="85">
        <f t="shared" si="56"/>
        <v>0</v>
      </c>
      <c r="M94" s="85">
        <f t="shared" si="56"/>
        <v>0</v>
      </c>
      <c r="N94" s="85">
        <f t="shared" si="56"/>
        <v>0</v>
      </c>
      <c r="O94" s="85">
        <f t="shared" si="56"/>
        <v>0</v>
      </c>
      <c r="P94" s="85">
        <f t="shared" si="56"/>
        <v>0</v>
      </c>
      <c r="Q94" s="85">
        <f t="shared" si="56"/>
        <v>0</v>
      </c>
      <c r="R94" s="85">
        <f t="shared" si="56"/>
        <v>500</v>
      </c>
      <c r="S94" s="85">
        <f t="shared" si="56"/>
        <v>500</v>
      </c>
      <c r="T94" s="85">
        <f t="shared" si="56"/>
        <v>500</v>
      </c>
      <c r="U94" s="85">
        <f t="shared" si="56"/>
        <v>500</v>
      </c>
      <c r="V94" s="85">
        <f t="shared" si="56"/>
        <v>500</v>
      </c>
      <c r="W94" s="85">
        <f t="shared" si="56"/>
        <v>500</v>
      </c>
      <c r="X94" s="85">
        <f t="shared" si="56"/>
        <v>500</v>
      </c>
      <c r="Y94" s="85">
        <f t="shared" si="56"/>
        <v>500</v>
      </c>
      <c r="Z94" s="85">
        <f t="shared" si="56"/>
        <v>500</v>
      </c>
      <c r="AA94" s="85">
        <f t="shared" si="56"/>
        <v>500</v>
      </c>
      <c r="AB94" s="85">
        <f t="shared" si="56"/>
        <v>500</v>
      </c>
      <c r="AC94" s="85">
        <f t="shared" si="56"/>
        <v>500</v>
      </c>
      <c r="AD94" s="85">
        <f t="shared" si="56"/>
        <v>500</v>
      </c>
      <c r="AE94" s="85">
        <f t="shared" si="56"/>
        <v>500</v>
      </c>
      <c r="AF94" s="85">
        <f t="shared" si="56"/>
        <v>500</v>
      </c>
      <c r="AG94" s="85">
        <f t="shared" si="56"/>
        <v>500</v>
      </c>
      <c r="AH94" s="85">
        <f t="shared" si="56"/>
        <v>500</v>
      </c>
      <c r="AI94" s="85">
        <f t="shared" si="56"/>
        <v>500</v>
      </c>
      <c r="AJ94" s="85">
        <f t="shared" si="56"/>
        <v>500</v>
      </c>
      <c r="AK94" s="85">
        <f t="shared" si="56"/>
        <v>500</v>
      </c>
      <c r="AL94" s="85">
        <f t="shared" si="56"/>
        <v>500</v>
      </c>
      <c r="AM94" s="85">
        <f t="shared" si="56"/>
        <v>0</v>
      </c>
      <c r="AN94" s="85">
        <f t="shared" si="56"/>
        <v>0</v>
      </c>
      <c r="AO94" s="85">
        <f t="shared" si="56"/>
        <v>0</v>
      </c>
      <c r="AP94" s="85">
        <f t="shared" si="56"/>
        <v>0</v>
      </c>
      <c r="AQ94" s="85">
        <f t="shared" si="56"/>
        <v>0</v>
      </c>
      <c r="AR94" s="85">
        <f t="shared" si="56"/>
        <v>0</v>
      </c>
      <c r="AS94" s="85">
        <f t="shared" si="56"/>
        <v>0</v>
      </c>
      <c r="AT94" s="85">
        <f t="shared" si="56"/>
        <v>0</v>
      </c>
      <c r="AU94" s="85">
        <f t="shared" si="56"/>
        <v>0</v>
      </c>
      <c r="AV94" s="85">
        <f t="shared" si="56"/>
        <v>0</v>
      </c>
      <c r="AW94" s="85">
        <f t="shared" si="56"/>
        <v>0</v>
      </c>
      <c r="AX94" s="85">
        <f t="shared" si="56"/>
        <v>0</v>
      </c>
      <c r="AY94" s="85">
        <f t="shared" si="56"/>
        <v>0</v>
      </c>
      <c r="AZ94" s="85">
        <f t="shared" si="56"/>
        <v>0</v>
      </c>
      <c r="BA94" s="85">
        <f t="shared" si="56"/>
        <v>0</v>
      </c>
      <c r="BB94" s="85">
        <f t="shared" si="56"/>
        <v>0</v>
      </c>
      <c r="BC94" s="85">
        <f t="shared" si="56"/>
        <v>0</v>
      </c>
      <c r="BD94" s="85">
        <f t="shared" si="56"/>
        <v>0</v>
      </c>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row>
    <row r="95" spans="1:104" outlineLevel="1" x14ac:dyDescent="0.25">
      <c r="A95" s="2"/>
      <c r="B95" s="2"/>
      <c r="C95" s="2" t="s">
        <v>82</v>
      </c>
      <c r="D95" s="2"/>
      <c r="E95" s="20" t="str">
        <f>Inputs!E88</f>
        <v xml:space="preserve"> [ % ]</v>
      </c>
      <c r="F95" s="10"/>
      <c r="G95" s="2"/>
      <c r="H95" s="2"/>
      <c r="I95" s="8"/>
      <c r="J95" s="99">
        <f>Inputs!J88</f>
        <v>0</v>
      </c>
      <c r="K95" s="99">
        <f>Inputs!K88</f>
        <v>0</v>
      </c>
      <c r="L95" s="99">
        <f>Inputs!L88</f>
        <v>0</v>
      </c>
      <c r="M95" s="99">
        <f>Inputs!M88</f>
        <v>0</v>
      </c>
      <c r="N95" s="99">
        <f>Inputs!N88</f>
        <v>0</v>
      </c>
      <c r="O95" s="99">
        <f>Inputs!O88</f>
        <v>0</v>
      </c>
      <c r="P95" s="99">
        <f>Inputs!P88</f>
        <v>0</v>
      </c>
      <c r="Q95" s="99">
        <f>Inputs!Q88</f>
        <v>0</v>
      </c>
      <c r="R95" s="99">
        <f>Inputs!R88</f>
        <v>0.35</v>
      </c>
      <c r="S95" s="99">
        <f>Inputs!S88</f>
        <v>0.75</v>
      </c>
      <c r="T95" s="99">
        <f>Inputs!T88</f>
        <v>0.82499999999999996</v>
      </c>
      <c r="U95" s="99">
        <f>Inputs!U88</f>
        <v>0.82499999999999996</v>
      </c>
      <c r="V95" s="99">
        <f>Inputs!V88</f>
        <v>0.82499999999999996</v>
      </c>
      <c r="W95" s="99">
        <f>Inputs!W88</f>
        <v>0.7</v>
      </c>
      <c r="X95" s="99">
        <f>Inputs!X88</f>
        <v>0.82499999999999996</v>
      </c>
      <c r="Y95" s="99">
        <f>Inputs!Y88</f>
        <v>0.82499999999999996</v>
      </c>
      <c r="Z95" s="99">
        <f>Inputs!Z88</f>
        <v>0.77500000000000002</v>
      </c>
      <c r="AA95" s="99">
        <f>Inputs!AA88</f>
        <v>0.82499999999999996</v>
      </c>
      <c r="AB95" s="99">
        <f>Inputs!AB88</f>
        <v>0.82499999999999996</v>
      </c>
      <c r="AC95" s="99">
        <f>Inputs!AC88</f>
        <v>0.7</v>
      </c>
      <c r="AD95" s="99">
        <f>Inputs!AD88</f>
        <v>0.82499999999999996</v>
      </c>
      <c r="AE95" s="99">
        <f>Inputs!AE88</f>
        <v>0.82499999999999996</v>
      </c>
      <c r="AF95" s="99">
        <f>Inputs!AF88</f>
        <v>0.77500000000000002</v>
      </c>
      <c r="AG95" s="99">
        <f>Inputs!AG88</f>
        <v>0.82499999999999996</v>
      </c>
      <c r="AH95" s="99">
        <f>Inputs!AH88</f>
        <v>0.82499999999999996</v>
      </c>
      <c r="AI95" s="99">
        <f>Inputs!AI88</f>
        <v>0.7</v>
      </c>
      <c r="AJ95" s="99">
        <f>Inputs!AJ88</f>
        <v>0.82499999999999996</v>
      </c>
      <c r="AK95" s="99">
        <f>Inputs!AK88</f>
        <v>0.82499999999999996</v>
      </c>
      <c r="AL95" s="99">
        <f>Inputs!AL88</f>
        <v>0.82499999999999996</v>
      </c>
      <c r="AM95" s="99">
        <f>Inputs!AM88</f>
        <v>0</v>
      </c>
      <c r="AN95" s="99">
        <f>Inputs!AN88</f>
        <v>0</v>
      </c>
      <c r="AO95" s="99">
        <f>Inputs!AO88</f>
        <v>0</v>
      </c>
      <c r="AP95" s="99">
        <f>Inputs!AP88</f>
        <v>0</v>
      </c>
      <c r="AQ95" s="99">
        <f>Inputs!AQ88</f>
        <v>0</v>
      </c>
      <c r="AR95" s="99">
        <f>Inputs!AR88</f>
        <v>0</v>
      </c>
      <c r="AS95" s="99">
        <f>Inputs!AS88</f>
        <v>0</v>
      </c>
      <c r="AT95" s="99">
        <f>Inputs!AT88</f>
        <v>0</v>
      </c>
      <c r="AU95" s="99">
        <f>Inputs!AU88</f>
        <v>0</v>
      </c>
      <c r="AV95" s="99">
        <f>Inputs!AV88</f>
        <v>0</v>
      </c>
      <c r="AW95" s="99">
        <f>Inputs!AW88</f>
        <v>0</v>
      </c>
      <c r="AX95" s="99">
        <f>Inputs!AX88</f>
        <v>0</v>
      </c>
      <c r="AY95" s="99">
        <f>Inputs!AY88</f>
        <v>0</v>
      </c>
      <c r="AZ95" s="99">
        <f>Inputs!AZ88</f>
        <v>0</v>
      </c>
      <c r="BA95" s="99">
        <f>Inputs!BA88</f>
        <v>0</v>
      </c>
      <c r="BB95" s="99">
        <f>Inputs!BB88</f>
        <v>0</v>
      </c>
      <c r="BC95" s="99">
        <f>Inputs!BC88</f>
        <v>0</v>
      </c>
      <c r="BD95" s="99">
        <f>Inputs!BD88</f>
        <v>0</v>
      </c>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row>
    <row r="96" spans="1:104" outlineLevel="1" x14ac:dyDescent="0.25">
      <c r="A96" s="2"/>
      <c r="B96" s="10"/>
      <c r="C96" s="2" t="s">
        <v>129</v>
      </c>
      <c r="D96" s="2"/>
      <c r="E96" s="13" t="s">
        <v>130</v>
      </c>
      <c r="F96" s="10"/>
      <c r="G96" s="2"/>
      <c r="H96" s="100">
        <f>SUM(J96:BD96)</f>
        <v>67947.3</v>
      </c>
      <c r="I96" s="8"/>
      <c r="J96" s="100">
        <f t="shared" ref="J96:BD96" si="57">J94*J95*8760*J19/10^3</f>
        <v>0</v>
      </c>
      <c r="K96" s="100">
        <f t="shared" si="57"/>
        <v>0</v>
      </c>
      <c r="L96" s="100">
        <f t="shared" si="57"/>
        <v>0</v>
      </c>
      <c r="M96" s="100">
        <f t="shared" si="57"/>
        <v>0</v>
      </c>
      <c r="N96" s="100">
        <f t="shared" si="57"/>
        <v>0</v>
      </c>
      <c r="O96" s="100">
        <f t="shared" si="57"/>
        <v>0</v>
      </c>
      <c r="P96" s="100">
        <f t="shared" si="57"/>
        <v>0</v>
      </c>
      <c r="Q96" s="100">
        <f t="shared" si="57"/>
        <v>0</v>
      </c>
      <c r="R96" s="100">
        <f t="shared" si="57"/>
        <v>1402.8</v>
      </c>
      <c r="S96" s="100">
        <f t="shared" si="57"/>
        <v>3285</v>
      </c>
      <c r="T96" s="100">
        <f t="shared" si="57"/>
        <v>3613.5</v>
      </c>
      <c r="U96" s="100">
        <f t="shared" si="57"/>
        <v>3613.5</v>
      </c>
      <c r="V96" s="100">
        <f t="shared" si="57"/>
        <v>3613.5</v>
      </c>
      <c r="W96" s="100">
        <f t="shared" si="57"/>
        <v>3066</v>
      </c>
      <c r="X96" s="100">
        <f t="shared" si="57"/>
        <v>3613.5</v>
      </c>
      <c r="Y96" s="100">
        <f t="shared" si="57"/>
        <v>3613.5</v>
      </c>
      <c r="Z96" s="100">
        <f t="shared" si="57"/>
        <v>3394.5</v>
      </c>
      <c r="AA96" s="100">
        <f t="shared" si="57"/>
        <v>3613.5</v>
      </c>
      <c r="AB96" s="100">
        <f t="shared" si="57"/>
        <v>3613.5</v>
      </c>
      <c r="AC96" s="100">
        <f t="shared" si="57"/>
        <v>3066</v>
      </c>
      <c r="AD96" s="100">
        <f t="shared" si="57"/>
        <v>3613.5</v>
      </c>
      <c r="AE96" s="100">
        <f t="shared" si="57"/>
        <v>3613.5</v>
      </c>
      <c r="AF96" s="100">
        <f t="shared" si="57"/>
        <v>3394.5</v>
      </c>
      <c r="AG96" s="100">
        <f t="shared" si="57"/>
        <v>3613.5</v>
      </c>
      <c r="AH96" s="100">
        <f t="shared" si="57"/>
        <v>3613.5</v>
      </c>
      <c r="AI96" s="100">
        <f t="shared" si="57"/>
        <v>3066</v>
      </c>
      <c r="AJ96" s="100">
        <f t="shared" si="57"/>
        <v>3613.5</v>
      </c>
      <c r="AK96" s="100">
        <f t="shared" si="57"/>
        <v>3613.5</v>
      </c>
      <c r="AL96" s="100">
        <f t="shared" si="57"/>
        <v>297</v>
      </c>
      <c r="AM96" s="100">
        <f t="shared" si="57"/>
        <v>0</v>
      </c>
      <c r="AN96" s="100">
        <f t="shared" si="57"/>
        <v>0</v>
      </c>
      <c r="AO96" s="100">
        <f t="shared" si="57"/>
        <v>0</v>
      </c>
      <c r="AP96" s="100">
        <f t="shared" si="57"/>
        <v>0</v>
      </c>
      <c r="AQ96" s="100">
        <f t="shared" si="57"/>
        <v>0</v>
      </c>
      <c r="AR96" s="100">
        <f t="shared" si="57"/>
        <v>0</v>
      </c>
      <c r="AS96" s="100">
        <f t="shared" si="57"/>
        <v>0</v>
      </c>
      <c r="AT96" s="100">
        <f t="shared" si="57"/>
        <v>0</v>
      </c>
      <c r="AU96" s="100">
        <f t="shared" si="57"/>
        <v>0</v>
      </c>
      <c r="AV96" s="100">
        <f t="shared" si="57"/>
        <v>0</v>
      </c>
      <c r="AW96" s="100">
        <f t="shared" si="57"/>
        <v>0</v>
      </c>
      <c r="AX96" s="100">
        <f t="shared" si="57"/>
        <v>0</v>
      </c>
      <c r="AY96" s="100">
        <f t="shared" si="57"/>
        <v>0</v>
      </c>
      <c r="AZ96" s="100">
        <f t="shared" si="57"/>
        <v>0</v>
      </c>
      <c r="BA96" s="100">
        <f t="shared" si="57"/>
        <v>0</v>
      </c>
      <c r="BB96" s="100">
        <f t="shared" si="57"/>
        <v>0</v>
      </c>
      <c r="BC96" s="100">
        <f t="shared" si="57"/>
        <v>0</v>
      </c>
      <c r="BD96" s="100">
        <f t="shared" si="57"/>
        <v>0</v>
      </c>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row>
    <row r="97" spans="1:104" outlineLevel="1" x14ac:dyDescent="0.25">
      <c r="A97" s="2"/>
      <c r="B97" s="2"/>
      <c r="C97" s="101" t="s">
        <v>131</v>
      </c>
      <c r="D97" s="2"/>
      <c r="E97" s="13" t="s">
        <v>42</v>
      </c>
      <c r="F97" s="2"/>
      <c r="G97" s="2"/>
      <c r="H97" s="2"/>
      <c r="I97" s="8"/>
      <c r="J97" s="102">
        <f>Inputs!J93*J$24*J31</f>
        <v>0</v>
      </c>
      <c r="K97" s="102">
        <f>Inputs!K93*K$24*K31</f>
        <v>0</v>
      </c>
      <c r="L97" s="102">
        <f>Inputs!L93*L$24*L31</f>
        <v>0</v>
      </c>
      <c r="M97" s="102">
        <f>Inputs!M93*M$24*M31</f>
        <v>0</v>
      </c>
      <c r="N97" s="102">
        <f>Inputs!N93*N$24*N31</f>
        <v>0</v>
      </c>
      <c r="O97" s="102">
        <f>Inputs!O93*O$24*O31</f>
        <v>0</v>
      </c>
      <c r="P97" s="102">
        <f>Inputs!P93*P$24*P31</f>
        <v>0</v>
      </c>
      <c r="Q97" s="102">
        <f>Inputs!Q93*Q$24*Q31</f>
        <v>0</v>
      </c>
      <c r="R97" s="102">
        <f>Inputs!R93*R$24*R31</f>
        <v>71.246023888582926</v>
      </c>
      <c r="S97" s="102">
        <f>Inputs!S93*S$24*S31</f>
        <v>75.117592165222433</v>
      </c>
      <c r="T97" s="102">
        <f>Inputs!T93*T$24*T31</f>
        <v>83.165490540682669</v>
      </c>
      <c r="U97" s="102">
        <f>Inputs!U93*U$24*U31</f>
        <v>88.25943165750374</v>
      </c>
      <c r="V97" s="102">
        <f>Inputs!V93*V$24*V31</f>
        <v>92.38681883085259</v>
      </c>
      <c r="W97" s="102">
        <f>Inputs!W93*W$24*W31</f>
        <v>95.400290582618211</v>
      </c>
      <c r="X97" s="102">
        <f>Inputs!X93*X$24*X31</f>
        <v>93.801199446414586</v>
      </c>
      <c r="Y97" s="102">
        <f>Inputs!Y93*Y$24*Y31</f>
        <v>94.900601044621666</v>
      </c>
      <c r="Z97" s="102">
        <f>Inputs!Z93*Z$24*Z31</f>
        <v>97.351171460620634</v>
      </c>
      <c r="AA97" s="102">
        <f>Inputs!AA93*AA$24*AA31</f>
        <v>99.731141281808519</v>
      </c>
      <c r="AB97" s="102">
        <f>Inputs!AB93*AB$24*AB31</f>
        <v>102.93263972689442</v>
      </c>
      <c r="AC97" s="102">
        <f>Inputs!AC93*AC$24*AC31</f>
        <v>100.81674462570207</v>
      </c>
      <c r="AD97" s="102">
        <f>Inputs!AD93*AD$24*AD31</f>
        <v>109.1753312438365</v>
      </c>
      <c r="AE97" s="102">
        <f>Inputs!AE93*AE$24*AE31</f>
        <v>102.25476453455387</v>
      </c>
      <c r="AF97" s="102">
        <f>Inputs!AF93*AF$24*AF31</f>
        <v>104.81113364791771</v>
      </c>
      <c r="AG97" s="102">
        <f>Inputs!AG93*AG$24*AG31</f>
        <v>107.43141198911565</v>
      </c>
      <c r="AH97" s="102">
        <f>Inputs!AH93*AH$24*AH31</f>
        <v>110.11719728884353</v>
      </c>
      <c r="AI97" s="102">
        <f>Inputs!AI93*AI$24*AI31</f>
        <v>112.87012722106461</v>
      </c>
      <c r="AJ97" s="102">
        <f>Inputs!AJ93*AJ$24*AJ31</f>
        <v>115.69188040159122</v>
      </c>
      <c r="AK97" s="102">
        <f>Inputs!AK93*AK$24*AK31</f>
        <v>118.58417741163098</v>
      </c>
      <c r="AL97" s="102">
        <f>Inputs!AL93*AL$24*AL31</f>
        <v>121.54878184692174</v>
      </c>
      <c r="AM97" s="102">
        <f>Inputs!AM93*AM$24*AM31</f>
        <v>0</v>
      </c>
      <c r="AN97" s="102">
        <f>Inputs!AN93*AN$24*AN31</f>
        <v>0</v>
      </c>
      <c r="AO97" s="102">
        <f>Inputs!AO93*AO$24*AO31</f>
        <v>0</v>
      </c>
      <c r="AP97" s="102">
        <f>Inputs!AP93*AP$24*AP31</f>
        <v>0</v>
      </c>
      <c r="AQ97" s="102">
        <f>Inputs!AQ93*AQ$24*AQ31</f>
        <v>0</v>
      </c>
      <c r="AR97" s="102">
        <f>Inputs!AR93*AR$24*AR31</f>
        <v>0</v>
      </c>
      <c r="AS97" s="102">
        <f>Inputs!AS93*AS$24*AS31</f>
        <v>0</v>
      </c>
      <c r="AT97" s="102">
        <f>Inputs!AT93*AT$24*AT31</f>
        <v>0</v>
      </c>
      <c r="AU97" s="102">
        <f>Inputs!AU93*AU$24*AU31</f>
        <v>0</v>
      </c>
      <c r="AV97" s="102">
        <f>Inputs!AV93*AV$24*AV31</f>
        <v>0</v>
      </c>
      <c r="AW97" s="102">
        <f>Inputs!AW93*AW$24*AW31</f>
        <v>0</v>
      </c>
      <c r="AX97" s="102">
        <f>Inputs!AX93*AX$24*AX31</f>
        <v>0</v>
      </c>
      <c r="AY97" s="102">
        <f>Inputs!AY93*AY$24*AY31</f>
        <v>0</v>
      </c>
      <c r="AZ97" s="102">
        <f>Inputs!AZ93*AZ$24*AZ31</f>
        <v>0</v>
      </c>
      <c r="BA97" s="102">
        <f>Inputs!BA93*BA$24*BA31</f>
        <v>0</v>
      </c>
      <c r="BB97" s="102">
        <f>Inputs!BB93*BB$24*BB31</f>
        <v>0</v>
      </c>
      <c r="BC97" s="102">
        <f>Inputs!BC93*BC$24*BC31</f>
        <v>0</v>
      </c>
      <c r="BD97" s="102">
        <f>Inputs!BD93*BD$24*BD31</f>
        <v>0</v>
      </c>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row>
    <row r="98" spans="1:104" outlineLevel="1" x14ac:dyDescent="0.25">
      <c r="A98" s="2"/>
      <c r="B98" s="2"/>
      <c r="C98" s="2" t="s">
        <v>132</v>
      </c>
      <c r="D98" s="2"/>
      <c r="E98" s="13" t="s">
        <v>88</v>
      </c>
      <c r="F98" s="2"/>
      <c r="G98" s="2"/>
      <c r="H98" s="89">
        <f>SUM(J98:BD98)</f>
        <v>6780.8607260685612</v>
      </c>
      <c r="I98" s="8"/>
      <c r="J98" s="93">
        <f t="shared" ref="J98:BD98" si="58">J96*J97/10^3</f>
        <v>0</v>
      </c>
      <c r="K98" s="93">
        <f t="shared" si="58"/>
        <v>0</v>
      </c>
      <c r="L98" s="93">
        <f t="shared" si="58"/>
        <v>0</v>
      </c>
      <c r="M98" s="93">
        <f t="shared" si="58"/>
        <v>0</v>
      </c>
      <c r="N98" s="93">
        <f t="shared" si="58"/>
        <v>0</v>
      </c>
      <c r="O98" s="93">
        <f t="shared" si="58"/>
        <v>0</v>
      </c>
      <c r="P98" s="93">
        <f t="shared" si="58"/>
        <v>0</v>
      </c>
      <c r="Q98" s="93">
        <f t="shared" si="58"/>
        <v>0</v>
      </c>
      <c r="R98" s="93">
        <f t="shared" si="58"/>
        <v>99.943922310904114</v>
      </c>
      <c r="S98" s="93">
        <f t="shared" si="58"/>
        <v>246.76129026275569</v>
      </c>
      <c r="T98" s="93">
        <f t="shared" si="58"/>
        <v>300.51850006875679</v>
      </c>
      <c r="U98" s="93">
        <f t="shared" si="58"/>
        <v>318.92545629438979</v>
      </c>
      <c r="V98" s="93">
        <f t="shared" si="58"/>
        <v>333.83976984528584</v>
      </c>
      <c r="W98" s="93">
        <f t="shared" si="58"/>
        <v>292.49729092630741</v>
      </c>
      <c r="X98" s="93">
        <f t="shared" si="58"/>
        <v>338.95063419961912</v>
      </c>
      <c r="Y98" s="93">
        <f t="shared" si="58"/>
        <v>342.9233218747404</v>
      </c>
      <c r="Z98" s="93">
        <f t="shared" si="58"/>
        <v>330.45855152307672</v>
      </c>
      <c r="AA98" s="93">
        <f t="shared" si="58"/>
        <v>360.37847902181505</v>
      </c>
      <c r="AB98" s="93">
        <f t="shared" si="58"/>
        <v>371.94709365313304</v>
      </c>
      <c r="AC98" s="93">
        <f t="shared" si="58"/>
        <v>309.10413902240253</v>
      </c>
      <c r="AD98" s="93">
        <f t="shared" si="58"/>
        <v>394.50505944960321</v>
      </c>
      <c r="AE98" s="93">
        <f t="shared" si="58"/>
        <v>369.49759164561038</v>
      </c>
      <c r="AF98" s="93">
        <f t="shared" si="58"/>
        <v>355.78139316785666</v>
      </c>
      <c r="AG98" s="93">
        <f t="shared" si="58"/>
        <v>388.2034072226694</v>
      </c>
      <c r="AH98" s="93">
        <f t="shared" si="58"/>
        <v>397.9084924032361</v>
      </c>
      <c r="AI98" s="93">
        <f t="shared" si="58"/>
        <v>346.05981005978407</v>
      </c>
      <c r="AJ98" s="93">
        <f t="shared" si="58"/>
        <v>418.05260983114988</v>
      </c>
      <c r="AK98" s="93">
        <f t="shared" si="58"/>
        <v>428.50392507692851</v>
      </c>
      <c r="AL98" s="93">
        <f t="shared" si="58"/>
        <v>36.099988208535763</v>
      </c>
      <c r="AM98" s="93">
        <f t="shared" si="58"/>
        <v>0</v>
      </c>
      <c r="AN98" s="93">
        <f t="shared" si="58"/>
        <v>0</v>
      </c>
      <c r="AO98" s="93">
        <f t="shared" si="58"/>
        <v>0</v>
      </c>
      <c r="AP98" s="93">
        <f t="shared" si="58"/>
        <v>0</v>
      </c>
      <c r="AQ98" s="93">
        <f t="shared" si="58"/>
        <v>0</v>
      </c>
      <c r="AR98" s="93">
        <f t="shared" si="58"/>
        <v>0</v>
      </c>
      <c r="AS98" s="93">
        <f t="shared" si="58"/>
        <v>0</v>
      </c>
      <c r="AT98" s="93">
        <f t="shared" si="58"/>
        <v>0</v>
      </c>
      <c r="AU98" s="93">
        <f t="shared" si="58"/>
        <v>0</v>
      </c>
      <c r="AV98" s="93">
        <f t="shared" si="58"/>
        <v>0</v>
      </c>
      <c r="AW98" s="93">
        <f t="shared" si="58"/>
        <v>0</v>
      </c>
      <c r="AX98" s="93">
        <f t="shared" si="58"/>
        <v>0</v>
      </c>
      <c r="AY98" s="93">
        <f t="shared" si="58"/>
        <v>0</v>
      </c>
      <c r="AZ98" s="93">
        <f t="shared" si="58"/>
        <v>0</v>
      </c>
      <c r="BA98" s="93">
        <f t="shared" si="58"/>
        <v>0</v>
      </c>
      <c r="BB98" s="93">
        <f t="shared" si="58"/>
        <v>0</v>
      </c>
      <c r="BC98" s="93">
        <f t="shared" si="58"/>
        <v>0</v>
      </c>
      <c r="BD98" s="93">
        <f t="shared" si="58"/>
        <v>0</v>
      </c>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row>
    <row r="99" spans="1:104" outlineLevel="1" x14ac:dyDescent="0.25">
      <c r="A99" s="2"/>
      <c r="B99" s="2"/>
      <c r="C99" s="2"/>
      <c r="D99" s="2"/>
      <c r="E99" s="13"/>
      <c r="F99" s="2"/>
      <c r="G99" s="103"/>
      <c r="H99" s="2"/>
      <c r="I99" s="8"/>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row>
    <row r="100" spans="1:104" outlineLevel="1" x14ac:dyDescent="0.25">
      <c r="A100" s="2"/>
      <c r="B100" s="9">
        <f>MAX($A$14:B99)+0.01</f>
        <v>3.0199999999999996</v>
      </c>
      <c r="C100" s="10" t="s">
        <v>133</v>
      </c>
      <c r="D100" s="2"/>
      <c r="E100" s="24"/>
      <c r="F100" s="2"/>
      <c r="G100" s="2"/>
      <c r="H100" s="2"/>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row>
    <row r="101" spans="1:104" outlineLevel="1" x14ac:dyDescent="0.25">
      <c r="A101" s="2"/>
      <c r="B101" s="2"/>
      <c r="C101" s="2" t="s">
        <v>23</v>
      </c>
      <c r="D101" s="2"/>
      <c r="E101" s="13" t="str">
        <f>Inputs!E24</f>
        <v>[ MW ]</v>
      </c>
      <c r="F101" s="105">
        <f>Inputs!G24</f>
        <v>625</v>
      </c>
      <c r="G101" s="2"/>
      <c r="H101" s="2"/>
      <c r="I101" s="8"/>
      <c r="J101" s="106">
        <f t="shared" ref="J101:BD101" si="59">$F101*J24</f>
        <v>0</v>
      </c>
      <c r="K101" s="106">
        <f t="shared" si="59"/>
        <v>0</v>
      </c>
      <c r="L101" s="106">
        <f t="shared" si="59"/>
        <v>0</v>
      </c>
      <c r="M101" s="106">
        <f t="shared" si="59"/>
        <v>0</v>
      </c>
      <c r="N101" s="106">
        <f t="shared" si="59"/>
        <v>0</v>
      </c>
      <c r="O101" s="106">
        <f t="shared" si="59"/>
        <v>0</v>
      </c>
      <c r="P101" s="106">
        <f t="shared" si="59"/>
        <v>0</v>
      </c>
      <c r="Q101" s="106">
        <f t="shared" si="59"/>
        <v>0</v>
      </c>
      <c r="R101" s="106">
        <f t="shared" si="59"/>
        <v>625</v>
      </c>
      <c r="S101" s="106">
        <f t="shared" si="59"/>
        <v>625</v>
      </c>
      <c r="T101" s="106">
        <f t="shared" si="59"/>
        <v>625</v>
      </c>
      <c r="U101" s="106">
        <f t="shared" si="59"/>
        <v>625</v>
      </c>
      <c r="V101" s="106">
        <f t="shared" si="59"/>
        <v>625</v>
      </c>
      <c r="W101" s="106">
        <f t="shared" si="59"/>
        <v>625</v>
      </c>
      <c r="X101" s="106">
        <f t="shared" si="59"/>
        <v>625</v>
      </c>
      <c r="Y101" s="106">
        <f t="shared" si="59"/>
        <v>625</v>
      </c>
      <c r="Z101" s="106">
        <f t="shared" si="59"/>
        <v>625</v>
      </c>
      <c r="AA101" s="106">
        <f t="shared" si="59"/>
        <v>625</v>
      </c>
      <c r="AB101" s="106">
        <f t="shared" si="59"/>
        <v>625</v>
      </c>
      <c r="AC101" s="106">
        <f t="shared" si="59"/>
        <v>625</v>
      </c>
      <c r="AD101" s="106">
        <f t="shared" si="59"/>
        <v>625</v>
      </c>
      <c r="AE101" s="106">
        <f t="shared" si="59"/>
        <v>625</v>
      </c>
      <c r="AF101" s="106">
        <f t="shared" si="59"/>
        <v>625</v>
      </c>
      <c r="AG101" s="106">
        <f t="shared" si="59"/>
        <v>625</v>
      </c>
      <c r="AH101" s="106">
        <f t="shared" si="59"/>
        <v>625</v>
      </c>
      <c r="AI101" s="106">
        <f t="shared" si="59"/>
        <v>625</v>
      </c>
      <c r="AJ101" s="106">
        <f t="shared" si="59"/>
        <v>625</v>
      </c>
      <c r="AK101" s="106">
        <f t="shared" si="59"/>
        <v>625</v>
      </c>
      <c r="AL101" s="106">
        <f t="shared" si="59"/>
        <v>625</v>
      </c>
      <c r="AM101" s="106">
        <f t="shared" si="59"/>
        <v>0</v>
      </c>
      <c r="AN101" s="106">
        <f t="shared" si="59"/>
        <v>0</v>
      </c>
      <c r="AO101" s="106">
        <f t="shared" si="59"/>
        <v>0</v>
      </c>
      <c r="AP101" s="106">
        <f t="shared" si="59"/>
        <v>0</v>
      </c>
      <c r="AQ101" s="106">
        <f t="shared" si="59"/>
        <v>0</v>
      </c>
      <c r="AR101" s="106">
        <f t="shared" si="59"/>
        <v>0</v>
      </c>
      <c r="AS101" s="106">
        <f t="shared" si="59"/>
        <v>0</v>
      </c>
      <c r="AT101" s="106">
        <f t="shared" si="59"/>
        <v>0</v>
      </c>
      <c r="AU101" s="106">
        <f t="shared" si="59"/>
        <v>0</v>
      </c>
      <c r="AV101" s="106">
        <f t="shared" si="59"/>
        <v>0</v>
      </c>
      <c r="AW101" s="106">
        <f t="shared" si="59"/>
        <v>0</v>
      </c>
      <c r="AX101" s="106">
        <f t="shared" si="59"/>
        <v>0</v>
      </c>
      <c r="AY101" s="106">
        <f t="shared" si="59"/>
        <v>0</v>
      </c>
      <c r="AZ101" s="106">
        <f t="shared" si="59"/>
        <v>0</v>
      </c>
      <c r="BA101" s="106">
        <f t="shared" si="59"/>
        <v>0</v>
      </c>
      <c r="BB101" s="106">
        <f t="shared" si="59"/>
        <v>0</v>
      </c>
      <c r="BC101" s="106">
        <f t="shared" si="59"/>
        <v>0</v>
      </c>
      <c r="BD101" s="106">
        <f t="shared" si="59"/>
        <v>0</v>
      </c>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row>
    <row r="102" spans="1:104" outlineLevel="1" x14ac:dyDescent="0.25">
      <c r="A102" s="2"/>
      <c r="B102" s="2"/>
      <c r="C102" s="2" t="s">
        <v>134</v>
      </c>
      <c r="D102" s="2"/>
      <c r="E102" s="20" t="s">
        <v>15</v>
      </c>
      <c r="F102" s="107">
        <f>Inputs!G25</f>
        <v>0.46</v>
      </c>
      <c r="G102" s="2"/>
      <c r="H102" s="2"/>
      <c r="I102" s="8"/>
      <c r="J102" s="97">
        <f t="shared" ref="J102:BD102" si="60">$F102*J24</f>
        <v>0</v>
      </c>
      <c r="K102" s="97">
        <f t="shared" si="60"/>
        <v>0</v>
      </c>
      <c r="L102" s="97">
        <f t="shared" si="60"/>
        <v>0</v>
      </c>
      <c r="M102" s="97">
        <f t="shared" si="60"/>
        <v>0</v>
      </c>
      <c r="N102" s="97">
        <f t="shared" si="60"/>
        <v>0</v>
      </c>
      <c r="O102" s="97">
        <f t="shared" si="60"/>
        <v>0</v>
      </c>
      <c r="P102" s="97">
        <f t="shared" si="60"/>
        <v>0</v>
      </c>
      <c r="Q102" s="97">
        <f t="shared" si="60"/>
        <v>0</v>
      </c>
      <c r="R102" s="97">
        <f t="shared" si="60"/>
        <v>0.46</v>
      </c>
      <c r="S102" s="97">
        <f t="shared" si="60"/>
        <v>0.46</v>
      </c>
      <c r="T102" s="97">
        <f t="shared" si="60"/>
        <v>0.46</v>
      </c>
      <c r="U102" s="97">
        <f t="shared" si="60"/>
        <v>0.46</v>
      </c>
      <c r="V102" s="97">
        <f t="shared" si="60"/>
        <v>0.46</v>
      </c>
      <c r="W102" s="97">
        <f t="shared" si="60"/>
        <v>0.46</v>
      </c>
      <c r="X102" s="97">
        <f t="shared" si="60"/>
        <v>0.46</v>
      </c>
      <c r="Y102" s="97">
        <f t="shared" si="60"/>
        <v>0.46</v>
      </c>
      <c r="Z102" s="97">
        <f t="shared" si="60"/>
        <v>0.46</v>
      </c>
      <c r="AA102" s="97">
        <f t="shared" si="60"/>
        <v>0.46</v>
      </c>
      <c r="AB102" s="97">
        <f t="shared" si="60"/>
        <v>0.46</v>
      </c>
      <c r="AC102" s="97">
        <f t="shared" si="60"/>
        <v>0.46</v>
      </c>
      <c r="AD102" s="97">
        <f t="shared" si="60"/>
        <v>0.46</v>
      </c>
      <c r="AE102" s="97">
        <f t="shared" si="60"/>
        <v>0.46</v>
      </c>
      <c r="AF102" s="97">
        <f t="shared" si="60"/>
        <v>0.46</v>
      </c>
      <c r="AG102" s="97">
        <f t="shared" si="60"/>
        <v>0.46</v>
      </c>
      <c r="AH102" s="97">
        <f t="shared" si="60"/>
        <v>0.46</v>
      </c>
      <c r="AI102" s="97">
        <f t="shared" si="60"/>
        <v>0.46</v>
      </c>
      <c r="AJ102" s="97">
        <f t="shared" si="60"/>
        <v>0.46</v>
      </c>
      <c r="AK102" s="97">
        <f t="shared" si="60"/>
        <v>0.46</v>
      </c>
      <c r="AL102" s="97">
        <f t="shared" si="60"/>
        <v>0.46</v>
      </c>
      <c r="AM102" s="97">
        <f t="shared" si="60"/>
        <v>0</v>
      </c>
      <c r="AN102" s="97">
        <f t="shared" si="60"/>
        <v>0</v>
      </c>
      <c r="AO102" s="97">
        <f t="shared" si="60"/>
        <v>0</v>
      </c>
      <c r="AP102" s="97">
        <f t="shared" si="60"/>
        <v>0</v>
      </c>
      <c r="AQ102" s="97">
        <f t="shared" si="60"/>
        <v>0</v>
      </c>
      <c r="AR102" s="97">
        <f t="shared" si="60"/>
        <v>0</v>
      </c>
      <c r="AS102" s="97">
        <f t="shared" si="60"/>
        <v>0</v>
      </c>
      <c r="AT102" s="97">
        <f t="shared" si="60"/>
        <v>0</v>
      </c>
      <c r="AU102" s="97">
        <f t="shared" si="60"/>
        <v>0</v>
      </c>
      <c r="AV102" s="97">
        <f t="shared" si="60"/>
        <v>0</v>
      </c>
      <c r="AW102" s="97">
        <f t="shared" si="60"/>
        <v>0</v>
      </c>
      <c r="AX102" s="97">
        <f t="shared" si="60"/>
        <v>0</v>
      </c>
      <c r="AY102" s="97">
        <f t="shared" si="60"/>
        <v>0</v>
      </c>
      <c r="AZ102" s="97">
        <f t="shared" si="60"/>
        <v>0</v>
      </c>
      <c r="BA102" s="97">
        <f t="shared" si="60"/>
        <v>0</v>
      </c>
      <c r="BB102" s="97">
        <f t="shared" si="60"/>
        <v>0</v>
      </c>
      <c r="BC102" s="97">
        <f t="shared" si="60"/>
        <v>0</v>
      </c>
      <c r="BD102" s="97">
        <f t="shared" si="60"/>
        <v>0</v>
      </c>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row>
    <row r="103" spans="1:104" outlineLevel="1" x14ac:dyDescent="0.25">
      <c r="A103" s="2"/>
      <c r="B103" s="2"/>
      <c r="C103" s="2" t="s">
        <v>135</v>
      </c>
      <c r="D103" s="2"/>
      <c r="E103" s="13" t="s">
        <v>130</v>
      </c>
      <c r="F103" s="2"/>
      <c r="G103" s="2"/>
      <c r="H103" s="100">
        <f>SUM(J103:BD103)</f>
        <v>184639.402173913</v>
      </c>
      <c r="I103" s="8"/>
      <c r="J103" s="100">
        <f t="shared" ref="J103:BD103" si="61">IFERROR(J101/J102,0)*J95*J19*8760/10^3</f>
        <v>0</v>
      </c>
      <c r="K103" s="100">
        <f t="shared" si="61"/>
        <v>0</v>
      </c>
      <c r="L103" s="100">
        <f t="shared" si="61"/>
        <v>0</v>
      </c>
      <c r="M103" s="100">
        <f t="shared" si="61"/>
        <v>0</v>
      </c>
      <c r="N103" s="100">
        <f t="shared" si="61"/>
        <v>0</v>
      </c>
      <c r="O103" s="100">
        <f t="shared" si="61"/>
        <v>0</v>
      </c>
      <c r="P103" s="100">
        <f t="shared" si="61"/>
        <v>0</v>
      </c>
      <c r="Q103" s="100">
        <f t="shared" si="61"/>
        <v>0</v>
      </c>
      <c r="R103" s="100">
        <f t="shared" si="61"/>
        <v>3811.95652173913</v>
      </c>
      <c r="S103" s="100">
        <f t="shared" si="61"/>
        <v>8926.6304347826099</v>
      </c>
      <c r="T103" s="100">
        <f t="shared" si="61"/>
        <v>9819.29347826087</v>
      </c>
      <c r="U103" s="100">
        <f t="shared" si="61"/>
        <v>9819.29347826087</v>
      </c>
      <c r="V103" s="100">
        <f t="shared" si="61"/>
        <v>9819.29347826087</v>
      </c>
      <c r="W103" s="100">
        <f t="shared" si="61"/>
        <v>8331.5217391304341</v>
      </c>
      <c r="X103" s="100">
        <f t="shared" si="61"/>
        <v>9819.29347826087</v>
      </c>
      <c r="Y103" s="100">
        <f t="shared" si="61"/>
        <v>9819.29347826087</v>
      </c>
      <c r="Z103" s="100">
        <f t="shared" si="61"/>
        <v>9224.184782608696</v>
      </c>
      <c r="AA103" s="100">
        <f t="shared" si="61"/>
        <v>9819.29347826087</v>
      </c>
      <c r="AB103" s="100">
        <f t="shared" si="61"/>
        <v>9819.29347826087</v>
      </c>
      <c r="AC103" s="100">
        <f t="shared" si="61"/>
        <v>8331.5217391304341</v>
      </c>
      <c r="AD103" s="100">
        <f t="shared" si="61"/>
        <v>9819.29347826087</v>
      </c>
      <c r="AE103" s="100">
        <f t="shared" si="61"/>
        <v>9819.29347826087</v>
      </c>
      <c r="AF103" s="100">
        <f t="shared" si="61"/>
        <v>9224.184782608696</v>
      </c>
      <c r="AG103" s="100">
        <f t="shared" si="61"/>
        <v>9819.29347826087</v>
      </c>
      <c r="AH103" s="100">
        <f t="shared" si="61"/>
        <v>9819.29347826087</v>
      </c>
      <c r="AI103" s="100">
        <f t="shared" si="61"/>
        <v>8331.5217391304341</v>
      </c>
      <c r="AJ103" s="100">
        <f t="shared" si="61"/>
        <v>9819.29347826087</v>
      </c>
      <c r="AK103" s="100">
        <f t="shared" si="61"/>
        <v>9819.29347826087</v>
      </c>
      <c r="AL103" s="100">
        <f t="shared" si="61"/>
        <v>807.06521739130426</v>
      </c>
      <c r="AM103" s="100">
        <f t="shared" si="61"/>
        <v>0</v>
      </c>
      <c r="AN103" s="100">
        <f t="shared" si="61"/>
        <v>0</v>
      </c>
      <c r="AO103" s="100">
        <f t="shared" si="61"/>
        <v>0</v>
      </c>
      <c r="AP103" s="100">
        <f t="shared" si="61"/>
        <v>0</v>
      </c>
      <c r="AQ103" s="100">
        <f t="shared" si="61"/>
        <v>0</v>
      </c>
      <c r="AR103" s="100">
        <f t="shared" si="61"/>
        <v>0</v>
      </c>
      <c r="AS103" s="100">
        <f t="shared" si="61"/>
        <v>0</v>
      </c>
      <c r="AT103" s="100">
        <f t="shared" si="61"/>
        <v>0</v>
      </c>
      <c r="AU103" s="100">
        <f t="shared" si="61"/>
        <v>0</v>
      </c>
      <c r="AV103" s="100">
        <f t="shared" si="61"/>
        <v>0</v>
      </c>
      <c r="AW103" s="100">
        <f t="shared" si="61"/>
        <v>0</v>
      </c>
      <c r="AX103" s="100">
        <f t="shared" si="61"/>
        <v>0</v>
      </c>
      <c r="AY103" s="100">
        <f t="shared" si="61"/>
        <v>0</v>
      </c>
      <c r="AZ103" s="100">
        <f t="shared" si="61"/>
        <v>0</v>
      </c>
      <c r="BA103" s="100">
        <f t="shared" si="61"/>
        <v>0</v>
      </c>
      <c r="BB103" s="100">
        <f t="shared" si="61"/>
        <v>0</v>
      </c>
      <c r="BC103" s="100">
        <f t="shared" si="61"/>
        <v>0</v>
      </c>
      <c r="BD103" s="100">
        <f t="shared" si="61"/>
        <v>0</v>
      </c>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row>
    <row r="104" spans="1:104" outlineLevel="1" x14ac:dyDescent="0.25">
      <c r="A104" s="2"/>
      <c r="B104" s="2"/>
      <c r="C104" s="2"/>
      <c r="D104" s="2"/>
      <c r="E104" s="20"/>
      <c r="F104" s="2"/>
      <c r="G104" s="108"/>
      <c r="H104" s="2"/>
      <c r="I104" s="8"/>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row>
    <row r="105" spans="1:104" outlineLevel="1" x14ac:dyDescent="0.25">
      <c r="A105" s="2"/>
      <c r="B105" s="2"/>
      <c r="C105" s="2" t="str">
        <f>C103</f>
        <v>Coal Consumption</v>
      </c>
      <c r="D105" s="2"/>
      <c r="E105" s="13" t="s">
        <v>136</v>
      </c>
      <c r="F105" s="109">
        <f>Inputs!G26</f>
        <v>23500</v>
      </c>
      <c r="G105" s="2"/>
      <c r="H105" s="100">
        <f>SUM(J105:BD105)</f>
        <v>28285185.013876051</v>
      </c>
      <c r="I105" s="8"/>
      <c r="J105" s="110">
        <f t="shared" ref="J105:BD105" si="62">J103*3.6/$F105*10^6</f>
        <v>0</v>
      </c>
      <c r="K105" s="110">
        <f t="shared" si="62"/>
        <v>0</v>
      </c>
      <c r="L105" s="110">
        <f t="shared" si="62"/>
        <v>0</v>
      </c>
      <c r="M105" s="110">
        <f t="shared" si="62"/>
        <v>0</v>
      </c>
      <c r="N105" s="110">
        <f t="shared" si="62"/>
        <v>0</v>
      </c>
      <c r="O105" s="110">
        <f t="shared" si="62"/>
        <v>0</v>
      </c>
      <c r="P105" s="110">
        <f t="shared" si="62"/>
        <v>0</v>
      </c>
      <c r="Q105" s="110">
        <f t="shared" si="62"/>
        <v>0</v>
      </c>
      <c r="R105" s="110">
        <f t="shared" si="62"/>
        <v>583959.29694727098</v>
      </c>
      <c r="S105" s="110">
        <f t="shared" si="62"/>
        <v>1367483.8112858466</v>
      </c>
      <c r="T105" s="110">
        <f t="shared" si="62"/>
        <v>1504232.1924144314</v>
      </c>
      <c r="U105" s="110">
        <f t="shared" si="62"/>
        <v>1504232.1924144314</v>
      </c>
      <c r="V105" s="110">
        <f t="shared" si="62"/>
        <v>1504232.1924144314</v>
      </c>
      <c r="W105" s="110">
        <f t="shared" si="62"/>
        <v>1276318.2238667901</v>
      </c>
      <c r="X105" s="110">
        <f t="shared" si="62"/>
        <v>1504232.1924144314</v>
      </c>
      <c r="Y105" s="110">
        <f t="shared" si="62"/>
        <v>1504232.1924144314</v>
      </c>
      <c r="Z105" s="110">
        <f t="shared" si="62"/>
        <v>1413066.6049953746</v>
      </c>
      <c r="AA105" s="110">
        <f t="shared" si="62"/>
        <v>1504232.1924144314</v>
      </c>
      <c r="AB105" s="110">
        <f t="shared" si="62"/>
        <v>1504232.1924144314</v>
      </c>
      <c r="AC105" s="110">
        <f t="shared" si="62"/>
        <v>1276318.2238667901</v>
      </c>
      <c r="AD105" s="110">
        <f t="shared" si="62"/>
        <v>1504232.1924144314</v>
      </c>
      <c r="AE105" s="110">
        <f t="shared" si="62"/>
        <v>1504232.1924144314</v>
      </c>
      <c r="AF105" s="110">
        <f t="shared" si="62"/>
        <v>1413066.6049953746</v>
      </c>
      <c r="AG105" s="110">
        <f t="shared" si="62"/>
        <v>1504232.1924144314</v>
      </c>
      <c r="AH105" s="110">
        <f t="shared" si="62"/>
        <v>1504232.1924144314</v>
      </c>
      <c r="AI105" s="110">
        <f t="shared" si="62"/>
        <v>1276318.2238667901</v>
      </c>
      <c r="AJ105" s="110">
        <f t="shared" si="62"/>
        <v>1504232.1924144314</v>
      </c>
      <c r="AK105" s="110">
        <f t="shared" si="62"/>
        <v>1504232.1924144314</v>
      </c>
      <c r="AL105" s="110">
        <f t="shared" si="62"/>
        <v>123635.5226641998</v>
      </c>
      <c r="AM105" s="110">
        <f t="shared" si="62"/>
        <v>0</v>
      </c>
      <c r="AN105" s="110">
        <f t="shared" si="62"/>
        <v>0</v>
      </c>
      <c r="AO105" s="110">
        <f t="shared" si="62"/>
        <v>0</v>
      </c>
      <c r="AP105" s="110">
        <f t="shared" si="62"/>
        <v>0</v>
      </c>
      <c r="AQ105" s="110">
        <f t="shared" si="62"/>
        <v>0</v>
      </c>
      <c r="AR105" s="110">
        <f t="shared" si="62"/>
        <v>0</v>
      </c>
      <c r="AS105" s="110">
        <f t="shared" si="62"/>
        <v>0</v>
      </c>
      <c r="AT105" s="110">
        <f t="shared" si="62"/>
        <v>0</v>
      </c>
      <c r="AU105" s="110">
        <f t="shared" si="62"/>
        <v>0</v>
      </c>
      <c r="AV105" s="110">
        <f t="shared" si="62"/>
        <v>0</v>
      </c>
      <c r="AW105" s="110">
        <f t="shared" si="62"/>
        <v>0</v>
      </c>
      <c r="AX105" s="110">
        <f t="shared" si="62"/>
        <v>0</v>
      </c>
      <c r="AY105" s="110">
        <f t="shared" si="62"/>
        <v>0</v>
      </c>
      <c r="AZ105" s="110">
        <f t="shared" si="62"/>
        <v>0</v>
      </c>
      <c r="BA105" s="110">
        <f t="shared" si="62"/>
        <v>0</v>
      </c>
      <c r="BB105" s="110">
        <f t="shared" si="62"/>
        <v>0</v>
      </c>
      <c r="BC105" s="110">
        <f t="shared" si="62"/>
        <v>0</v>
      </c>
      <c r="BD105" s="110">
        <f t="shared" si="62"/>
        <v>0</v>
      </c>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row>
    <row r="106" spans="1:104" outlineLevel="1" x14ac:dyDescent="0.25">
      <c r="A106" s="2"/>
      <c r="B106" s="2"/>
      <c r="C106" s="101" t="s">
        <v>137</v>
      </c>
      <c r="D106" s="2"/>
      <c r="E106" s="13" t="s">
        <v>138</v>
      </c>
      <c r="F106" s="2"/>
      <c r="G106" s="2"/>
      <c r="H106" s="2"/>
      <c r="I106" s="8"/>
      <c r="J106" s="102">
        <f>Inputs!J92*J$24*J31</f>
        <v>0</v>
      </c>
      <c r="K106" s="102">
        <f>Inputs!K92*K$24*K31</f>
        <v>0</v>
      </c>
      <c r="L106" s="102">
        <f>Inputs!L92*L$24*L31</f>
        <v>0</v>
      </c>
      <c r="M106" s="102">
        <f>Inputs!M92*M$24*M31</f>
        <v>0</v>
      </c>
      <c r="N106" s="102">
        <f>Inputs!N92*N$24*N31</f>
        <v>0</v>
      </c>
      <c r="O106" s="102">
        <f>Inputs!O92*O$24*O31</f>
        <v>0</v>
      </c>
      <c r="P106" s="102">
        <f>Inputs!P92*P$24*P31</f>
        <v>0</v>
      </c>
      <c r="Q106" s="102">
        <f>Inputs!Q92*Q$24*Q31</f>
        <v>0</v>
      </c>
      <c r="R106" s="102">
        <f>Inputs!R92*R$24*R31</f>
        <v>57.816203952192325</v>
      </c>
      <c r="S106" s="102">
        <f>Inputs!S92*S$24*S31</f>
        <v>61.395157916259784</v>
      </c>
      <c r="T106" s="102">
        <f>Inputs!T92*T$24*T31</f>
        <v>65.116924451060513</v>
      </c>
      <c r="U106" s="102">
        <f>Inputs!U92*U$24*U31</f>
        <v>68.986407338903632</v>
      </c>
      <c r="V106" s="102">
        <f>Inputs!V92*V$24*V31</f>
        <v>71.418178197599971</v>
      </c>
      <c r="W106" s="102">
        <f>Inputs!W92*W$24*W31</f>
        <v>73.935668979065369</v>
      </c>
      <c r="X106" s="102">
        <f>Inputs!X92*X$24*X31</f>
        <v>76.541901310577401</v>
      </c>
      <c r="Y106" s="102">
        <f>Inputs!Y92*Y$24*Y31</f>
        <v>79.240003331775242</v>
      </c>
      <c r="Z106" s="102">
        <f>Inputs!Z92*Z$24*Z31</f>
        <v>82.033213449220327</v>
      </c>
      <c r="AA106" s="102">
        <f>Inputs!AA92*AA$24*AA31</f>
        <v>84.084043785450817</v>
      </c>
      <c r="AB106" s="102">
        <f>Inputs!AB92*AB$24*AB31</f>
        <v>86.186144880087085</v>
      </c>
      <c r="AC106" s="102">
        <f>Inputs!AC92*AC$24*AC31</f>
        <v>88.340798502089243</v>
      </c>
      <c r="AD106" s="102">
        <f>Inputs!AD92*AD$24*AD31</f>
        <v>90.549318464641473</v>
      </c>
      <c r="AE106" s="102">
        <f>Inputs!AE92*AE$24*AE31</f>
        <v>92.813051426257502</v>
      </c>
      <c r="AF106" s="102">
        <f>Inputs!AF92*AF$24*AF31</f>
        <v>95.133377711913923</v>
      </c>
      <c r="AG106" s="102">
        <f>Inputs!AG92*AG$24*AG31</f>
        <v>97.511712154711759</v>
      </c>
      <c r="AH106" s="102">
        <f>Inputs!AH92*AH$24*AH31</f>
        <v>99.949504958579553</v>
      </c>
      <c r="AI106" s="102">
        <f>Inputs!AI92*AI$24*AI31</f>
        <v>102.44824258254403</v>
      </c>
      <c r="AJ106" s="102">
        <f>Inputs!AJ92*AJ$24*AJ31</f>
        <v>105.00944864710763</v>
      </c>
      <c r="AK106" s="102">
        <f>Inputs!AK92*AK$24*AK31</f>
        <v>107.6346848632853</v>
      </c>
      <c r="AL106" s="102">
        <f>Inputs!AL92*AL$24*AL31</f>
        <v>110.32555198486743</v>
      </c>
      <c r="AM106" s="102">
        <f>Inputs!AM92*AM$24*AM31</f>
        <v>0</v>
      </c>
      <c r="AN106" s="102">
        <f>Inputs!AN92*AN$24*AN31</f>
        <v>0</v>
      </c>
      <c r="AO106" s="102">
        <f>Inputs!AO92*AO$24*AO31</f>
        <v>0</v>
      </c>
      <c r="AP106" s="102">
        <f>Inputs!AP92*AP$24*AP31</f>
        <v>0</v>
      </c>
      <c r="AQ106" s="102">
        <f>Inputs!AQ92*AQ$24*AQ31</f>
        <v>0</v>
      </c>
      <c r="AR106" s="102">
        <f>Inputs!AR92*AR$24*AR31</f>
        <v>0</v>
      </c>
      <c r="AS106" s="102">
        <f>Inputs!AS92*AS$24*AS31</f>
        <v>0</v>
      </c>
      <c r="AT106" s="102">
        <f>Inputs!AT92*AT$24*AT31</f>
        <v>0</v>
      </c>
      <c r="AU106" s="102">
        <f>Inputs!AU92*AU$24*AU31</f>
        <v>0</v>
      </c>
      <c r="AV106" s="102">
        <f>Inputs!AV92*AV$24*AV31</f>
        <v>0</v>
      </c>
      <c r="AW106" s="102">
        <f>Inputs!AW92*AW$24*AW31</f>
        <v>0</v>
      </c>
      <c r="AX106" s="102">
        <f>Inputs!AX92*AX$24*AX31</f>
        <v>0</v>
      </c>
      <c r="AY106" s="102">
        <f>Inputs!AY92*AY$24*AY31</f>
        <v>0</v>
      </c>
      <c r="AZ106" s="102">
        <f>Inputs!AZ92*AZ$24*AZ31</f>
        <v>0</v>
      </c>
      <c r="BA106" s="102">
        <f>Inputs!BA92*BA$24*BA31</f>
        <v>0</v>
      </c>
      <c r="BB106" s="102">
        <f>Inputs!BB92*BB$24*BB31</f>
        <v>0</v>
      </c>
      <c r="BC106" s="102">
        <f>Inputs!BC92*BC$24*BC31</f>
        <v>0</v>
      </c>
      <c r="BD106" s="102">
        <f>Inputs!BD92*BD$24*BD31</f>
        <v>0</v>
      </c>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row>
    <row r="107" spans="1:104" outlineLevel="1" x14ac:dyDescent="0.25">
      <c r="A107" s="2"/>
      <c r="B107" s="2"/>
      <c r="C107" s="2" t="s">
        <v>139</v>
      </c>
      <c r="D107" s="2"/>
      <c r="E107" s="13" t="str">
        <f>E$98</f>
        <v xml:space="preserve"> [ £m ]</v>
      </c>
      <c r="F107" s="2"/>
      <c r="G107" s="2"/>
      <c r="H107" s="89">
        <f>SUM(J107:BD107)</f>
        <v>2411.9038939611974</v>
      </c>
      <c r="I107" s="8"/>
      <c r="J107" s="93">
        <f t="shared" ref="J107:BD107" si="63">J105*J106/10^6</f>
        <v>0</v>
      </c>
      <c r="K107" s="93">
        <f t="shared" si="63"/>
        <v>0</v>
      </c>
      <c r="L107" s="93">
        <f t="shared" si="63"/>
        <v>0</v>
      </c>
      <c r="M107" s="93">
        <f t="shared" si="63"/>
        <v>0</v>
      </c>
      <c r="N107" s="93">
        <f t="shared" si="63"/>
        <v>0</v>
      </c>
      <c r="O107" s="93">
        <f t="shared" si="63"/>
        <v>0</v>
      </c>
      <c r="P107" s="93">
        <f t="shared" si="63"/>
        <v>0</v>
      </c>
      <c r="Q107" s="93">
        <f t="shared" si="63"/>
        <v>0</v>
      </c>
      <c r="R107" s="93">
        <f t="shared" si="63"/>
        <v>33.762309812082258</v>
      </c>
      <c r="S107" s="93">
        <f t="shared" si="63"/>
        <v>83.956884541823342</v>
      </c>
      <c r="T107" s="93">
        <f t="shared" si="63"/>
        <v>97.950974030303641</v>
      </c>
      <c r="U107" s="93">
        <f t="shared" si="63"/>
        <v>103.77157475819403</v>
      </c>
      <c r="V107" s="93">
        <f t="shared" si="63"/>
        <v>107.42952276842036</v>
      </c>
      <c r="W107" s="93">
        <f t="shared" si="63"/>
        <v>94.365441711763637</v>
      </c>
      <c r="X107" s="93">
        <f t="shared" si="63"/>
        <v>115.13679201997888</v>
      </c>
      <c r="Y107" s="93">
        <f t="shared" si="63"/>
        <v>119.19536393868312</v>
      </c>
      <c r="Z107" s="93">
        <f t="shared" si="63"/>
        <v>115.91839442555067</v>
      </c>
      <c r="AA107" s="93">
        <f t="shared" si="63"/>
        <v>126.48192553045973</v>
      </c>
      <c r="AB107" s="93">
        <f t="shared" si="63"/>
        <v>129.6439736687212</v>
      </c>
      <c r="AC107" s="93">
        <f t="shared" si="63"/>
        <v>112.75097103916053</v>
      </c>
      <c r="AD107" s="93">
        <f t="shared" si="63"/>
        <v>136.20719983570018</v>
      </c>
      <c r="AE107" s="93">
        <f t="shared" si="63"/>
        <v>139.61237983159268</v>
      </c>
      <c r="AF107" s="93">
        <f t="shared" si="63"/>
        <v>134.42979906511684</v>
      </c>
      <c r="AG107" s="93">
        <f t="shared" si="63"/>
        <v>146.68025656056702</v>
      </c>
      <c r="AH107" s="93">
        <f t="shared" si="63"/>
        <v>150.34726297458121</v>
      </c>
      <c r="AI107" s="93">
        <f t="shared" si="63"/>
        <v>130.75655901122664</v>
      </c>
      <c r="AJ107" s="93">
        <f t="shared" si="63"/>
        <v>157.95859316266936</v>
      </c>
      <c r="AK107" s="93">
        <f t="shared" si="63"/>
        <v>161.90755799173604</v>
      </c>
      <c r="AL107" s="93">
        <f t="shared" si="63"/>
        <v>13.640157282865431</v>
      </c>
      <c r="AM107" s="93">
        <f t="shared" si="63"/>
        <v>0</v>
      </c>
      <c r="AN107" s="93">
        <f t="shared" si="63"/>
        <v>0</v>
      </c>
      <c r="AO107" s="93">
        <f t="shared" si="63"/>
        <v>0</v>
      </c>
      <c r="AP107" s="93">
        <f t="shared" si="63"/>
        <v>0</v>
      </c>
      <c r="AQ107" s="93">
        <f t="shared" si="63"/>
        <v>0</v>
      </c>
      <c r="AR107" s="93">
        <f t="shared" si="63"/>
        <v>0</v>
      </c>
      <c r="AS107" s="93">
        <f t="shared" si="63"/>
        <v>0</v>
      </c>
      <c r="AT107" s="93">
        <f t="shared" si="63"/>
        <v>0</v>
      </c>
      <c r="AU107" s="93">
        <f t="shared" si="63"/>
        <v>0</v>
      </c>
      <c r="AV107" s="93">
        <f t="shared" si="63"/>
        <v>0</v>
      </c>
      <c r="AW107" s="93">
        <f t="shared" si="63"/>
        <v>0</v>
      </c>
      <c r="AX107" s="93">
        <f t="shared" si="63"/>
        <v>0</v>
      </c>
      <c r="AY107" s="93">
        <f t="shared" si="63"/>
        <v>0</v>
      </c>
      <c r="AZ107" s="93">
        <f t="shared" si="63"/>
        <v>0</v>
      </c>
      <c r="BA107" s="93">
        <f t="shared" si="63"/>
        <v>0</v>
      </c>
      <c r="BB107" s="93">
        <f t="shared" si="63"/>
        <v>0</v>
      </c>
      <c r="BC107" s="93">
        <f t="shared" si="63"/>
        <v>0</v>
      </c>
      <c r="BD107" s="93">
        <f t="shared" si="63"/>
        <v>0</v>
      </c>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row>
    <row r="108" spans="1:104" outlineLevel="1" x14ac:dyDescent="0.25">
      <c r="A108" s="2"/>
      <c r="B108" s="2"/>
      <c r="C108" s="2"/>
      <c r="D108" s="2"/>
      <c r="E108" s="20"/>
      <c r="F108" s="2"/>
      <c r="G108" s="2"/>
      <c r="H108" s="2"/>
      <c r="I108" s="8"/>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row>
    <row r="109" spans="1:104" outlineLevel="1" x14ac:dyDescent="0.25">
      <c r="A109" s="2"/>
      <c r="B109" s="9">
        <f>MAX($A$14:B108)+0.01</f>
        <v>3.0299999999999994</v>
      </c>
      <c r="C109" s="10" t="s">
        <v>140</v>
      </c>
      <c r="D109" s="2"/>
      <c r="E109" s="24"/>
      <c r="F109" s="2"/>
      <c r="G109" s="2"/>
      <c r="H109" s="2"/>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row>
    <row r="110" spans="1:104" outlineLevel="1" x14ac:dyDescent="0.25">
      <c r="A110" s="2"/>
      <c r="B110" s="2"/>
      <c r="C110" s="2" t="s">
        <v>141</v>
      </c>
      <c r="D110" s="2"/>
      <c r="E110" s="13" t="str">
        <f>Inputs!E27</f>
        <v>[ kg/kg ]</v>
      </c>
      <c r="F110" s="111">
        <f>Inputs!G27</f>
        <v>2.1</v>
      </c>
      <c r="G110" s="2"/>
      <c r="H110" s="85">
        <f>SUM(J110:BD110)</f>
        <v>59.398888529139704</v>
      </c>
      <c r="I110" s="8"/>
      <c r="J110" s="112">
        <f t="shared" ref="J110:BD110" si="64">J105*$F110/10^6</f>
        <v>0</v>
      </c>
      <c r="K110" s="112">
        <f t="shared" si="64"/>
        <v>0</v>
      </c>
      <c r="L110" s="112">
        <f t="shared" si="64"/>
        <v>0</v>
      </c>
      <c r="M110" s="112">
        <f t="shared" si="64"/>
        <v>0</v>
      </c>
      <c r="N110" s="112">
        <f t="shared" si="64"/>
        <v>0</v>
      </c>
      <c r="O110" s="112">
        <f t="shared" si="64"/>
        <v>0</v>
      </c>
      <c r="P110" s="112">
        <f t="shared" si="64"/>
        <v>0</v>
      </c>
      <c r="Q110" s="112">
        <f t="shared" si="64"/>
        <v>0</v>
      </c>
      <c r="R110" s="112">
        <f t="shared" si="64"/>
        <v>1.226314523589269</v>
      </c>
      <c r="S110" s="112">
        <f t="shared" si="64"/>
        <v>2.871716003700278</v>
      </c>
      <c r="T110" s="112">
        <f t="shared" si="64"/>
        <v>3.1588876040703058</v>
      </c>
      <c r="U110" s="112">
        <f t="shared" si="64"/>
        <v>3.1588876040703058</v>
      </c>
      <c r="V110" s="112">
        <f t="shared" si="64"/>
        <v>3.1588876040703058</v>
      </c>
      <c r="W110" s="112">
        <f t="shared" si="64"/>
        <v>2.6802682701202594</v>
      </c>
      <c r="X110" s="112">
        <f t="shared" si="64"/>
        <v>3.1588876040703058</v>
      </c>
      <c r="Y110" s="112">
        <f t="shared" si="64"/>
        <v>3.1588876040703058</v>
      </c>
      <c r="Z110" s="112">
        <f t="shared" si="64"/>
        <v>2.9674398704902867</v>
      </c>
      <c r="AA110" s="112">
        <f t="shared" si="64"/>
        <v>3.1588876040703058</v>
      </c>
      <c r="AB110" s="112">
        <f t="shared" si="64"/>
        <v>3.1588876040703058</v>
      </c>
      <c r="AC110" s="112">
        <f t="shared" si="64"/>
        <v>2.6802682701202594</v>
      </c>
      <c r="AD110" s="112">
        <f t="shared" si="64"/>
        <v>3.1588876040703058</v>
      </c>
      <c r="AE110" s="112">
        <f t="shared" si="64"/>
        <v>3.1588876040703058</v>
      </c>
      <c r="AF110" s="112">
        <f t="shared" si="64"/>
        <v>2.9674398704902867</v>
      </c>
      <c r="AG110" s="112">
        <f t="shared" si="64"/>
        <v>3.1588876040703058</v>
      </c>
      <c r="AH110" s="112">
        <f t="shared" si="64"/>
        <v>3.1588876040703058</v>
      </c>
      <c r="AI110" s="112">
        <f t="shared" si="64"/>
        <v>2.6802682701202594</v>
      </c>
      <c r="AJ110" s="112">
        <f t="shared" si="64"/>
        <v>3.1588876040703058</v>
      </c>
      <c r="AK110" s="112">
        <f t="shared" si="64"/>
        <v>3.1588876040703058</v>
      </c>
      <c r="AL110" s="112">
        <f t="shared" si="64"/>
        <v>0.2596345975948196</v>
      </c>
      <c r="AM110" s="112">
        <f t="shared" si="64"/>
        <v>0</v>
      </c>
      <c r="AN110" s="112">
        <f t="shared" si="64"/>
        <v>0</v>
      </c>
      <c r="AO110" s="112">
        <f t="shared" si="64"/>
        <v>0</v>
      </c>
      <c r="AP110" s="112">
        <f t="shared" si="64"/>
        <v>0</v>
      </c>
      <c r="AQ110" s="112">
        <f t="shared" si="64"/>
        <v>0</v>
      </c>
      <c r="AR110" s="112">
        <f t="shared" si="64"/>
        <v>0</v>
      </c>
      <c r="AS110" s="112">
        <f t="shared" si="64"/>
        <v>0</v>
      </c>
      <c r="AT110" s="112">
        <f t="shared" si="64"/>
        <v>0</v>
      </c>
      <c r="AU110" s="112">
        <f t="shared" si="64"/>
        <v>0</v>
      </c>
      <c r="AV110" s="112">
        <f t="shared" si="64"/>
        <v>0</v>
      </c>
      <c r="AW110" s="112">
        <f t="shared" si="64"/>
        <v>0</v>
      </c>
      <c r="AX110" s="112">
        <f t="shared" si="64"/>
        <v>0</v>
      </c>
      <c r="AY110" s="112">
        <f t="shared" si="64"/>
        <v>0</v>
      </c>
      <c r="AZ110" s="112">
        <f t="shared" si="64"/>
        <v>0</v>
      </c>
      <c r="BA110" s="112">
        <f t="shared" si="64"/>
        <v>0</v>
      </c>
      <c r="BB110" s="112">
        <f t="shared" si="64"/>
        <v>0</v>
      </c>
      <c r="BC110" s="112">
        <f t="shared" si="64"/>
        <v>0</v>
      </c>
      <c r="BD110" s="112">
        <f t="shared" si="64"/>
        <v>0</v>
      </c>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row>
    <row r="111" spans="1:104" outlineLevel="1" x14ac:dyDescent="0.25">
      <c r="A111" s="2"/>
      <c r="B111" s="2"/>
      <c r="C111" s="2" t="str">
        <f>Inputs!C28</f>
        <v>Carbon Capture Ratio</v>
      </c>
      <c r="D111" s="2"/>
      <c r="E111" s="20" t="str">
        <f>Inputs!E28</f>
        <v>[ % ]</v>
      </c>
      <c r="F111" s="107">
        <f>Inputs!G28</f>
        <v>0.9</v>
      </c>
      <c r="G111" s="2"/>
      <c r="H111" s="2"/>
      <c r="I111" s="8"/>
      <c r="J111" s="97">
        <f t="shared" ref="J111:BD111" si="65">$F111*J24</f>
        <v>0</v>
      </c>
      <c r="K111" s="97">
        <f t="shared" si="65"/>
        <v>0</v>
      </c>
      <c r="L111" s="97">
        <f t="shared" si="65"/>
        <v>0</v>
      </c>
      <c r="M111" s="97">
        <f t="shared" si="65"/>
        <v>0</v>
      </c>
      <c r="N111" s="97">
        <f t="shared" si="65"/>
        <v>0</v>
      </c>
      <c r="O111" s="97">
        <f t="shared" si="65"/>
        <v>0</v>
      </c>
      <c r="P111" s="97">
        <f t="shared" si="65"/>
        <v>0</v>
      </c>
      <c r="Q111" s="97">
        <f t="shared" si="65"/>
        <v>0</v>
      </c>
      <c r="R111" s="97">
        <f t="shared" si="65"/>
        <v>0.9</v>
      </c>
      <c r="S111" s="97">
        <f t="shared" si="65"/>
        <v>0.9</v>
      </c>
      <c r="T111" s="97">
        <f t="shared" si="65"/>
        <v>0.9</v>
      </c>
      <c r="U111" s="97">
        <f t="shared" si="65"/>
        <v>0.9</v>
      </c>
      <c r="V111" s="97">
        <f t="shared" si="65"/>
        <v>0.9</v>
      </c>
      <c r="W111" s="97">
        <f t="shared" si="65"/>
        <v>0.9</v>
      </c>
      <c r="X111" s="97">
        <f t="shared" si="65"/>
        <v>0.9</v>
      </c>
      <c r="Y111" s="97">
        <f t="shared" si="65"/>
        <v>0.9</v>
      </c>
      <c r="Z111" s="97">
        <f t="shared" si="65"/>
        <v>0.9</v>
      </c>
      <c r="AA111" s="97">
        <f t="shared" si="65"/>
        <v>0.9</v>
      </c>
      <c r="AB111" s="97">
        <f t="shared" si="65"/>
        <v>0.9</v>
      </c>
      <c r="AC111" s="97">
        <f t="shared" si="65"/>
        <v>0.9</v>
      </c>
      <c r="AD111" s="97">
        <f t="shared" si="65"/>
        <v>0.9</v>
      </c>
      <c r="AE111" s="97">
        <f t="shared" si="65"/>
        <v>0.9</v>
      </c>
      <c r="AF111" s="97">
        <f t="shared" si="65"/>
        <v>0.9</v>
      </c>
      <c r="AG111" s="97">
        <f t="shared" si="65"/>
        <v>0.9</v>
      </c>
      <c r="AH111" s="97">
        <f t="shared" si="65"/>
        <v>0.9</v>
      </c>
      <c r="AI111" s="97">
        <f t="shared" si="65"/>
        <v>0.9</v>
      </c>
      <c r="AJ111" s="97">
        <f t="shared" si="65"/>
        <v>0.9</v>
      </c>
      <c r="AK111" s="97">
        <f t="shared" si="65"/>
        <v>0.9</v>
      </c>
      <c r="AL111" s="97">
        <f t="shared" si="65"/>
        <v>0.9</v>
      </c>
      <c r="AM111" s="97">
        <f t="shared" si="65"/>
        <v>0</v>
      </c>
      <c r="AN111" s="97">
        <f t="shared" si="65"/>
        <v>0</v>
      </c>
      <c r="AO111" s="97">
        <f t="shared" si="65"/>
        <v>0</v>
      </c>
      <c r="AP111" s="97">
        <f t="shared" si="65"/>
        <v>0</v>
      </c>
      <c r="AQ111" s="97">
        <f t="shared" si="65"/>
        <v>0</v>
      </c>
      <c r="AR111" s="97">
        <f t="shared" si="65"/>
        <v>0</v>
      </c>
      <c r="AS111" s="97">
        <f t="shared" si="65"/>
        <v>0</v>
      </c>
      <c r="AT111" s="97">
        <f t="shared" si="65"/>
        <v>0</v>
      </c>
      <c r="AU111" s="97">
        <f t="shared" si="65"/>
        <v>0</v>
      </c>
      <c r="AV111" s="97">
        <f t="shared" si="65"/>
        <v>0</v>
      </c>
      <c r="AW111" s="97">
        <f t="shared" si="65"/>
        <v>0</v>
      </c>
      <c r="AX111" s="97">
        <f t="shared" si="65"/>
        <v>0</v>
      </c>
      <c r="AY111" s="97">
        <f t="shared" si="65"/>
        <v>0</v>
      </c>
      <c r="AZ111" s="97">
        <f t="shared" si="65"/>
        <v>0</v>
      </c>
      <c r="BA111" s="97">
        <f t="shared" si="65"/>
        <v>0</v>
      </c>
      <c r="BB111" s="97">
        <f t="shared" si="65"/>
        <v>0</v>
      </c>
      <c r="BC111" s="97">
        <f t="shared" si="65"/>
        <v>0</v>
      </c>
      <c r="BD111" s="97">
        <f t="shared" si="65"/>
        <v>0</v>
      </c>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row>
    <row r="112" spans="1:104" outlineLevel="1" x14ac:dyDescent="0.25">
      <c r="A112" s="2"/>
      <c r="B112" s="2"/>
      <c r="C112" s="2" t="s">
        <v>142</v>
      </c>
      <c r="D112" s="2"/>
      <c r="E112" s="13" t="s">
        <v>143</v>
      </c>
      <c r="F112" s="2"/>
      <c r="G112" s="2"/>
      <c r="H112" s="89">
        <f>SUM(J112:BD112)</f>
        <v>53.458999676225716</v>
      </c>
      <c r="I112" s="8"/>
      <c r="J112" s="113">
        <f t="shared" ref="J112:BD112" si="66">J110*J111</f>
        <v>0</v>
      </c>
      <c r="K112" s="113">
        <f t="shared" si="66"/>
        <v>0</v>
      </c>
      <c r="L112" s="113">
        <f t="shared" si="66"/>
        <v>0</v>
      </c>
      <c r="M112" s="113">
        <f t="shared" si="66"/>
        <v>0</v>
      </c>
      <c r="N112" s="113">
        <f t="shared" si="66"/>
        <v>0</v>
      </c>
      <c r="O112" s="113">
        <f t="shared" si="66"/>
        <v>0</v>
      </c>
      <c r="P112" s="113">
        <f t="shared" si="66"/>
        <v>0</v>
      </c>
      <c r="Q112" s="113">
        <f t="shared" si="66"/>
        <v>0</v>
      </c>
      <c r="R112" s="113">
        <f t="shared" si="66"/>
        <v>1.103683071230342</v>
      </c>
      <c r="S112" s="113">
        <f t="shared" si="66"/>
        <v>2.5845444033302503</v>
      </c>
      <c r="T112" s="113">
        <f t="shared" si="66"/>
        <v>2.8429988436632754</v>
      </c>
      <c r="U112" s="113">
        <f t="shared" si="66"/>
        <v>2.8429988436632754</v>
      </c>
      <c r="V112" s="113">
        <f t="shared" si="66"/>
        <v>2.8429988436632754</v>
      </c>
      <c r="W112" s="113">
        <f t="shared" si="66"/>
        <v>2.4122414431082335</v>
      </c>
      <c r="X112" s="113">
        <f t="shared" si="66"/>
        <v>2.8429988436632754</v>
      </c>
      <c r="Y112" s="113">
        <f t="shared" si="66"/>
        <v>2.8429988436632754</v>
      </c>
      <c r="Z112" s="113">
        <f t="shared" si="66"/>
        <v>2.6706958834412582</v>
      </c>
      <c r="AA112" s="113">
        <f t="shared" si="66"/>
        <v>2.8429988436632754</v>
      </c>
      <c r="AB112" s="113">
        <f t="shared" si="66"/>
        <v>2.8429988436632754</v>
      </c>
      <c r="AC112" s="113">
        <f t="shared" si="66"/>
        <v>2.4122414431082335</v>
      </c>
      <c r="AD112" s="113">
        <f t="shared" si="66"/>
        <v>2.8429988436632754</v>
      </c>
      <c r="AE112" s="113">
        <f t="shared" si="66"/>
        <v>2.8429988436632754</v>
      </c>
      <c r="AF112" s="113">
        <f t="shared" si="66"/>
        <v>2.6706958834412582</v>
      </c>
      <c r="AG112" s="113">
        <f t="shared" si="66"/>
        <v>2.8429988436632754</v>
      </c>
      <c r="AH112" s="113">
        <f t="shared" si="66"/>
        <v>2.8429988436632754</v>
      </c>
      <c r="AI112" s="113">
        <f t="shared" si="66"/>
        <v>2.4122414431082335</v>
      </c>
      <c r="AJ112" s="113">
        <f t="shared" si="66"/>
        <v>2.8429988436632754</v>
      </c>
      <c r="AK112" s="113">
        <f t="shared" si="66"/>
        <v>2.8429988436632754</v>
      </c>
      <c r="AL112" s="113">
        <f t="shared" si="66"/>
        <v>0.23367113783533766</v>
      </c>
      <c r="AM112" s="113">
        <f t="shared" si="66"/>
        <v>0</v>
      </c>
      <c r="AN112" s="113">
        <f t="shared" si="66"/>
        <v>0</v>
      </c>
      <c r="AO112" s="113">
        <f t="shared" si="66"/>
        <v>0</v>
      </c>
      <c r="AP112" s="113">
        <f t="shared" si="66"/>
        <v>0</v>
      </c>
      <c r="AQ112" s="113">
        <f t="shared" si="66"/>
        <v>0</v>
      </c>
      <c r="AR112" s="113">
        <f t="shared" si="66"/>
        <v>0</v>
      </c>
      <c r="AS112" s="113">
        <f t="shared" si="66"/>
        <v>0</v>
      </c>
      <c r="AT112" s="113">
        <f t="shared" si="66"/>
        <v>0</v>
      </c>
      <c r="AU112" s="113">
        <f t="shared" si="66"/>
        <v>0</v>
      </c>
      <c r="AV112" s="113">
        <f t="shared" si="66"/>
        <v>0</v>
      </c>
      <c r="AW112" s="113">
        <f t="shared" si="66"/>
        <v>0</v>
      </c>
      <c r="AX112" s="113">
        <f t="shared" si="66"/>
        <v>0</v>
      </c>
      <c r="AY112" s="113">
        <f t="shared" si="66"/>
        <v>0</v>
      </c>
      <c r="AZ112" s="113">
        <f t="shared" si="66"/>
        <v>0</v>
      </c>
      <c r="BA112" s="113">
        <f t="shared" si="66"/>
        <v>0</v>
      </c>
      <c r="BB112" s="113">
        <f t="shared" si="66"/>
        <v>0</v>
      </c>
      <c r="BC112" s="113">
        <f t="shared" si="66"/>
        <v>0</v>
      </c>
      <c r="BD112" s="113">
        <f t="shared" si="66"/>
        <v>0</v>
      </c>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row>
    <row r="113" spans="1:104" outlineLevel="1" x14ac:dyDescent="0.25">
      <c r="A113" s="2"/>
      <c r="B113" s="2"/>
      <c r="C113" s="2"/>
      <c r="D113" s="2"/>
      <c r="E113" s="13"/>
      <c r="F113" s="2"/>
      <c r="G113" s="2"/>
      <c r="H113" s="2"/>
      <c r="I113" s="8"/>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row>
    <row r="114" spans="1:104" outlineLevel="1" x14ac:dyDescent="0.25">
      <c r="A114" s="2"/>
      <c r="B114" s="2"/>
      <c r="C114" s="2" t="s">
        <v>144</v>
      </c>
      <c r="D114" s="2"/>
      <c r="E114" s="13" t="s">
        <v>143</v>
      </c>
      <c r="F114" s="2"/>
      <c r="G114" s="2"/>
      <c r="H114" s="85">
        <f>SUM(J114:BD114)</f>
        <v>5.9398888529139677</v>
      </c>
      <c r="I114" s="8"/>
      <c r="J114" s="112">
        <f t="shared" ref="J114:BD114" si="67">J110-J112</f>
        <v>0</v>
      </c>
      <c r="K114" s="112">
        <f t="shared" si="67"/>
        <v>0</v>
      </c>
      <c r="L114" s="112">
        <f t="shared" si="67"/>
        <v>0</v>
      </c>
      <c r="M114" s="112">
        <f t="shared" si="67"/>
        <v>0</v>
      </c>
      <c r="N114" s="112">
        <f t="shared" si="67"/>
        <v>0</v>
      </c>
      <c r="O114" s="112">
        <f t="shared" si="67"/>
        <v>0</v>
      </c>
      <c r="P114" s="112">
        <f t="shared" si="67"/>
        <v>0</v>
      </c>
      <c r="Q114" s="112">
        <f t="shared" si="67"/>
        <v>0</v>
      </c>
      <c r="R114" s="112">
        <f t="shared" si="67"/>
        <v>0.12263145235892692</v>
      </c>
      <c r="S114" s="112">
        <f t="shared" si="67"/>
        <v>0.28717160037002776</v>
      </c>
      <c r="T114" s="112">
        <f t="shared" si="67"/>
        <v>0.3158887604070304</v>
      </c>
      <c r="U114" s="112">
        <f t="shared" si="67"/>
        <v>0.3158887604070304</v>
      </c>
      <c r="V114" s="112">
        <f t="shared" si="67"/>
        <v>0.3158887604070304</v>
      </c>
      <c r="W114" s="112">
        <f t="shared" si="67"/>
        <v>0.26802682701202585</v>
      </c>
      <c r="X114" s="112">
        <f t="shared" si="67"/>
        <v>0.3158887604070304</v>
      </c>
      <c r="Y114" s="112">
        <f t="shared" si="67"/>
        <v>0.3158887604070304</v>
      </c>
      <c r="Z114" s="112">
        <f t="shared" si="67"/>
        <v>0.29674398704902849</v>
      </c>
      <c r="AA114" s="112">
        <f t="shared" si="67"/>
        <v>0.3158887604070304</v>
      </c>
      <c r="AB114" s="112">
        <f t="shared" si="67"/>
        <v>0.3158887604070304</v>
      </c>
      <c r="AC114" s="112">
        <f t="shared" si="67"/>
        <v>0.26802682701202585</v>
      </c>
      <c r="AD114" s="112">
        <f t="shared" si="67"/>
        <v>0.3158887604070304</v>
      </c>
      <c r="AE114" s="112">
        <f t="shared" si="67"/>
        <v>0.3158887604070304</v>
      </c>
      <c r="AF114" s="112">
        <f t="shared" si="67"/>
        <v>0.29674398704902849</v>
      </c>
      <c r="AG114" s="112">
        <f t="shared" si="67"/>
        <v>0.3158887604070304</v>
      </c>
      <c r="AH114" s="112">
        <f t="shared" si="67"/>
        <v>0.3158887604070304</v>
      </c>
      <c r="AI114" s="112">
        <f t="shared" si="67"/>
        <v>0.26802682701202585</v>
      </c>
      <c r="AJ114" s="112">
        <f t="shared" si="67"/>
        <v>0.3158887604070304</v>
      </c>
      <c r="AK114" s="112">
        <f t="shared" si="67"/>
        <v>0.3158887604070304</v>
      </c>
      <c r="AL114" s="112">
        <f t="shared" si="67"/>
        <v>2.5963459759481944E-2</v>
      </c>
      <c r="AM114" s="112">
        <f t="shared" si="67"/>
        <v>0</v>
      </c>
      <c r="AN114" s="112">
        <f t="shared" si="67"/>
        <v>0</v>
      </c>
      <c r="AO114" s="112">
        <f t="shared" si="67"/>
        <v>0</v>
      </c>
      <c r="AP114" s="112">
        <f t="shared" si="67"/>
        <v>0</v>
      </c>
      <c r="AQ114" s="112">
        <f t="shared" si="67"/>
        <v>0</v>
      </c>
      <c r="AR114" s="112">
        <f t="shared" si="67"/>
        <v>0</v>
      </c>
      <c r="AS114" s="112">
        <f t="shared" si="67"/>
        <v>0</v>
      </c>
      <c r="AT114" s="112">
        <f t="shared" si="67"/>
        <v>0</v>
      </c>
      <c r="AU114" s="112">
        <f t="shared" si="67"/>
        <v>0</v>
      </c>
      <c r="AV114" s="112">
        <f t="shared" si="67"/>
        <v>0</v>
      </c>
      <c r="AW114" s="112">
        <f t="shared" si="67"/>
        <v>0</v>
      </c>
      <c r="AX114" s="112">
        <f t="shared" si="67"/>
        <v>0</v>
      </c>
      <c r="AY114" s="112">
        <f t="shared" si="67"/>
        <v>0</v>
      </c>
      <c r="AZ114" s="112">
        <f t="shared" si="67"/>
        <v>0</v>
      </c>
      <c r="BA114" s="112">
        <f t="shared" si="67"/>
        <v>0</v>
      </c>
      <c r="BB114" s="112">
        <f t="shared" si="67"/>
        <v>0</v>
      </c>
      <c r="BC114" s="112">
        <f t="shared" si="67"/>
        <v>0</v>
      </c>
      <c r="BD114" s="112">
        <f t="shared" si="67"/>
        <v>0</v>
      </c>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row>
    <row r="115" spans="1:104" outlineLevel="1" x14ac:dyDescent="0.25">
      <c r="A115" s="2"/>
      <c r="B115" s="2"/>
      <c r="C115" s="101" t="str">
        <f>Inputs!C94</f>
        <v>Effective Carbon Price (EUA &amp; CPS)</v>
      </c>
      <c r="D115" s="2"/>
      <c r="E115" s="13" t="str">
        <f>Inputs!E94</f>
        <v>[ £/CO2t ]</v>
      </c>
      <c r="F115" s="2"/>
      <c r="G115" s="2"/>
      <c r="H115" s="2"/>
      <c r="I115" s="8"/>
      <c r="J115" s="102">
        <f>Inputs!J94*J23*J31</f>
        <v>0</v>
      </c>
      <c r="K115" s="102">
        <f>Inputs!K94*K23*K31</f>
        <v>0</v>
      </c>
      <c r="L115" s="102">
        <f>Inputs!L94*L23*L31</f>
        <v>0</v>
      </c>
      <c r="M115" s="102">
        <f>Inputs!M94*M23*M31</f>
        <v>0</v>
      </c>
      <c r="N115" s="102">
        <f>Inputs!N94*N23*N31</f>
        <v>0</v>
      </c>
      <c r="O115" s="102">
        <f>Inputs!O94*O23*O31</f>
        <v>0</v>
      </c>
      <c r="P115" s="102">
        <f>Inputs!P94*P23*P31</f>
        <v>0</v>
      </c>
      <c r="Q115" s="102">
        <f>Inputs!Q94*Q23*Q31</f>
        <v>0</v>
      </c>
      <c r="R115" s="102">
        <f>Inputs!R94*R23*R31</f>
        <v>33.821264361901413</v>
      </c>
      <c r="S115" s="102">
        <f>Inputs!S94*S23*S31</f>
        <v>39.477777250429746</v>
      </c>
      <c r="T115" s="102">
        <f>Inputs!T94*T23*T31</f>
        <v>45.395977493158313</v>
      </c>
      <c r="U115" s="102">
        <f>Inputs!U94*U23*U31</f>
        <v>51.585414137241784</v>
      </c>
      <c r="V115" s="102">
        <f>Inputs!V94*V23*V31</f>
        <v>57.10505344992665</v>
      </c>
      <c r="W115" s="102">
        <f>Inputs!W94*W23*W31</f>
        <v>62.868433844409978</v>
      </c>
      <c r="X115" s="102">
        <f>Inputs!X94*X23*X31</f>
        <v>68.884292600211282</v>
      </c>
      <c r="Y115" s="102">
        <f>Inputs!Y94*Y23*Y31</f>
        <v>75.161651522649876</v>
      </c>
      <c r="Z115" s="102">
        <f>Inputs!Z94*Z23*Z31</f>
        <v>81.709825708335288</v>
      </c>
      <c r="AA115" s="102">
        <f>Inputs!AA94*AA23*AA31</f>
        <v>83.752571351043656</v>
      </c>
      <c r="AB115" s="102">
        <f>Inputs!AB94*AB23*AB31</f>
        <v>85.84638563481974</v>
      </c>
      <c r="AC115" s="102">
        <f>Inputs!AC94*AC23*AC31</f>
        <v>87.992545275690219</v>
      </c>
      <c r="AD115" s="102">
        <f>Inputs!AD94*AD23*AD31</f>
        <v>90.192358907582459</v>
      </c>
      <c r="AE115" s="102">
        <f>Inputs!AE94*AE23*AE31</f>
        <v>92.447167880272019</v>
      </c>
      <c r="AF115" s="102">
        <f>Inputs!AF94*AF23*AF31</f>
        <v>94.758347077278799</v>
      </c>
      <c r="AG115" s="102">
        <f>Inputs!AG94*AG23*AG31</f>
        <v>97.127305754210781</v>
      </c>
      <c r="AH115" s="102">
        <f>Inputs!AH94*AH23*AH31</f>
        <v>99.555488398066046</v>
      </c>
      <c r="AI115" s="102">
        <f>Inputs!AI94*AI23*AI31</f>
        <v>102.04437560801767</v>
      </c>
      <c r="AJ115" s="102">
        <f>Inputs!AJ94*AJ23*AJ31</f>
        <v>104.59548499821811</v>
      </c>
      <c r="AK115" s="102">
        <f>Inputs!AK94*AK23*AK31</f>
        <v>107.21037212317354</v>
      </c>
      <c r="AL115" s="102">
        <f>Inputs!AL94*AL23*AL31</f>
        <v>109.89063142625288</v>
      </c>
      <c r="AM115" s="102">
        <f>Inputs!AM94*AM23*AM31</f>
        <v>0</v>
      </c>
      <c r="AN115" s="102">
        <f>Inputs!AN94*AN23*AN31</f>
        <v>0</v>
      </c>
      <c r="AO115" s="102">
        <f>Inputs!AO94*AO23*AO31</f>
        <v>0</v>
      </c>
      <c r="AP115" s="102">
        <f>Inputs!AP94*AP23*AP31</f>
        <v>0</v>
      </c>
      <c r="AQ115" s="102">
        <f>Inputs!AQ94*AQ23*AQ31</f>
        <v>0</v>
      </c>
      <c r="AR115" s="102">
        <f>Inputs!AR94*AR23*AR31</f>
        <v>0</v>
      </c>
      <c r="AS115" s="102">
        <f>Inputs!AS94*AS23*AS31</f>
        <v>0</v>
      </c>
      <c r="AT115" s="102">
        <f>Inputs!AT94*AT23*AT31</f>
        <v>0</v>
      </c>
      <c r="AU115" s="102">
        <f>Inputs!AU94*AU23*AU31</f>
        <v>0</v>
      </c>
      <c r="AV115" s="102">
        <f>Inputs!AV94*AV23*AV31</f>
        <v>0</v>
      </c>
      <c r="AW115" s="102">
        <f>Inputs!AW94*AW23*AW31</f>
        <v>0</v>
      </c>
      <c r="AX115" s="102">
        <f>Inputs!AX94*AX23*AX31</f>
        <v>0</v>
      </c>
      <c r="AY115" s="102">
        <f>Inputs!AY94*AY23*AY31</f>
        <v>0</v>
      </c>
      <c r="AZ115" s="102">
        <f>Inputs!AZ94*AZ23*AZ31</f>
        <v>0</v>
      </c>
      <c r="BA115" s="102">
        <f>Inputs!BA94*BA23*BA31</f>
        <v>0</v>
      </c>
      <c r="BB115" s="102">
        <f>Inputs!BB94*BB23*BB31</f>
        <v>0</v>
      </c>
      <c r="BC115" s="102">
        <f>Inputs!BC94*BC23*BC31</f>
        <v>0</v>
      </c>
      <c r="BD115" s="102">
        <f>Inputs!BD94*BD23*BD31</f>
        <v>0</v>
      </c>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row>
    <row r="116" spans="1:104" outlineLevel="1" x14ac:dyDescent="0.25">
      <c r="A116" s="2"/>
      <c r="B116" s="2"/>
      <c r="C116" s="2" t="s">
        <v>145</v>
      </c>
      <c r="D116" s="2"/>
      <c r="E116" s="13" t="str">
        <f>E$98</f>
        <v xml:space="preserve"> [ £m ]</v>
      </c>
      <c r="F116" s="2"/>
      <c r="G116" s="2"/>
      <c r="H116" s="89">
        <f>SUM(J116:BD116)</f>
        <v>472.97069973083217</v>
      </c>
      <c r="I116" s="8"/>
      <c r="J116" s="93">
        <f t="shared" ref="J116:BD116" si="68">J114*J115</f>
        <v>0</v>
      </c>
      <c r="K116" s="93">
        <f t="shared" si="68"/>
        <v>0</v>
      </c>
      <c r="L116" s="93">
        <f t="shared" si="68"/>
        <v>0</v>
      </c>
      <c r="M116" s="93">
        <f t="shared" si="68"/>
        <v>0</v>
      </c>
      <c r="N116" s="93">
        <f t="shared" si="68"/>
        <v>0</v>
      </c>
      <c r="O116" s="93">
        <f t="shared" si="68"/>
        <v>0</v>
      </c>
      <c r="P116" s="93">
        <f t="shared" si="68"/>
        <v>0</v>
      </c>
      <c r="Q116" s="93">
        <f t="shared" si="68"/>
        <v>0</v>
      </c>
      <c r="R116" s="93">
        <f t="shared" si="68"/>
        <v>4.1475507693151856</v>
      </c>
      <c r="S116" s="93">
        <f t="shared" si="68"/>
        <v>11.336896472057385</v>
      </c>
      <c r="T116" s="93">
        <f t="shared" si="68"/>
        <v>14.340079057779231</v>
      </c>
      <c r="U116" s="93">
        <f t="shared" si="68"/>
        <v>16.295252526896608</v>
      </c>
      <c r="V116" s="93">
        <f t="shared" si="68"/>
        <v>18.038844547274543</v>
      </c>
      <c r="W116" s="93">
        <f t="shared" si="68"/>
        <v>16.850426842532663</v>
      </c>
      <c r="X116" s="93">
        <f t="shared" si="68"/>
        <v>21.759773800995919</v>
      </c>
      <c r="Y116" s="93">
        <f t="shared" si="68"/>
        <v>23.742720929635059</v>
      </c>
      <c r="Z116" s="93">
        <f t="shared" si="68"/>
        <v>24.246899461772621</v>
      </c>
      <c r="AA116" s="93">
        <f t="shared" si="68"/>
        <v>26.456495944982549</v>
      </c>
      <c r="AB116" s="93">
        <f t="shared" si="68"/>
        <v>27.117908343607109</v>
      </c>
      <c r="AC116" s="93">
        <f t="shared" si="68"/>
        <v>23.584362710955276</v>
      </c>
      <c r="AD116" s="93">
        <f t="shared" si="68"/>
        <v>28.490752453502211</v>
      </c>
      <c r="AE116" s="93">
        <f t="shared" si="68"/>
        <v>29.203021264839766</v>
      </c>
      <c r="AF116" s="93">
        <f t="shared" si="68"/>
        <v>28.118969717887367</v>
      </c>
      <c r="AG116" s="93">
        <f t="shared" si="68"/>
        <v>30.681424216372275</v>
      </c>
      <c r="AH116" s="93">
        <f t="shared" si="68"/>
        <v>31.448459821781579</v>
      </c>
      <c r="AI116" s="93">
        <f t="shared" si="68"/>
        <v>27.350630208640343</v>
      </c>
      <c r="AJ116" s="93">
        <f t="shared" si="68"/>
        <v>33.040538100259262</v>
      </c>
      <c r="AK116" s="93">
        <f t="shared" si="68"/>
        <v>33.866551552765735</v>
      </c>
      <c r="AL116" s="93">
        <f t="shared" si="68"/>
        <v>2.8531409869795787</v>
      </c>
      <c r="AM116" s="93">
        <f t="shared" si="68"/>
        <v>0</v>
      </c>
      <c r="AN116" s="93">
        <f t="shared" si="68"/>
        <v>0</v>
      </c>
      <c r="AO116" s="93">
        <f t="shared" si="68"/>
        <v>0</v>
      </c>
      <c r="AP116" s="93">
        <f t="shared" si="68"/>
        <v>0</v>
      </c>
      <c r="AQ116" s="93">
        <f t="shared" si="68"/>
        <v>0</v>
      </c>
      <c r="AR116" s="93">
        <f t="shared" si="68"/>
        <v>0</v>
      </c>
      <c r="AS116" s="93">
        <f t="shared" si="68"/>
        <v>0</v>
      </c>
      <c r="AT116" s="93">
        <f t="shared" si="68"/>
        <v>0</v>
      </c>
      <c r="AU116" s="93">
        <f t="shared" si="68"/>
        <v>0</v>
      </c>
      <c r="AV116" s="93">
        <f t="shared" si="68"/>
        <v>0</v>
      </c>
      <c r="AW116" s="93">
        <f t="shared" si="68"/>
        <v>0</v>
      </c>
      <c r="AX116" s="93">
        <f t="shared" si="68"/>
        <v>0</v>
      </c>
      <c r="AY116" s="93">
        <f t="shared" si="68"/>
        <v>0</v>
      </c>
      <c r="AZ116" s="93">
        <f t="shared" si="68"/>
        <v>0</v>
      </c>
      <c r="BA116" s="93">
        <f t="shared" si="68"/>
        <v>0</v>
      </c>
      <c r="BB116" s="93">
        <f t="shared" si="68"/>
        <v>0</v>
      </c>
      <c r="BC116" s="93">
        <f t="shared" si="68"/>
        <v>0</v>
      </c>
      <c r="BD116" s="93">
        <f t="shared" si="68"/>
        <v>0</v>
      </c>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row>
    <row r="117" spans="1:104" outlineLevel="1" x14ac:dyDescent="0.25">
      <c r="A117" s="2"/>
      <c r="B117" s="2"/>
      <c r="C117" s="2"/>
      <c r="D117" s="2"/>
      <c r="E117" s="20"/>
      <c r="F117" s="2"/>
      <c r="G117" s="2"/>
      <c r="H117" s="2"/>
      <c r="I117" s="8"/>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row>
    <row r="118" spans="1:104" outlineLevel="1" x14ac:dyDescent="0.25">
      <c r="A118" s="2"/>
      <c r="B118" s="9">
        <f>MAX($A$14:B117)+0.01</f>
        <v>3.0399999999999991</v>
      </c>
      <c r="C118" s="10" t="s">
        <v>146</v>
      </c>
      <c r="D118" s="2"/>
      <c r="E118" s="24"/>
      <c r="F118" s="2"/>
      <c r="G118" s="2"/>
      <c r="H118" s="2"/>
      <c r="I118" s="8"/>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row>
    <row r="119" spans="1:104" outlineLevel="1" x14ac:dyDescent="0.25">
      <c r="A119" s="2"/>
      <c r="B119" s="2"/>
      <c r="C119" s="2" t="str">
        <f>Inputs!C97</f>
        <v xml:space="preserve">Temporary Adjustment Payment - (TAP) </v>
      </c>
      <c r="D119" s="2"/>
      <c r="E119" s="13" t="str">
        <f>E$98</f>
        <v xml:space="preserve"> [ £m ]</v>
      </c>
      <c r="F119" s="2"/>
      <c r="G119" s="2"/>
      <c r="H119" s="85">
        <f>SUM(J119:BD119)</f>
        <v>50</v>
      </c>
      <c r="I119" s="8"/>
      <c r="J119" s="111">
        <f>Inputs!J97*J23</f>
        <v>0</v>
      </c>
      <c r="K119" s="111">
        <f>Inputs!K97*K23</f>
        <v>0</v>
      </c>
      <c r="L119" s="111">
        <f>Inputs!L97*L23</f>
        <v>0</v>
      </c>
      <c r="M119" s="111">
        <f>Inputs!M97*M23</f>
        <v>0</v>
      </c>
      <c r="N119" s="111">
        <f>Inputs!N97*N23</f>
        <v>0</v>
      </c>
      <c r="O119" s="111">
        <f>Inputs!O97*O23</f>
        <v>0</v>
      </c>
      <c r="P119" s="111">
        <f>Inputs!P97*P23</f>
        <v>0</v>
      </c>
      <c r="Q119" s="111">
        <f>Inputs!Q97*Q23</f>
        <v>0</v>
      </c>
      <c r="R119" s="111">
        <f>Inputs!R97*R23</f>
        <v>50</v>
      </c>
      <c r="S119" s="111">
        <f>Inputs!S97*S23</f>
        <v>0</v>
      </c>
      <c r="T119" s="111">
        <f>Inputs!T97*T23</f>
        <v>0</v>
      </c>
      <c r="U119" s="111">
        <f>Inputs!U97*U23</f>
        <v>0</v>
      </c>
      <c r="V119" s="111">
        <f>Inputs!V97*V23</f>
        <v>0</v>
      </c>
      <c r="W119" s="111">
        <f>Inputs!W97*W23</f>
        <v>0</v>
      </c>
      <c r="X119" s="111">
        <f>Inputs!X97*X23</f>
        <v>0</v>
      </c>
      <c r="Y119" s="111">
        <f>Inputs!Y97*Y23</f>
        <v>0</v>
      </c>
      <c r="Z119" s="111">
        <f>Inputs!Z97*Z23</f>
        <v>0</v>
      </c>
      <c r="AA119" s="111">
        <f>Inputs!AA97*AA23</f>
        <v>0</v>
      </c>
      <c r="AB119" s="111">
        <f>Inputs!AB97*AB23</f>
        <v>0</v>
      </c>
      <c r="AC119" s="111">
        <f>Inputs!AC97*AC23</f>
        <v>0</v>
      </c>
      <c r="AD119" s="111">
        <f>Inputs!AD97*AD23</f>
        <v>0</v>
      </c>
      <c r="AE119" s="111">
        <f>Inputs!AE97*AE23</f>
        <v>0</v>
      </c>
      <c r="AF119" s="111">
        <f>Inputs!AF97*AF23</f>
        <v>0</v>
      </c>
      <c r="AG119" s="111">
        <f>Inputs!AG97*AG23</f>
        <v>0</v>
      </c>
      <c r="AH119" s="111">
        <f>Inputs!AH97*AH23</f>
        <v>0</v>
      </c>
      <c r="AI119" s="111">
        <f>Inputs!AI97*AI23</f>
        <v>0</v>
      </c>
      <c r="AJ119" s="111">
        <f>Inputs!AJ97*AJ23</f>
        <v>0</v>
      </c>
      <c r="AK119" s="111">
        <f>Inputs!AK97*AK23</f>
        <v>0</v>
      </c>
      <c r="AL119" s="111">
        <f>Inputs!AL97*AL23</f>
        <v>0</v>
      </c>
      <c r="AM119" s="111">
        <f>Inputs!AM97*AM23</f>
        <v>0</v>
      </c>
      <c r="AN119" s="111">
        <f>Inputs!AN97*AN23</f>
        <v>0</v>
      </c>
      <c r="AO119" s="111">
        <f>Inputs!AO97*AO23</f>
        <v>0</v>
      </c>
      <c r="AP119" s="111">
        <f>Inputs!AP97*AP23</f>
        <v>0</v>
      </c>
      <c r="AQ119" s="111">
        <f>Inputs!AQ97*AQ23</f>
        <v>0</v>
      </c>
      <c r="AR119" s="111">
        <f>Inputs!AR97*AR23</f>
        <v>0</v>
      </c>
      <c r="AS119" s="111">
        <f>Inputs!AS97*AS23</f>
        <v>0</v>
      </c>
      <c r="AT119" s="111">
        <f>Inputs!AT97*AT23</f>
        <v>0</v>
      </c>
      <c r="AU119" s="111">
        <f>Inputs!AU97*AU23</f>
        <v>0</v>
      </c>
      <c r="AV119" s="111">
        <f>Inputs!AV97*AV23</f>
        <v>0</v>
      </c>
      <c r="AW119" s="111">
        <f>Inputs!AW97*AW23</f>
        <v>0</v>
      </c>
      <c r="AX119" s="111">
        <f>Inputs!AX97*AX23</f>
        <v>0</v>
      </c>
      <c r="AY119" s="111">
        <f>Inputs!AY97*AY23</f>
        <v>0</v>
      </c>
      <c r="AZ119" s="111">
        <f>Inputs!AZ97*AZ23</f>
        <v>0</v>
      </c>
      <c r="BA119" s="111">
        <f>Inputs!BA97*BA23</f>
        <v>0</v>
      </c>
      <c r="BB119" s="111">
        <f>Inputs!BB97*BB23</f>
        <v>0</v>
      </c>
      <c r="BC119" s="111">
        <f>Inputs!BC97*BC23</f>
        <v>0</v>
      </c>
      <c r="BD119" s="111">
        <f>Inputs!BD97*BD23</f>
        <v>0</v>
      </c>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row>
    <row r="120" spans="1:104" outlineLevel="1" x14ac:dyDescent="0.25">
      <c r="A120" s="2"/>
      <c r="B120" s="2"/>
      <c r="C120" s="2"/>
      <c r="D120" s="2"/>
      <c r="E120" s="20"/>
      <c r="F120" s="2"/>
      <c r="G120" s="2"/>
      <c r="H120" s="2"/>
      <c r="I120" s="8"/>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row>
    <row r="121" spans="1:104" outlineLevel="1" x14ac:dyDescent="0.25">
      <c r="A121" s="2"/>
      <c r="B121" s="2"/>
      <c r="C121" s="2" t="str">
        <f>Inputs!C43</f>
        <v>CfD Strike Price</v>
      </c>
      <c r="D121" s="2"/>
      <c r="E121" s="13" t="str">
        <f>Inputs!E43</f>
        <v>[ £/MWh ]</v>
      </c>
      <c r="F121" s="111">
        <f>Inputs!G43</f>
        <v>118.75</v>
      </c>
      <c r="G121" s="2"/>
      <c r="H121" s="2"/>
      <c r="I121" s="8"/>
      <c r="J121" s="112">
        <f t="shared" ref="J121:BD121" si="69">$F121*J24*J32</f>
        <v>0</v>
      </c>
      <c r="K121" s="112">
        <f t="shared" si="69"/>
        <v>0</v>
      </c>
      <c r="L121" s="112">
        <f t="shared" si="69"/>
        <v>0</v>
      </c>
      <c r="M121" s="112">
        <f t="shared" si="69"/>
        <v>0</v>
      </c>
      <c r="N121" s="112">
        <f t="shared" si="69"/>
        <v>0</v>
      </c>
      <c r="O121" s="112">
        <f t="shared" si="69"/>
        <v>0</v>
      </c>
      <c r="P121" s="112">
        <f t="shared" si="69"/>
        <v>0</v>
      </c>
      <c r="Q121" s="112">
        <f t="shared" si="69"/>
        <v>0</v>
      </c>
      <c r="R121" s="112">
        <f t="shared" si="69"/>
        <v>140.77987849833659</v>
      </c>
      <c r="S121" s="112">
        <f t="shared" si="69"/>
        <v>143.80664588605083</v>
      </c>
      <c r="T121" s="112">
        <f t="shared" si="69"/>
        <v>146.89848877260093</v>
      </c>
      <c r="U121" s="112">
        <f t="shared" si="69"/>
        <v>150.05680628121186</v>
      </c>
      <c r="V121" s="112">
        <f t="shared" si="69"/>
        <v>153.28302761625793</v>
      </c>
      <c r="W121" s="112">
        <f t="shared" si="69"/>
        <v>156.57861271000749</v>
      </c>
      <c r="X121" s="112">
        <f t="shared" si="69"/>
        <v>159.94505288327267</v>
      </c>
      <c r="Y121" s="112">
        <f t="shared" si="69"/>
        <v>163.38387152026303</v>
      </c>
      <c r="Z121" s="112">
        <f t="shared" si="69"/>
        <v>166.8966247579487</v>
      </c>
      <c r="AA121" s="112">
        <f t="shared" si="69"/>
        <v>170.48490219024461</v>
      </c>
      <c r="AB121" s="112">
        <f t="shared" si="69"/>
        <v>174.15032758733489</v>
      </c>
      <c r="AC121" s="112">
        <f t="shared" si="69"/>
        <v>177.8945596304626</v>
      </c>
      <c r="AD121" s="112">
        <f t="shared" si="69"/>
        <v>181.71929266251755</v>
      </c>
      <c r="AE121" s="112">
        <f t="shared" si="69"/>
        <v>185.62625745476171</v>
      </c>
      <c r="AF121" s="112">
        <f t="shared" si="69"/>
        <v>189.6172219900391</v>
      </c>
      <c r="AG121" s="112">
        <f t="shared" si="69"/>
        <v>193.69399226282493</v>
      </c>
      <c r="AH121" s="112">
        <f t="shared" si="69"/>
        <v>197.85841309647569</v>
      </c>
      <c r="AI121" s="112">
        <f t="shared" si="69"/>
        <v>202.11236897804994</v>
      </c>
      <c r="AJ121" s="112">
        <f t="shared" si="69"/>
        <v>206.45778491107799</v>
      </c>
      <c r="AK121" s="112">
        <f t="shared" si="69"/>
        <v>210.89662728666622</v>
      </c>
      <c r="AL121" s="112">
        <f t="shared" si="69"/>
        <v>215.43090477332953</v>
      </c>
      <c r="AM121" s="112">
        <f t="shared" si="69"/>
        <v>0</v>
      </c>
      <c r="AN121" s="112">
        <f t="shared" si="69"/>
        <v>0</v>
      </c>
      <c r="AO121" s="112">
        <f t="shared" si="69"/>
        <v>0</v>
      </c>
      <c r="AP121" s="112">
        <f t="shared" si="69"/>
        <v>0</v>
      </c>
      <c r="AQ121" s="112">
        <f t="shared" si="69"/>
        <v>0</v>
      </c>
      <c r="AR121" s="112">
        <f t="shared" si="69"/>
        <v>0</v>
      </c>
      <c r="AS121" s="112">
        <f t="shared" si="69"/>
        <v>0</v>
      </c>
      <c r="AT121" s="112">
        <f t="shared" si="69"/>
        <v>0</v>
      </c>
      <c r="AU121" s="112">
        <f t="shared" si="69"/>
        <v>0</v>
      </c>
      <c r="AV121" s="112">
        <f t="shared" si="69"/>
        <v>0</v>
      </c>
      <c r="AW121" s="112">
        <f t="shared" si="69"/>
        <v>0</v>
      </c>
      <c r="AX121" s="112">
        <f t="shared" si="69"/>
        <v>0</v>
      </c>
      <c r="AY121" s="112">
        <f t="shared" si="69"/>
        <v>0</v>
      </c>
      <c r="AZ121" s="112">
        <f t="shared" si="69"/>
        <v>0</v>
      </c>
      <c r="BA121" s="112">
        <f t="shared" si="69"/>
        <v>0</v>
      </c>
      <c r="BB121" s="112">
        <f t="shared" si="69"/>
        <v>0</v>
      </c>
      <c r="BC121" s="112">
        <f t="shared" si="69"/>
        <v>0</v>
      </c>
      <c r="BD121" s="112">
        <f t="shared" si="69"/>
        <v>0</v>
      </c>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row>
    <row r="122" spans="1:104" outlineLevel="1" x14ac:dyDescent="0.25">
      <c r="A122" s="2"/>
      <c r="B122" s="2"/>
      <c r="C122" s="101" t="str">
        <f>C97</f>
        <v>Power Price</v>
      </c>
      <c r="D122" s="2"/>
      <c r="E122" s="13" t="str">
        <f>E97</f>
        <v xml:space="preserve"> [ £/MWh ]</v>
      </c>
      <c r="F122" s="2"/>
      <c r="G122" s="2"/>
      <c r="H122" s="2"/>
      <c r="I122" s="8"/>
      <c r="J122" s="114">
        <f t="shared" ref="J122:BD122" si="70">-J97</f>
        <v>0</v>
      </c>
      <c r="K122" s="114">
        <f t="shared" si="70"/>
        <v>0</v>
      </c>
      <c r="L122" s="114">
        <f t="shared" si="70"/>
        <v>0</v>
      </c>
      <c r="M122" s="114">
        <f t="shared" si="70"/>
        <v>0</v>
      </c>
      <c r="N122" s="114">
        <f t="shared" si="70"/>
        <v>0</v>
      </c>
      <c r="O122" s="114">
        <f t="shared" si="70"/>
        <v>0</v>
      </c>
      <c r="P122" s="114">
        <f t="shared" si="70"/>
        <v>0</v>
      </c>
      <c r="Q122" s="114">
        <f t="shared" si="70"/>
        <v>0</v>
      </c>
      <c r="R122" s="114">
        <f t="shared" si="70"/>
        <v>-71.246023888582926</v>
      </c>
      <c r="S122" s="114">
        <f t="shared" si="70"/>
        <v>-75.117592165222433</v>
      </c>
      <c r="T122" s="114">
        <f t="shared" si="70"/>
        <v>-83.165490540682669</v>
      </c>
      <c r="U122" s="114">
        <f t="shared" si="70"/>
        <v>-88.25943165750374</v>
      </c>
      <c r="V122" s="114">
        <f t="shared" si="70"/>
        <v>-92.38681883085259</v>
      </c>
      <c r="W122" s="114">
        <f t="shared" si="70"/>
        <v>-95.400290582618211</v>
      </c>
      <c r="X122" s="114">
        <f t="shared" si="70"/>
        <v>-93.801199446414586</v>
      </c>
      <c r="Y122" s="114">
        <f t="shared" si="70"/>
        <v>-94.900601044621666</v>
      </c>
      <c r="Z122" s="114">
        <f t="shared" si="70"/>
        <v>-97.351171460620634</v>
      </c>
      <c r="AA122" s="114">
        <f t="shared" si="70"/>
        <v>-99.731141281808519</v>
      </c>
      <c r="AB122" s="114">
        <f t="shared" si="70"/>
        <v>-102.93263972689442</v>
      </c>
      <c r="AC122" s="114">
        <f t="shared" si="70"/>
        <v>-100.81674462570207</v>
      </c>
      <c r="AD122" s="114">
        <f t="shared" si="70"/>
        <v>-109.1753312438365</v>
      </c>
      <c r="AE122" s="114">
        <f t="shared" si="70"/>
        <v>-102.25476453455387</v>
      </c>
      <c r="AF122" s="114">
        <f t="shared" si="70"/>
        <v>-104.81113364791771</v>
      </c>
      <c r="AG122" s="114">
        <f t="shared" si="70"/>
        <v>-107.43141198911565</v>
      </c>
      <c r="AH122" s="114">
        <f t="shared" si="70"/>
        <v>-110.11719728884353</v>
      </c>
      <c r="AI122" s="114">
        <f t="shared" si="70"/>
        <v>-112.87012722106461</v>
      </c>
      <c r="AJ122" s="114">
        <f t="shared" si="70"/>
        <v>-115.69188040159122</v>
      </c>
      <c r="AK122" s="114">
        <f t="shared" si="70"/>
        <v>-118.58417741163098</v>
      </c>
      <c r="AL122" s="114">
        <f t="shared" si="70"/>
        <v>-121.54878184692174</v>
      </c>
      <c r="AM122" s="114">
        <f t="shared" si="70"/>
        <v>0</v>
      </c>
      <c r="AN122" s="114">
        <f t="shared" si="70"/>
        <v>0</v>
      </c>
      <c r="AO122" s="114">
        <f t="shared" si="70"/>
        <v>0</v>
      </c>
      <c r="AP122" s="114">
        <f t="shared" si="70"/>
        <v>0</v>
      </c>
      <c r="AQ122" s="114">
        <f t="shared" si="70"/>
        <v>0</v>
      </c>
      <c r="AR122" s="114">
        <f t="shared" si="70"/>
        <v>0</v>
      </c>
      <c r="AS122" s="114">
        <f t="shared" si="70"/>
        <v>0</v>
      </c>
      <c r="AT122" s="114">
        <f t="shared" si="70"/>
        <v>0</v>
      </c>
      <c r="AU122" s="114">
        <f t="shared" si="70"/>
        <v>0</v>
      </c>
      <c r="AV122" s="114">
        <f t="shared" si="70"/>
        <v>0</v>
      </c>
      <c r="AW122" s="114">
        <f t="shared" si="70"/>
        <v>0</v>
      </c>
      <c r="AX122" s="114">
        <f t="shared" si="70"/>
        <v>0</v>
      </c>
      <c r="AY122" s="114">
        <f t="shared" si="70"/>
        <v>0</v>
      </c>
      <c r="AZ122" s="114">
        <f t="shared" si="70"/>
        <v>0</v>
      </c>
      <c r="BA122" s="114">
        <f t="shared" si="70"/>
        <v>0</v>
      </c>
      <c r="BB122" s="114">
        <f t="shared" si="70"/>
        <v>0</v>
      </c>
      <c r="BC122" s="114">
        <f t="shared" si="70"/>
        <v>0</v>
      </c>
      <c r="BD122" s="114">
        <f t="shared" si="70"/>
        <v>0</v>
      </c>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row>
    <row r="123" spans="1:104" outlineLevel="1" x14ac:dyDescent="0.25">
      <c r="A123" s="2"/>
      <c r="B123" s="2"/>
      <c r="C123" s="8" t="s">
        <v>147</v>
      </c>
      <c r="D123" s="2"/>
      <c r="E123" s="13" t="str">
        <f>E122</f>
        <v xml:space="preserve"> [ £/MWh ]</v>
      </c>
      <c r="F123" s="13"/>
      <c r="G123" s="13"/>
      <c r="H123" s="2"/>
      <c r="I123" s="13"/>
      <c r="J123" s="113">
        <f t="shared" ref="J123:BD123" si="71">SUM(J121:J122)</f>
        <v>0</v>
      </c>
      <c r="K123" s="113">
        <f t="shared" si="71"/>
        <v>0</v>
      </c>
      <c r="L123" s="113">
        <f t="shared" si="71"/>
        <v>0</v>
      </c>
      <c r="M123" s="113">
        <f t="shared" si="71"/>
        <v>0</v>
      </c>
      <c r="N123" s="113">
        <f t="shared" si="71"/>
        <v>0</v>
      </c>
      <c r="O123" s="113">
        <f t="shared" si="71"/>
        <v>0</v>
      </c>
      <c r="P123" s="113">
        <f t="shared" si="71"/>
        <v>0</v>
      </c>
      <c r="Q123" s="113">
        <f t="shared" si="71"/>
        <v>0</v>
      </c>
      <c r="R123" s="113">
        <f t="shared" si="71"/>
        <v>69.533854609753661</v>
      </c>
      <c r="S123" s="113">
        <f t="shared" si="71"/>
        <v>68.689053720828397</v>
      </c>
      <c r="T123" s="113">
        <f t="shared" si="71"/>
        <v>63.732998231918259</v>
      </c>
      <c r="U123" s="113">
        <f t="shared" si="71"/>
        <v>61.797374623708123</v>
      </c>
      <c r="V123" s="113">
        <f t="shared" si="71"/>
        <v>60.896208785405335</v>
      </c>
      <c r="W123" s="113">
        <f t="shared" si="71"/>
        <v>61.178322127389279</v>
      </c>
      <c r="X123" s="113">
        <f t="shared" si="71"/>
        <v>66.14385343685808</v>
      </c>
      <c r="Y123" s="113">
        <f t="shared" si="71"/>
        <v>68.483270475641362</v>
      </c>
      <c r="Z123" s="113">
        <f t="shared" si="71"/>
        <v>69.545453297328066</v>
      </c>
      <c r="AA123" s="113">
        <f t="shared" si="71"/>
        <v>70.753760908436092</v>
      </c>
      <c r="AB123" s="113">
        <f t="shared" si="71"/>
        <v>71.217687860440464</v>
      </c>
      <c r="AC123" s="113">
        <f t="shared" si="71"/>
        <v>77.077815004760524</v>
      </c>
      <c r="AD123" s="113">
        <f t="shared" si="71"/>
        <v>72.54396141868105</v>
      </c>
      <c r="AE123" s="113">
        <f t="shared" si="71"/>
        <v>83.371492920207842</v>
      </c>
      <c r="AF123" s="113">
        <f t="shared" si="71"/>
        <v>84.806088342121384</v>
      </c>
      <c r="AG123" s="113">
        <f t="shared" si="71"/>
        <v>86.26258027370929</v>
      </c>
      <c r="AH123" s="113">
        <f t="shared" si="71"/>
        <v>87.741215807632159</v>
      </c>
      <c r="AI123" s="113">
        <f t="shared" si="71"/>
        <v>89.242241756985337</v>
      </c>
      <c r="AJ123" s="113">
        <f t="shared" si="71"/>
        <v>90.765904509486774</v>
      </c>
      <c r="AK123" s="113">
        <f t="shared" si="71"/>
        <v>92.312449875035242</v>
      </c>
      <c r="AL123" s="113">
        <f t="shared" si="71"/>
        <v>93.882122926407789</v>
      </c>
      <c r="AM123" s="113">
        <f t="shared" si="71"/>
        <v>0</v>
      </c>
      <c r="AN123" s="113">
        <f t="shared" si="71"/>
        <v>0</v>
      </c>
      <c r="AO123" s="113">
        <f t="shared" si="71"/>
        <v>0</v>
      </c>
      <c r="AP123" s="113">
        <f t="shared" si="71"/>
        <v>0</v>
      </c>
      <c r="AQ123" s="113">
        <f t="shared" si="71"/>
        <v>0</v>
      </c>
      <c r="AR123" s="113">
        <f t="shared" si="71"/>
        <v>0</v>
      </c>
      <c r="AS123" s="113">
        <f t="shared" si="71"/>
        <v>0</v>
      </c>
      <c r="AT123" s="113">
        <f t="shared" si="71"/>
        <v>0</v>
      </c>
      <c r="AU123" s="113">
        <f t="shared" si="71"/>
        <v>0</v>
      </c>
      <c r="AV123" s="113">
        <f t="shared" si="71"/>
        <v>0</v>
      </c>
      <c r="AW123" s="113">
        <f t="shared" si="71"/>
        <v>0</v>
      </c>
      <c r="AX123" s="113">
        <f t="shared" si="71"/>
        <v>0</v>
      </c>
      <c r="AY123" s="113">
        <f t="shared" si="71"/>
        <v>0</v>
      </c>
      <c r="AZ123" s="113">
        <f t="shared" si="71"/>
        <v>0</v>
      </c>
      <c r="BA123" s="113">
        <f t="shared" si="71"/>
        <v>0</v>
      </c>
      <c r="BB123" s="113">
        <f t="shared" si="71"/>
        <v>0</v>
      </c>
      <c r="BC123" s="113">
        <f t="shared" si="71"/>
        <v>0</v>
      </c>
      <c r="BD123" s="113">
        <f t="shared" si="71"/>
        <v>0</v>
      </c>
      <c r="BE123" s="13"/>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row>
    <row r="124" spans="1:104" outlineLevel="1" x14ac:dyDescent="0.25">
      <c r="A124" s="2"/>
      <c r="B124" s="2"/>
      <c r="C124" s="2"/>
      <c r="D124" s="2"/>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row>
    <row r="125" spans="1:104" outlineLevel="1" x14ac:dyDescent="0.25">
      <c r="A125" s="2"/>
      <c r="B125" s="2"/>
      <c r="C125" s="2" t="str">
        <f>Inputs!C89</f>
        <v>Percentage of Dispatched Generation Run in CCS Mode</v>
      </c>
      <c r="D125" s="2"/>
      <c r="E125" s="20" t="s">
        <v>15</v>
      </c>
      <c r="F125" s="13"/>
      <c r="G125" s="13"/>
      <c r="H125" s="13"/>
      <c r="I125" s="13"/>
      <c r="J125" s="99">
        <f>Inputs!J89*J23</f>
        <v>0</v>
      </c>
      <c r="K125" s="99">
        <f>Inputs!K89*K23</f>
        <v>0</v>
      </c>
      <c r="L125" s="99">
        <f>Inputs!L89*L23</f>
        <v>0</v>
      </c>
      <c r="M125" s="99">
        <f>Inputs!M89*M23</f>
        <v>0</v>
      </c>
      <c r="N125" s="99">
        <f>Inputs!N89*N23</f>
        <v>0</v>
      </c>
      <c r="O125" s="99">
        <f>Inputs!O89*O23</f>
        <v>0</v>
      </c>
      <c r="P125" s="99">
        <f>Inputs!P89*P23</f>
        <v>0</v>
      </c>
      <c r="Q125" s="99">
        <f>Inputs!Q89*Q23</f>
        <v>0</v>
      </c>
      <c r="R125" s="99">
        <f>Inputs!R89*R23</f>
        <v>1</v>
      </c>
      <c r="S125" s="99">
        <f>Inputs!S89*S23</f>
        <v>1</v>
      </c>
      <c r="T125" s="99">
        <f>Inputs!T89*T23</f>
        <v>1</v>
      </c>
      <c r="U125" s="99">
        <f>Inputs!U89*U23</f>
        <v>1</v>
      </c>
      <c r="V125" s="99">
        <f>Inputs!V89*V23</f>
        <v>1</v>
      </c>
      <c r="W125" s="99">
        <f>Inputs!W89*W23</f>
        <v>1</v>
      </c>
      <c r="X125" s="99">
        <f>Inputs!X89*X23</f>
        <v>1</v>
      </c>
      <c r="Y125" s="99">
        <f>Inputs!Y89*Y23</f>
        <v>1</v>
      </c>
      <c r="Z125" s="99">
        <f>Inputs!Z89*Z23</f>
        <v>1</v>
      </c>
      <c r="AA125" s="99">
        <f>Inputs!AA89*AA23</f>
        <v>1</v>
      </c>
      <c r="AB125" s="99">
        <f>Inputs!AB89*AB23</f>
        <v>1</v>
      </c>
      <c r="AC125" s="99">
        <f>Inputs!AC89*AC23</f>
        <v>1</v>
      </c>
      <c r="AD125" s="99">
        <f>Inputs!AD89*AD23</f>
        <v>1</v>
      </c>
      <c r="AE125" s="99">
        <f>Inputs!AE89*AE23</f>
        <v>1</v>
      </c>
      <c r="AF125" s="99">
        <f>Inputs!AF89*AF23</f>
        <v>1</v>
      </c>
      <c r="AG125" s="99">
        <f>Inputs!AG89*AG23</f>
        <v>1</v>
      </c>
      <c r="AH125" s="99">
        <f>Inputs!AH89*AH23</f>
        <v>1</v>
      </c>
      <c r="AI125" s="99">
        <f>Inputs!AI89*AI23</f>
        <v>1</v>
      </c>
      <c r="AJ125" s="99">
        <f>Inputs!AJ89*AJ23</f>
        <v>1</v>
      </c>
      <c r="AK125" s="99">
        <f>Inputs!AK89*AK23</f>
        <v>1</v>
      </c>
      <c r="AL125" s="99">
        <f>Inputs!AL89*AL23</f>
        <v>1</v>
      </c>
      <c r="AM125" s="99">
        <f>Inputs!AM89*AM23</f>
        <v>0</v>
      </c>
      <c r="AN125" s="99">
        <f>Inputs!AN89*AN23</f>
        <v>0</v>
      </c>
      <c r="AO125" s="99">
        <f>Inputs!AO89*AO23</f>
        <v>0</v>
      </c>
      <c r="AP125" s="99">
        <f>Inputs!AP89*AP23</f>
        <v>0</v>
      </c>
      <c r="AQ125" s="99">
        <f>Inputs!AQ89*AQ23</f>
        <v>0</v>
      </c>
      <c r="AR125" s="99">
        <f>Inputs!AR89*AR23</f>
        <v>0</v>
      </c>
      <c r="AS125" s="99">
        <f>Inputs!AS89*AS23</f>
        <v>0</v>
      </c>
      <c r="AT125" s="99">
        <f>Inputs!AT89*AT23</f>
        <v>0</v>
      </c>
      <c r="AU125" s="99">
        <f>Inputs!AU89*AU23</f>
        <v>0</v>
      </c>
      <c r="AV125" s="99">
        <f>Inputs!AV89*AV23</f>
        <v>0</v>
      </c>
      <c r="AW125" s="99">
        <f>Inputs!AW89*AW23</f>
        <v>0</v>
      </c>
      <c r="AX125" s="99">
        <f>Inputs!AX89*AX23</f>
        <v>0</v>
      </c>
      <c r="AY125" s="99">
        <f>Inputs!AY89*AY23</f>
        <v>0</v>
      </c>
      <c r="AZ125" s="99">
        <f>Inputs!AZ89*AZ23</f>
        <v>0</v>
      </c>
      <c r="BA125" s="99">
        <f>Inputs!BA89*BA23</f>
        <v>0</v>
      </c>
      <c r="BB125" s="99">
        <f>Inputs!BB89*BB23</f>
        <v>0</v>
      </c>
      <c r="BC125" s="99">
        <f>Inputs!BC89*BC23</f>
        <v>0</v>
      </c>
      <c r="BD125" s="99">
        <f>Inputs!BD89*BD23</f>
        <v>0</v>
      </c>
      <c r="BE125" s="13"/>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row>
    <row r="126" spans="1:104" outlineLevel="1" x14ac:dyDescent="0.25">
      <c r="A126" s="2"/>
      <c r="B126" s="2"/>
      <c r="C126" s="2" t="s">
        <v>148</v>
      </c>
      <c r="D126" s="2"/>
      <c r="E126" s="13" t="s">
        <v>130</v>
      </c>
      <c r="F126" s="2"/>
      <c r="G126" s="2"/>
      <c r="H126" s="115">
        <f>SUM(J126:BD126)</f>
        <v>61152.570000000022</v>
      </c>
      <c r="I126" s="8"/>
      <c r="J126" s="115">
        <f t="shared" ref="J126:BD126" si="72">J96*J111</f>
        <v>0</v>
      </c>
      <c r="K126" s="115">
        <f t="shared" si="72"/>
        <v>0</v>
      </c>
      <c r="L126" s="115">
        <f t="shared" si="72"/>
        <v>0</v>
      </c>
      <c r="M126" s="115">
        <f t="shared" si="72"/>
        <v>0</v>
      </c>
      <c r="N126" s="115">
        <f t="shared" si="72"/>
        <v>0</v>
      </c>
      <c r="O126" s="115">
        <f t="shared" si="72"/>
        <v>0</v>
      </c>
      <c r="P126" s="115">
        <f t="shared" si="72"/>
        <v>0</v>
      </c>
      <c r="Q126" s="115">
        <f t="shared" si="72"/>
        <v>0</v>
      </c>
      <c r="R126" s="115">
        <f t="shared" si="72"/>
        <v>1262.52</v>
      </c>
      <c r="S126" s="115">
        <f t="shared" si="72"/>
        <v>2956.5</v>
      </c>
      <c r="T126" s="115">
        <f t="shared" si="72"/>
        <v>3252.15</v>
      </c>
      <c r="U126" s="115">
        <f t="shared" si="72"/>
        <v>3252.15</v>
      </c>
      <c r="V126" s="115">
        <f t="shared" si="72"/>
        <v>3252.15</v>
      </c>
      <c r="W126" s="115">
        <f t="shared" si="72"/>
        <v>2759.4</v>
      </c>
      <c r="X126" s="115">
        <f t="shared" si="72"/>
        <v>3252.15</v>
      </c>
      <c r="Y126" s="115">
        <f t="shared" si="72"/>
        <v>3252.15</v>
      </c>
      <c r="Z126" s="115">
        <f t="shared" si="72"/>
        <v>3055.05</v>
      </c>
      <c r="AA126" s="115">
        <f t="shared" si="72"/>
        <v>3252.15</v>
      </c>
      <c r="AB126" s="115">
        <f t="shared" si="72"/>
        <v>3252.15</v>
      </c>
      <c r="AC126" s="115">
        <f t="shared" si="72"/>
        <v>2759.4</v>
      </c>
      <c r="AD126" s="115">
        <f t="shared" si="72"/>
        <v>3252.15</v>
      </c>
      <c r="AE126" s="115">
        <f t="shared" si="72"/>
        <v>3252.15</v>
      </c>
      <c r="AF126" s="115">
        <f t="shared" si="72"/>
        <v>3055.05</v>
      </c>
      <c r="AG126" s="115">
        <f t="shared" si="72"/>
        <v>3252.15</v>
      </c>
      <c r="AH126" s="115">
        <f t="shared" si="72"/>
        <v>3252.15</v>
      </c>
      <c r="AI126" s="115">
        <f t="shared" si="72"/>
        <v>2759.4</v>
      </c>
      <c r="AJ126" s="115">
        <f t="shared" si="72"/>
        <v>3252.15</v>
      </c>
      <c r="AK126" s="115">
        <f t="shared" si="72"/>
        <v>3252.15</v>
      </c>
      <c r="AL126" s="115">
        <f t="shared" si="72"/>
        <v>267.3</v>
      </c>
      <c r="AM126" s="115">
        <f t="shared" si="72"/>
        <v>0</v>
      </c>
      <c r="AN126" s="115">
        <f t="shared" si="72"/>
        <v>0</v>
      </c>
      <c r="AO126" s="115">
        <f t="shared" si="72"/>
        <v>0</v>
      </c>
      <c r="AP126" s="115">
        <f t="shared" si="72"/>
        <v>0</v>
      </c>
      <c r="AQ126" s="115">
        <f t="shared" si="72"/>
        <v>0</v>
      </c>
      <c r="AR126" s="115">
        <f t="shared" si="72"/>
        <v>0</v>
      </c>
      <c r="AS126" s="115">
        <f t="shared" si="72"/>
        <v>0</v>
      </c>
      <c r="AT126" s="115">
        <f t="shared" si="72"/>
        <v>0</v>
      </c>
      <c r="AU126" s="115">
        <f t="shared" si="72"/>
        <v>0</v>
      </c>
      <c r="AV126" s="115">
        <f t="shared" si="72"/>
        <v>0</v>
      </c>
      <c r="AW126" s="115">
        <f t="shared" si="72"/>
        <v>0</v>
      </c>
      <c r="AX126" s="115">
        <f t="shared" si="72"/>
        <v>0</v>
      </c>
      <c r="AY126" s="115">
        <f t="shared" si="72"/>
        <v>0</v>
      </c>
      <c r="AZ126" s="115">
        <f t="shared" si="72"/>
        <v>0</v>
      </c>
      <c r="BA126" s="115">
        <f t="shared" si="72"/>
        <v>0</v>
      </c>
      <c r="BB126" s="115">
        <f t="shared" si="72"/>
        <v>0</v>
      </c>
      <c r="BC126" s="115">
        <f t="shared" si="72"/>
        <v>0</v>
      </c>
      <c r="BD126" s="115">
        <f t="shared" si="72"/>
        <v>0</v>
      </c>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row>
    <row r="127" spans="1:104" outlineLevel="1" x14ac:dyDescent="0.25">
      <c r="A127" s="2"/>
      <c r="B127" s="2"/>
      <c r="C127" s="2" t="s">
        <v>149</v>
      </c>
      <c r="D127" s="2"/>
      <c r="E127" s="13" t="str">
        <f>E$98</f>
        <v xml:space="preserve"> [ £m ]</v>
      </c>
      <c r="F127" s="2"/>
      <c r="G127" s="2"/>
      <c r="H127" s="100">
        <f>SUM(J127:BD127)</f>
        <v>4589.4448809934383</v>
      </c>
      <c r="I127" s="8"/>
      <c r="J127" s="89">
        <f t="shared" ref="J127:Q127" si="73">J123*J126*J125/10^3</f>
        <v>0</v>
      </c>
      <c r="K127" s="89">
        <f t="shared" si="73"/>
        <v>0</v>
      </c>
      <c r="L127" s="89">
        <f t="shared" si="73"/>
        <v>0</v>
      </c>
      <c r="M127" s="89">
        <f t="shared" si="73"/>
        <v>0</v>
      </c>
      <c r="N127" s="89">
        <f t="shared" si="73"/>
        <v>0</v>
      </c>
      <c r="O127" s="89">
        <f t="shared" si="73"/>
        <v>0</v>
      </c>
      <c r="P127" s="89">
        <f t="shared" si="73"/>
        <v>0</v>
      </c>
      <c r="Q127" s="89">
        <f t="shared" si="73"/>
        <v>0</v>
      </c>
      <c r="R127" s="89">
        <f>R123*R126*R125/10^3</f>
        <v>87.787882121906193</v>
      </c>
      <c r="S127" s="89">
        <f t="shared" ref="S127:BD127" si="74">S123*S126*S125/10^3</f>
        <v>203.07918732562914</v>
      </c>
      <c r="T127" s="89">
        <f t="shared" si="74"/>
        <v>207.26927019993298</v>
      </c>
      <c r="U127" s="89">
        <f t="shared" si="74"/>
        <v>200.97433188249238</v>
      </c>
      <c r="V127" s="89">
        <f t="shared" si="74"/>
        <v>198.04360540145598</v>
      </c>
      <c r="W127" s="89">
        <f t="shared" si="74"/>
        <v>168.81546207831798</v>
      </c>
      <c r="X127" s="89">
        <f t="shared" si="74"/>
        <v>215.10973295467801</v>
      </c>
      <c r="Y127" s="89">
        <f t="shared" si="74"/>
        <v>222.71786807735705</v>
      </c>
      <c r="Z127" s="89">
        <f t="shared" si="74"/>
        <v>212.46483709600213</v>
      </c>
      <c r="AA127" s="89">
        <f t="shared" si="74"/>
        <v>230.10184353837045</v>
      </c>
      <c r="AB127" s="89">
        <f t="shared" si="74"/>
        <v>231.61060357533145</v>
      </c>
      <c r="AC127" s="89">
        <f t="shared" si="74"/>
        <v>212.68852272413619</v>
      </c>
      <c r="AD127" s="89">
        <f t="shared" si="74"/>
        <v>235.92384412776357</v>
      </c>
      <c r="AE127" s="89">
        <f t="shared" si="74"/>
        <v>271.13660070045393</v>
      </c>
      <c r="AF127" s="89">
        <f t="shared" si="74"/>
        <v>259.08684018959792</v>
      </c>
      <c r="AG127" s="89">
        <f t="shared" si="74"/>
        <v>280.53885043714371</v>
      </c>
      <c r="AH127" s="89">
        <f t="shared" si="74"/>
        <v>285.34759498879095</v>
      </c>
      <c r="AI127" s="89">
        <f t="shared" si="74"/>
        <v>246.25504190422532</v>
      </c>
      <c r="AJ127" s="89">
        <f t="shared" si="74"/>
        <v>295.18433635052742</v>
      </c>
      <c r="AK127" s="89">
        <f t="shared" si="74"/>
        <v>300.21393386109588</v>
      </c>
      <c r="AL127" s="89">
        <f t="shared" si="74"/>
        <v>25.094691458228805</v>
      </c>
      <c r="AM127" s="89">
        <f t="shared" si="74"/>
        <v>0</v>
      </c>
      <c r="AN127" s="89">
        <f t="shared" si="74"/>
        <v>0</v>
      </c>
      <c r="AO127" s="89">
        <f t="shared" si="74"/>
        <v>0</v>
      </c>
      <c r="AP127" s="89">
        <f t="shared" si="74"/>
        <v>0</v>
      </c>
      <c r="AQ127" s="89">
        <f t="shared" si="74"/>
        <v>0</v>
      </c>
      <c r="AR127" s="89">
        <f t="shared" si="74"/>
        <v>0</v>
      </c>
      <c r="AS127" s="89">
        <f t="shared" si="74"/>
        <v>0</v>
      </c>
      <c r="AT127" s="89">
        <f t="shared" si="74"/>
        <v>0</v>
      </c>
      <c r="AU127" s="89">
        <f t="shared" si="74"/>
        <v>0</v>
      </c>
      <c r="AV127" s="89">
        <f t="shared" si="74"/>
        <v>0</v>
      </c>
      <c r="AW127" s="89">
        <f t="shared" si="74"/>
        <v>0</v>
      </c>
      <c r="AX127" s="89">
        <f t="shared" si="74"/>
        <v>0</v>
      </c>
      <c r="AY127" s="89">
        <f t="shared" si="74"/>
        <v>0</v>
      </c>
      <c r="AZ127" s="89">
        <f t="shared" si="74"/>
        <v>0</v>
      </c>
      <c r="BA127" s="89">
        <f t="shared" si="74"/>
        <v>0</v>
      </c>
      <c r="BB127" s="89">
        <f t="shared" si="74"/>
        <v>0</v>
      </c>
      <c r="BC127" s="89">
        <f t="shared" si="74"/>
        <v>0</v>
      </c>
      <c r="BD127" s="89">
        <f t="shared" si="74"/>
        <v>0</v>
      </c>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row>
    <row r="128" spans="1:104" outlineLevel="1" x14ac:dyDescent="0.25">
      <c r="A128" s="2"/>
      <c r="B128" s="2"/>
      <c r="C128" s="2"/>
      <c r="D128" s="2"/>
      <c r="E128" s="20"/>
      <c r="F128" s="2"/>
      <c r="G128" s="2"/>
      <c r="H128" s="2"/>
      <c r="I128" s="8"/>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row>
    <row r="129" spans="1:104" outlineLevel="1" x14ac:dyDescent="0.25">
      <c r="A129" s="2"/>
      <c r="B129" s="9">
        <f>MAX($A$14:B128)+0.01</f>
        <v>3.0499999999999989</v>
      </c>
      <c r="C129" s="10" t="s">
        <v>150</v>
      </c>
      <c r="D129" s="2"/>
      <c r="E129" s="24"/>
      <c r="F129" s="2"/>
      <c r="G129" s="116"/>
      <c r="H129" s="2"/>
      <c r="I129" s="8"/>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row>
    <row r="130" spans="1:104" outlineLevel="1" x14ac:dyDescent="0.25">
      <c r="A130" s="2"/>
      <c r="B130" s="2"/>
      <c r="C130" s="2" t="str">
        <f>Inputs!C33</f>
        <v>Capacity Factor</v>
      </c>
      <c r="D130" s="2"/>
      <c r="E130" s="13" t="str">
        <f>Inputs!E33</f>
        <v>[ % ]</v>
      </c>
      <c r="F130" s="107">
        <f>Inputs!G33</f>
        <v>0.99</v>
      </c>
      <c r="G130" s="2"/>
      <c r="H130" s="2"/>
      <c r="I130" s="8"/>
      <c r="J130" s="82">
        <f t="shared" ref="J130:BD130" si="75">$F130*J24</f>
        <v>0</v>
      </c>
      <c r="K130" s="82">
        <f t="shared" si="75"/>
        <v>0</v>
      </c>
      <c r="L130" s="82">
        <f t="shared" si="75"/>
        <v>0</v>
      </c>
      <c r="M130" s="82">
        <f t="shared" si="75"/>
        <v>0</v>
      </c>
      <c r="N130" s="82">
        <f t="shared" si="75"/>
        <v>0</v>
      </c>
      <c r="O130" s="82">
        <f t="shared" si="75"/>
        <v>0</v>
      </c>
      <c r="P130" s="82">
        <f t="shared" si="75"/>
        <v>0</v>
      </c>
      <c r="Q130" s="82">
        <f t="shared" si="75"/>
        <v>0</v>
      </c>
      <c r="R130" s="82">
        <f t="shared" si="75"/>
        <v>0.99</v>
      </c>
      <c r="S130" s="82">
        <f t="shared" si="75"/>
        <v>0.99</v>
      </c>
      <c r="T130" s="82">
        <f t="shared" si="75"/>
        <v>0.99</v>
      </c>
      <c r="U130" s="82">
        <f t="shared" si="75"/>
        <v>0.99</v>
      </c>
      <c r="V130" s="82">
        <f t="shared" si="75"/>
        <v>0.99</v>
      </c>
      <c r="W130" s="82">
        <f t="shared" si="75"/>
        <v>0.99</v>
      </c>
      <c r="X130" s="82">
        <f t="shared" si="75"/>
        <v>0.99</v>
      </c>
      <c r="Y130" s="82">
        <f t="shared" si="75"/>
        <v>0.99</v>
      </c>
      <c r="Z130" s="82">
        <f t="shared" si="75"/>
        <v>0.99</v>
      </c>
      <c r="AA130" s="82">
        <f t="shared" si="75"/>
        <v>0.99</v>
      </c>
      <c r="AB130" s="82">
        <f t="shared" si="75"/>
        <v>0.99</v>
      </c>
      <c r="AC130" s="82">
        <f t="shared" si="75"/>
        <v>0.99</v>
      </c>
      <c r="AD130" s="82">
        <f t="shared" si="75"/>
        <v>0.99</v>
      </c>
      <c r="AE130" s="82">
        <f t="shared" si="75"/>
        <v>0.99</v>
      </c>
      <c r="AF130" s="82">
        <f t="shared" si="75"/>
        <v>0.99</v>
      </c>
      <c r="AG130" s="82">
        <f t="shared" si="75"/>
        <v>0.99</v>
      </c>
      <c r="AH130" s="82">
        <f t="shared" si="75"/>
        <v>0.99</v>
      </c>
      <c r="AI130" s="82">
        <f t="shared" si="75"/>
        <v>0.99</v>
      </c>
      <c r="AJ130" s="82">
        <f t="shared" si="75"/>
        <v>0.99</v>
      </c>
      <c r="AK130" s="82">
        <f t="shared" si="75"/>
        <v>0.99</v>
      </c>
      <c r="AL130" s="82">
        <f t="shared" si="75"/>
        <v>0.99</v>
      </c>
      <c r="AM130" s="82">
        <f t="shared" si="75"/>
        <v>0</v>
      </c>
      <c r="AN130" s="82">
        <f t="shared" si="75"/>
        <v>0</v>
      </c>
      <c r="AO130" s="82">
        <f t="shared" si="75"/>
        <v>0</v>
      </c>
      <c r="AP130" s="82">
        <f t="shared" si="75"/>
        <v>0</v>
      </c>
      <c r="AQ130" s="82">
        <f t="shared" si="75"/>
        <v>0</v>
      </c>
      <c r="AR130" s="82">
        <f t="shared" si="75"/>
        <v>0</v>
      </c>
      <c r="AS130" s="82">
        <f t="shared" si="75"/>
        <v>0</v>
      </c>
      <c r="AT130" s="82">
        <f t="shared" si="75"/>
        <v>0</v>
      </c>
      <c r="AU130" s="82">
        <f t="shared" si="75"/>
        <v>0</v>
      </c>
      <c r="AV130" s="82">
        <f t="shared" si="75"/>
        <v>0</v>
      </c>
      <c r="AW130" s="82">
        <f t="shared" si="75"/>
        <v>0</v>
      </c>
      <c r="AX130" s="82">
        <f t="shared" si="75"/>
        <v>0</v>
      </c>
      <c r="AY130" s="82">
        <f t="shared" si="75"/>
        <v>0</v>
      </c>
      <c r="AZ130" s="82">
        <f t="shared" si="75"/>
        <v>0</v>
      </c>
      <c r="BA130" s="82">
        <f t="shared" si="75"/>
        <v>0</v>
      </c>
      <c r="BB130" s="82">
        <f t="shared" si="75"/>
        <v>0</v>
      </c>
      <c r="BC130" s="82">
        <f t="shared" si="75"/>
        <v>0</v>
      </c>
      <c r="BD130" s="82">
        <f t="shared" si="75"/>
        <v>0</v>
      </c>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row>
    <row r="131" spans="1:104" outlineLevel="1" x14ac:dyDescent="0.25">
      <c r="A131" s="2"/>
      <c r="B131" s="2"/>
      <c r="C131" s="2" t="str">
        <f>Inputs!C32</f>
        <v>Reserved T&amp;S Capacity</v>
      </c>
      <c r="D131" s="2"/>
      <c r="E131" s="13" t="str">
        <f>Inputs!E32</f>
        <v>[ mCO2t ]</v>
      </c>
      <c r="F131" s="111">
        <f>Inputs!G32</f>
        <v>2.85</v>
      </c>
      <c r="G131" s="2"/>
      <c r="H131" s="2"/>
      <c r="I131" s="8"/>
      <c r="J131" s="112">
        <f t="shared" ref="J131:BD131" si="76">$F131*J$20</f>
        <v>0</v>
      </c>
      <c r="K131" s="112">
        <f t="shared" si="76"/>
        <v>0</v>
      </c>
      <c r="L131" s="112">
        <f t="shared" si="76"/>
        <v>0</v>
      </c>
      <c r="M131" s="112">
        <f t="shared" si="76"/>
        <v>0</v>
      </c>
      <c r="N131" s="112">
        <f t="shared" si="76"/>
        <v>0</v>
      </c>
      <c r="O131" s="112">
        <f t="shared" si="76"/>
        <v>0</v>
      </c>
      <c r="P131" s="112">
        <f t="shared" si="76"/>
        <v>0</v>
      </c>
      <c r="Q131" s="112">
        <f t="shared" si="76"/>
        <v>0</v>
      </c>
      <c r="R131" s="112">
        <f t="shared" si="76"/>
        <v>0.47630136986301375</v>
      </c>
      <c r="S131" s="112">
        <f t="shared" si="76"/>
        <v>2.85</v>
      </c>
      <c r="T131" s="112">
        <f t="shared" si="76"/>
        <v>2.85</v>
      </c>
      <c r="U131" s="112">
        <f t="shared" si="76"/>
        <v>2.85</v>
      </c>
      <c r="V131" s="112">
        <f t="shared" si="76"/>
        <v>2.85</v>
      </c>
      <c r="W131" s="112">
        <f t="shared" si="76"/>
        <v>2.85</v>
      </c>
      <c r="X131" s="112">
        <f t="shared" si="76"/>
        <v>2.85</v>
      </c>
      <c r="Y131" s="112">
        <f t="shared" si="76"/>
        <v>2.85</v>
      </c>
      <c r="Z131" s="112">
        <f t="shared" si="76"/>
        <v>2.85</v>
      </c>
      <c r="AA131" s="112">
        <f t="shared" si="76"/>
        <v>2.85</v>
      </c>
      <c r="AB131" s="112">
        <f t="shared" si="76"/>
        <v>2.85</v>
      </c>
      <c r="AC131" s="112">
        <f t="shared" si="76"/>
        <v>2.85</v>
      </c>
      <c r="AD131" s="112">
        <f t="shared" si="76"/>
        <v>2.85</v>
      </c>
      <c r="AE131" s="112">
        <f t="shared" si="76"/>
        <v>2.85</v>
      </c>
      <c r="AF131" s="112">
        <f t="shared" si="76"/>
        <v>2.85</v>
      </c>
      <c r="AG131" s="112">
        <f t="shared" si="76"/>
        <v>2.85</v>
      </c>
      <c r="AH131" s="112">
        <f t="shared" si="76"/>
        <v>2.85</v>
      </c>
      <c r="AI131" s="112">
        <f t="shared" si="76"/>
        <v>2.85</v>
      </c>
      <c r="AJ131" s="112">
        <f t="shared" si="76"/>
        <v>2.85</v>
      </c>
      <c r="AK131" s="112">
        <f t="shared" si="76"/>
        <v>2.85</v>
      </c>
      <c r="AL131" s="112">
        <f t="shared" si="76"/>
        <v>0.23424657534246573</v>
      </c>
      <c r="AM131" s="112">
        <f t="shared" si="76"/>
        <v>0</v>
      </c>
      <c r="AN131" s="112">
        <f t="shared" si="76"/>
        <v>0</v>
      </c>
      <c r="AO131" s="112">
        <f t="shared" si="76"/>
        <v>0</v>
      </c>
      <c r="AP131" s="112">
        <f t="shared" si="76"/>
        <v>0</v>
      </c>
      <c r="AQ131" s="112">
        <f t="shared" si="76"/>
        <v>0</v>
      </c>
      <c r="AR131" s="112">
        <f t="shared" si="76"/>
        <v>0</v>
      </c>
      <c r="AS131" s="112">
        <f t="shared" si="76"/>
        <v>0</v>
      </c>
      <c r="AT131" s="112">
        <f t="shared" si="76"/>
        <v>0</v>
      </c>
      <c r="AU131" s="112">
        <f t="shared" si="76"/>
        <v>0</v>
      </c>
      <c r="AV131" s="112">
        <f t="shared" si="76"/>
        <v>0</v>
      </c>
      <c r="AW131" s="112">
        <f t="shared" si="76"/>
        <v>0</v>
      </c>
      <c r="AX131" s="112">
        <f t="shared" si="76"/>
        <v>0</v>
      </c>
      <c r="AY131" s="112">
        <f t="shared" si="76"/>
        <v>0</v>
      </c>
      <c r="AZ131" s="112">
        <f t="shared" si="76"/>
        <v>0</v>
      </c>
      <c r="BA131" s="112">
        <f t="shared" si="76"/>
        <v>0</v>
      </c>
      <c r="BB131" s="112">
        <f t="shared" si="76"/>
        <v>0</v>
      </c>
      <c r="BC131" s="112">
        <f t="shared" si="76"/>
        <v>0</v>
      </c>
      <c r="BD131" s="112">
        <f t="shared" si="76"/>
        <v>0</v>
      </c>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row>
    <row r="132" spans="1:104" outlineLevel="1" x14ac:dyDescent="0.25">
      <c r="A132" s="2"/>
      <c r="B132" s="2"/>
      <c r="C132" s="2" t="str">
        <f>Inputs!C34</f>
        <v>Capacity Charge</v>
      </c>
      <c r="D132" s="2"/>
      <c r="E132" s="13" t="str">
        <f>Inputs!E34</f>
        <v>[ £/CO2t ]</v>
      </c>
      <c r="F132" s="111">
        <f>Inputs!G34</f>
        <v>30</v>
      </c>
      <c r="G132" s="2"/>
      <c r="H132" s="2"/>
      <c r="I132" s="8"/>
      <c r="J132" s="112">
        <f t="shared" ref="J132:BD132" si="77">$F132*J24*J31</f>
        <v>0</v>
      </c>
      <c r="K132" s="112">
        <f t="shared" si="77"/>
        <v>0</v>
      </c>
      <c r="L132" s="112">
        <f t="shared" si="77"/>
        <v>0</v>
      </c>
      <c r="M132" s="112">
        <f t="shared" si="77"/>
        <v>0</v>
      </c>
      <c r="N132" s="112">
        <f t="shared" si="77"/>
        <v>0</v>
      </c>
      <c r="O132" s="112">
        <f t="shared" si="77"/>
        <v>0</v>
      </c>
      <c r="P132" s="112">
        <f t="shared" si="77"/>
        <v>0</v>
      </c>
      <c r="Q132" s="112">
        <f t="shared" si="77"/>
        <v>0</v>
      </c>
      <c r="R132" s="112">
        <f t="shared" si="77"/>
        <v>36.552086925297523</v>
      </c>
      <c r="S132" s="112">
        <f t="shared" si="77"/>
        <v>37.465889098429955</v>
      </c>
      <c r="T132" s="112">
        <f t="shared" si="77"/>
        <v>38.402536325890701</v>
      </c>
      <c r="U132" s="112">
        <f t="shared" si="77"/>
        <v>39.362599734037964</v>
      </c>
      <c r="V132" s="112">
        <f t="shared" si="77"/>
        <v>40.346664727388912</v>
      </c>
      <c r="W132" s="112">
        <f t="shared" si="77"/>
        <v>41.355331345573632</v>
      </c>
      <c r="X132" s="112">
        <f t="shared" si="77"/>
        <v>42.389214629212972</v>
      </c>
      <c r="Y132" s="112">
        <f t="shared" si="77"/>
        <v>43.44894499494329</v>
      </c>
      <c r="Z132" s="112">
        <f t="shared" si="77"/>
        <v>44.535168619816865</v>
      </c>
      <c r="AA132" s="112">
        <f t="shared" si="77"/>
        <v>45.648547835312286</v>
      </c>
      <c r="AB132" s="112">
        <f t="shared" si="77"/>
        <v>46.789761531195083</v>
      </c>
      <c r="AC132" s="112">
        <f t="shared" si="77"/>
        <v>47.959505569474956</v>
      </c>
      <c r="AD132" s="112">
        <f t="shared" si="77"/>
        <v>49.158493208711825</v>
      </c>
      <c r="AE132" s="112">
        <f t="shared" si="77"/>
        <v>50.387455538929615</v>
      </c>
      <c r="AF132" s="112">
        <f t="shared" si="77"/>
        <v>51.647141927402849</v>
      </c>
      <c r="AG132" s="112">
        <f t="shared" si="77"/>
        <v>52.938320475587922</v>
      </c>
      <c r="AH132" s="112">
        <f t="shared" si="77"/>
        <v>54.261778487477613</v>
      </c>
      <c r="AI132" s="112">
        <f t="shared" si="77"/>
        <v>55.618322949664545</v>
      </c>
      <c r="AJ132" s="112">
        <f t="shared" si="77"/>
        <v>57.008781023406158</v>
      </c>
      <c r="AK132" s="112">
        <f t="shared" si="77"/>
        <v>58.434000548991307</v>
      </c>
      <c r="AL132" s="112">
        <f t="shared" si="77"/>
        <v>59.894850562716087</v>
      </c>
      <c r="AM132" s="112">
        <f t="shared" si="77"/>
        <v>0</v>
      </c>
      <c r="AN132" s="112">
        <f t="shared" si="77"/>
        <v>0</v>
      </c>
      <c r="AO132" s="112">
        <f t="shared" si="77"/>
        <v>0</v>
      </c>
      <c r="AP132" s="112">
        <f t="shared" si="77"/>
        <v>0</v>
      </c>
      <c r="AQ132" s="112">
        <f t="shared" si="77"/>
        <v>0</v>
      </c>
      <c r="AR132" s="112">
        <f t="shared" si="77"/>
        <v>0</v>
      </c>
      <c r="AS132" s="112">
        <f t="shared" si="77"/>
        <v>0</v>
      </c>
      <c r="AT132" s="112">
        <f t="shared" si="77"/>
        <v>0</v>
      </c>
      <c r="AU132" s="112">
        <f t="shared" si="77"/>
        <v>0</v>
      </c>
      <c r="AV132" s="112">
        <f t="shared" si="77"/>
        <v>0</v>
      </c>
      <c r="AW132" s="112">
        <f t="shared" si="77"/>
        <v>0</v>
      </c>
      <c r="AX132" s="112">
        <f t="shared" si="77"/>
        <v>0</v>
      </c>
      <c r="AY132" s="112">
        <f t="shared" si="77"/>
        <v>0</v>
      </c>
      <c r="AZ132" s="112">
        <f t="shared" si="77"/>
        <v>0</v>
      </c>
      <c r="BA132" s="112">
        <f t="shared" si="77"/>
        <v>0</v>
      </c>
      <c r="BB132" s="112">
        <f t="shared" si="77"/>
        <v>0</v>
      </c>
      <c r="BC132" s="112">
        <f t="shared" si="77"/>
        <v>0</v>
      </c>
      <c r="BD132" s="112">
        <f t="shared" si="77"/>
        <v>0</v>
      </c>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row>
    <row r="133" spans="1:104" outlineLevel="1" x14ac:dyDescent="0.25">
      <c r="A133" s="2"/>
      <c r="B133" s="2"/>
      <c r="C133" s="2" t="s">
        <v>151</v>
      </c>
      <c r="D133" s="2"/>
      <c r="E133" s="13" t="str">
        <f>E$98</f>
        <v xml:space="preserve"> [ £m ]</v>
      </c>
      <c r="F133" s="2"/>
      <c r="G133" s="2"/>
      <c r="H133" s="100">
        <f>SUM(J133:BD133)</f>
        <v>2562.4581638311893</v>
      </c>
      <c r="I133" s="8"/>
      <c r="J133" s="89">
        <f t="shared" ref="J133:BD133" si="78">J131*J132*J130</f>
        <v>0</v>
      </c>
      <c r="K133" s="89">
        <f t="shared" si="78"/>
        <v>0</v>
      </c>
      <c r="L133" s="89">
        <f t="shared" si="78"/>
        <v>0</v>
      </c>
      <c r="M133" s="89">
        <f t="shared" si="78"/>
        <v>0</v>
      </c>
      <c r="N133" s="89">
        <f t="shared" si="78"/>
        <v>0</v>
      </c>
      <c r="O133" s="89">
        <f t="shared" si="78"/>
        <v>0</v>
      </c>
      <c r="P133" s="89">
        <f t="shared" si="78"/>
        <v>0</v>
      </c>
      <c r="Q133" s="89">
        <f t="shared" si="78"/>
        <v>0</v>
      </c>
      <c r="R133" s="89">
        <f t="shared" si="78"/>
        <v>17.235710983132453</v>
      </c>
      <c r="S133" s="89">
        <f t="shared" si="78"/>
        <v>105.71000609122012</v>
      </c>
      <c r="T133" s="89">
        <f t="shared" si="78"/>
        <v>108.35275624350061</v>
      </c>
      <c r="U133" s="89">
        <f t="shared" si="78"/>
        <v>111.06157514958811</v>
      </c>
      <c r="V133" s="89">
        <f t="shared" si="78"/>
        <v>113.83811452832782</v>
      </c>
      <c r="W133" s="89">
        <f t="shared" si="78"/>
        <v>116.684067391536</v>
      </c>
      <c r="X133" s="89">
        <f t="shared" si="78"/>
        <v>119.6011690763244</v>
      </c>
      <c r="Y133" s="89">
        <f t="shared" si="78"/>
        <v>122.59119830323249</v>
      </c>
      <c r="Z133" s="89">
        <f t="shared" si="78"/>
        <v>125.65597826081328</v>
      </c>
      <c r="AA133" s="89">
        <f t="shared" si="78"/>
        <v>128.7973777173336</v>
      </c>
      <c r="AB133" s="89">
        <f t="shared" si="78"/>
        <v>132.01731216026693</v>
      </c>
      <c r="AC133" s="89">
        <f t="shared" si="78"/>
        <v>135.3177449642736</v>
      </c>
      <c r="AD133" s="89">
        <f t="shared" si="78"/>
        <v>138.70068858838042</v>
      </c>
      <c r="AE133" s="89">
        <f t="shared" si="78"/>
        <v>142.1682058030899</v>
      </c>
      <c r="AF133" s="89">
        <f t="shared" si="78"/>
        <v>145.72241094816715</v>
      </c>
      <c r="AG133" s="89">
        <f t="shared" si="78"/>
        <v>149.36547122187133</v>
      </c>
      <c r="AH133" s="89">
        <f t="shared" si="78"/>
        <v>153.09960800241808</v>
      </c>
      <c r="AI133" s="89">
        <f t="shared" si="78"/>
        <v>156.9270982024785</v>
      </c>
      <c r="AJ133" s="89">
        <f t="shared" si="78"/>
        <v>160.85027565754046</v>
      </c>
      <c r="AK133" s="89">
        <f t="shared" si="78"/>
        <v>164.87153254897896</v>
      </c>
      <c r="AL133" s="89">
        <f t="shared" si="78"/>
        <v>13.889861988715351</v>
      </c>
      <c r="AM133" s="89">
        <f t="shared" si="78"/>
        <v>0</v>
      </c>
      <c r="AN133" s="89">
        <f t="shared" si="78"/>
        <v>0</v>
      </c>
      <c r="AO133" s="89">
        <f t="shared" si="78"/>
        <v>0</v>
      </c>
      <c r="AP133" s="89">
        <f t="shared" si="78"/>
        <v>0</v>
      </c>
      <c r="AQ133" s="89">
        <f t="shared" si="78"/>
        <v>0</v>
      </c>
      <c r="AR133" s="89">
        <f t="shared" si="78"/>
        <v>0</v>
      </c>
      <c r="AS133" s="89">
        <f t="shared" si="78"/>
        <v>0</v>
      </c>
      <c r="AT133" s="89">
        <f t="shared" si="78"/>
        <v>0</v>
      </c>
      <c r="AU133" s="89">
        <f t="shared" si="78"/>
        <v>0</v>
      </c>
      <c r="AV133" s="89">
        <f t="shared" si="78"/>
        <v>0</v>
      </c>
      <c r="AW133" s="89">
        <f t="shared" si="78"/>
        <v>0</v>
      </c>
      <c r="AX133" s="89">
        <f t="shared" si="78"/>
        <v>0</v>
      </c>
      <c r="AY133" s="89">
        <f t="shared" si="78"/>
        <v>0</v>
      </c>
      <c r="AZ133" s="89">
        <f t="shared" si="78"/>
        <v>0</v>
      </c>
      <c r="BA133" s="89">
        <f t="shared" si="78"/>
        <v>0</v>
      </c>
      <c r="BB133" s="89">
        <f t="shared" si="78"/>
        <v>0</v>
      </c>
      <c r="BC133" s="89">
        <f t="shared" si="78"/>
        <v>0</v>
      </c>
      <c r="BD133" s="89">
        <f t="shared" si="78"/>
        <v>0</v>
      </c>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row>
    <row r="134" spans="1:104" outlineLevel="1" x14ac:dyDescent="0.25">
      <c r="A134" s="2"/>
      <c r="B134" s="2"/>
      <c r="C134" s="2"/>
      <c r="D134" s="2"/>
      <c r="E134" s="24"/>
      <c r="F134" s="2"/>
      <c r="G134" s="203" t="s">
        <v>309</v>
      </c>
      <c r="H134" s="2"/>
      <c r="I134" s="8"/>
      <c r="J134" s="2"/>
      <c r="K134" s="2"/>
      <c r="L134" s="2"/>
      <c r="M134" s="2"/>
      <c r="N134" s="2"/>
      <c r="O134" s="2"/>
      <c r="P134" s="117"/>
      <c r="Q134" s="2"/>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row>
    <row r="135" spans="1:104" outlineLevel="1" x14ac:dyDescent="0.25">
      <c r="A135" s="2"/>
      <c r="B135" s="2"/>
      <c r="C135" s="2" t="str">
        <f>C112</f>
        <v xml:space="preserve">Carbon Captured </v>
      </c>
      <c r="D135" s="2"/>
      <c r="E135" s="13" t="str">
        <f>E112</f>
        <v>[ mtCO2 ]</v>
      </c>
      <c r="F135" s="2"/>
      <c r="G135" s="112">
        <f>MAX(J135:BD135)</f>
        <v>2.8429988436632754</v>
      </c>
      <c r="H135" s="2"/>
      <c r="I135" s="8"/>
      <c r="J135" s="112">
        <f t="shared" ref="J135:BD135" si="79">J112</f>
        <v>0</v>
      </c>
      <c r="K135" s="112">
        <f t="shared" si="79"/>
        <v>0</v>
      </c>
      <c r="L135" s="112">
        <f t="shared" si="79"/>
        <v>0</v>
      </c>
      <c r="M135" s="112">
        <f t="shared" si="79"/>
        <v>0</v>
      </c>
      <c r="N135" s="112">
        <f t="shared" si="79"/>
        <v>0</v>
      </c>
      <c r="O135" s="112">
        <f t="shared" si="79"/>
        <v>0</v>
      </c>
      <c r="P135" s="112">
        <f t="shared" si="79"/>
        <v>0</v>
      </c>
      <c r="Q135" s="112">
        <f t="shared" si="79"/>
        <v>0</v>
      </c>
      <c r="R135" s="112">
        <f t="shared" si="79"/>
        <v>1.103683071230342</v>
      </c>
      <c r="S135" s="112">
        <f t="shared" si="79"/>
        <v>2.5845444033302503</v>
      </c>
      <c r="T135" s="112">
        <f t="shared" si="79"/>
        <v>2.8429988436632754</v>
      </c>
      <c r="U135" s="112">
        <f t="shared" si="79"/>
        <v>2.8429988436632754</v>
      </c>
      <c r="V135" s="112">
        <f t="shared" si="79"/>
        <v>2.8429988436632754</v>
      </c>
      <c r="W135" s="112">
        <f t="shared" si="79"/>
        <v>2.4122414431082335</v>
      </c>
      <c r="X135" s="112">
        <f t="shared" si="79"/>
        <v>2.8429988436632754</v>
      </c>
      <c r="Y135" s="112">
        <f t="shared" si="79"/>
        <v>2.8429988436632754</v>
      </c>
      <c r="Z135" s="112">
        <f t="shared" si="79"/>
        <v>2.6706958834412582</v>
      </c>
      <c r="AA135" s="112">
        <f t="shared" si="79"/>
        <v>2.8429988436632754</v>
      </c>
      <c r="AB135" s="112">
        <f t="shared" si="79"/>
        <v>2.8429988436632754</v>
      </c>
      <c r="AC135" s="112">
        <f t="shared" si="79"/>
        <v>2.4122414431082335</v>
      </c>
      <c r="AD135" s="112">
        <f t="shared" si="79"/>
        <v>2.8429988436632754</v>
      </c>
      <c r="AE135" s="112">
        <f t="shared" si="79"/>
        <v>2.8429988436632754</v>
      </c>
      <c r="AF135" s="112">
        <f t="shared" si="79"/>
        <v>2.6706958834412582</v>
      </c>
      <c r="AG135" s="112">
        <f t="shared" si="79"/>
        <v>2.8429988436632754</v>
      </c>
      <c r="AH135" s="112">
        <f t="shared" si="79"/>
        <v>2.8429988436632754</v>
      </c>
      <c r="AI135" s="112">
        <f t="shared" si="79"/>
        <v>2.4122414431082335</v>
      </c>
      <c r="AJ135" s="112">
        <f t="shared" si="79"/>
        <v>2.8429988436632754</v>
      </c>
      <c r="AK135" s="112">
        <f t="shared" si="79"/>
        <v>2.8429988436632754</v>
      </c>
      <c r="AL135" s="112">
        <f t="shared" si="79"/>
        <v>0.23367113783533766</v>
      </c>
      <c r="AM135" s="112">
        <f t="shared" si="79"/>
        <v>0</v>
      </c>
      <c r="AN135" s="112">
        <f t="shared" si="79"/>
        <v>0</v>
      </c>
      <c r="AO135" s="112">
        <f t="shared" si="79"/>
        <v>0</v>
      </c>
      <c r="AP135" s="112">
        <f t="shared" si="79"/>
        <v>0</v>
      </c>
      <c r="AQ135" s="112">
        <f t="shared" si="79"/>
        <v>0</v>
      </c>
      <c r="AR135" s="112">
        <f t="shared" si="79"/>
        <v>0</v>
      </c>
      <c r="AS135" s="112">
        <f t="shared" si="79"/>
        <v>0</v>
      </c>
      <c r="AT135" s="112">
        <f t="shared" si="79"/>
        <v>0</v>
      </c>
      <c r="AU135" s="112">
        <f t="shared" si="79"/>
        <v>0</v>
      </c>
      <c r="AV135" s="112">
        <f t="shared" si="79"/>
        <v>0</v>
      </c>
      <c r="AW135" s="112">
        <f t="shared" si="79"/>
        <v>0</v>
      </c>
      <c r="AX135" s="112">
        <f t="shared" si="79"/>
        <v>0</v>
      </c>
      <c r="AY135" s="112">
        <f t="shared" si="79"/>
        <v>0</v>
      </c>
      <c r="AZ135" s="112">
        <f t="shared" si="79"/>
        <v>0</v>
      </c>
      <c r="BA135" s="112">
        <f t="shared" si="79"/>
        <v>0</v>
      </c>
      <c r="BB135" s="112">
        <f t="shared" si="79"/>
        <v>0</v>
      </c>
      <c r="BC135" s="112">
        <f t="shared" si="79"/>
        <v>0</v>
      </c>
      <c r="BD135" s="112">
        <f t="shared" si="79"/>
        <v>0</v>
      </c>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row>
    <row r="136" spans="1:104" outlineLevel="1" x14ac:dyDescent="0.25">
      <c r="A136" s="2"/>
      <c r="B136" s="2"/>
      <c r="C136" s="2" t="str">
        <f>Inputs!C35</f>
        <v>Variable Charge</v>
      </c>
      <c r="D136" s="2"/>
      <c r="E136" s="13" t="str">
        <f>Inputs!E35</f>
        <v>[ £/CO2t ]</v>
      </c>
      <c r="F136" s="111">
        <f>Inputs!G35</f>
        <v>0.25</v>
      </c>
      <c r="G136" s="2"/>
      <c r="H136" s="2"/>
      <c r="I136" s="8"/>
      <c r="J136" s="112">
        <f t="shared" ref="J136:BD136" si="80">$F136*J24*J31</f>
        <v>0</v>
      </c>
      <c r="K136" s="112">
        <f t="shared" si="80"/>
        <v>0</v>
      </c>
      <c r="L136" s="112">
        <f t="shared" si="80"/>
        <v>0</v>
      </c>
      <c r="M136" s="112">
        <f t="shared" si="80"/>
        <v>0</v>
      </c>
      <c r="N136" s="112">
        <f t="shared" si="80"/>
        <v>0</v>
      </c>
      <c r="O136" s="112">
        <f t="shared" si="80"/>
        <v>0</v>
      </c>
      <c r="P136" s="112">
        <f t="shared" si="80"/>
        <v>0</v>
      </c>
      <c r="Q136" s="112">
        <f t="shared" si="80"/>
        <v>0</v>
      </c>
      <c r="R136" s="112">
        <f t="shared" si="80"/>
        <v>0.30460072437747937</v>
      </c>
      <c r="S136" s="112">
        <f t="shared" si="80"/>
        <v>0.3122157424869163</v>
      </c>
      <c r="T136" s="112">
        <f t="shared" si="80"/>
        <v>0.32002113604908916</v>
      </c>
      <c r="U136" s="112">
        <f t="shared" si="80"/>
        <v>0.32802166445031639</v>
      </c>
      <c r="V136" s="112">
        <f t="shared" si="80"/>
        <v>0.33622220606157427</v>
      </c>
      <c r="W136" s="112">
        <f t="shared" si="80"/>
        <v>0.34462776121311361</v>
      </c>
      <c r="X136" s="112">
        <f t="shared" si="80"/>
        <v>0.35324345524344142</v>
      </c>
      <c r="Y136" s="112">
        <f t="shared" si="80"/>
        <v>0.3620745416245274</v>
      </c>
      <c r="Z136" s="112">
        <f t="shared" si="80"/>
        <v>0.37112640516514056</v>
      </c>
      <c r="AA136" s="112">
        <f t="shared" si="80"/>
        <v>0.38040456529426903</v>
      </c>
      <c r="AB136" s="112">
        <f t="shared" si="80"/>
        <v>0.38991467942662572</v>
      </c>
      <c r="AC136" s="112">
        <f t="shared" si="80"/>
        <v>0.39966254641229132</v>
      </c>
      <c r="AD136" s="112">
        <f t="shared" si="80"/>
        <v>0.40965411007259855</v>
      </c>
      <c r="AE136" s="112">
        <f t="shared" si="80"/>
        <v>0.41989546282441348</v>
      </c>
      <c r="AF136" s="112">
        <f t="shared" si="80"/>
        <v>0.43039284939502376</v>
      </c>
      <c r="AG136" s="112">
        <f t="shared" si="80"/>
        <v>0.44115267062989932</v>
      </c>
      <c r="AH136" s="112">
        <f t="shared" si="80"/>
        <v>0.45218148739564679</v>
      </c>
      <c r="AI136" s="112">
        <f t="shared" si="80"/>
        <v>0.46348602458053789</v>
      </c>
      <c r="AJ136" s="112">
        <f t="shared" si="80"/>
        <v>0.47507317519505132</v>
      </c>
      <c r="AK136" s="112">
        <f t="shared" si="80"/>
        <v>0.48695000457492754</v>
      </c>
      <c r="AL136" s="112">
        <f t="shared" si="80"/>
        <v>0.4991237546893007</v>
      </c>
      <c r="AM136" s="112">
        <f t="shared" si="80"/>
        <v>0</v>
      </c>
      <c r="AN136" s="112">
        <f t="shared" si="80"/>
        <v>0</v>
      </c>
      <c r="AO136" s="112">
        <f t="shared" si="80"/>
        <v>0</v>
      </c>
      <c r="AP136" s="112">
        <f t="shared" si="80"/>
        <v>0</v>
      </c>
      <c r="AQ136" s="112">
        <f t="shared" si="80"/>
        <v>0</v>
      </c>
      <c r="AR136" s="112">
        <f t="shared" si="80"/>
        <v>0</v>
      </c>
      <c r="AS136" s="112">
        <f t="shared" si="80"/>
        <v>0</v>
      </c>
      <c r="AT136" s="112">
        <f t="shared" si="80"/>
        <v>0</v>
      </c>
      <c r="AU136" s="112">
        <f t="shared" si="80"/>
        <v>0</v>
      </c>
      <c r="AV136" s="112">
        <f t="shared" si="80"/>
        <v>0</v>
      </c>
      <c r="AW136" s="112">
        <f t="shared" si="80"/>
        <v>0</v>
      </c>
      <c r="AX136" s="112">
        <f t="shared" si="80"/>
        <v>0</v>
      </c>
      <c r="AY136" s="112">
        <f t="shared" si="80"/>
        <v>0</v>
      </c>
      <c r="AZ136" s="112">
        <f t="shared" si="80"/>
        <v>0</v>
      </c>
      <c r="BA136" s="112">
        <f t="shared" si="80"/>
        <v>0</v>
      </c>
      <c r="BB136" s="112">
        <f t="shared" si="80"/>
        <v>0</v>
      </c>
      <c r="BC136" s="112">
        <f t="shared" si="80"/>
        <v>0</v>
      </c>
      <c r="BD136" s="112">
        <f t="shared" si="80"/>
        <v>0</v>
      </c>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row>
    <row r="137" spans="1:104" outlineLevel="1" x14ac:dyDescent="0.25">
      <c r="A137" s="2"/>
      <c r="B137" s="2"/>
      <c r="C137" s="2" t="s">
        <v>152</v>
      </c>
      <c r="D137" s="2"/>
      <c r="E137" s="13" t="str">
        <f>E$98</f>
        <v xml:space="preserve"> [ £m ]</v>
      </c>
      <c r="F137" s="2"/>
      <c r="G137" s="2"/>
      <c r="H137" s="89">
        <f>SUM(J137:BD137)</f>
        <v>20.968927702633895</v>
      </c>
      <c r="I137" s="8"/>
      <c r="J137" s="89">
        <f t="shared" ref="J137:BD137" si="81">J135*J136</f>
        <v>0</v>
      </c>
      <c r="K137" s="89">
        <f t="shared" si="81"/>
        <v>0</v>
      </c>
      <c r="L137" s="89">
        <f t="shared" si="81"/>
        <v>0</v>
      </c>
      <c r="M137" s="89">
        <f t="shared" si="81"/>
        <v>0</v>
      </c>
      <c r="N137" s="89">
        <f t="shared" si="81"/>
        <v>0</v>
      </c>
      <c r="O137" s="89">
        <f t="shared" si="81"/>
        <v>0</v>
      </c>
      <c r="P137" s="89">
        <f t="shared" si="81"/>
        <v>0</v>
      </c>
      <c r="Q137" s="89">
        <f t="shared" si="81"/>
        <v>0</v>
      </c>
      <c r="R137" s="89">
        <f t="shared" si="81"/>
        <v>0.33618266297992333</v>
      </c>
      <c r="S137" s="89">
        <f t="shared" si="81"/>
        <v>0.80693544987615817</v>
      </c>
      <c r="T137" s="89">
        <f t="shared" si="81"/>
        <v>0.90981971973536824</v>
      </c>
      <c r="U137" s="89">
        <f t="shared" si="81"/>
        <v>0.93256521272875237</v>
      </c>
      <c r="V137" s="89">
        <f t="shared" si="81"/>
        <v>0.9558793430469712</v>
      </c>
      <c r="W137" s="89">
        <f t="shared" si="81"/>
        <v>0.83132536804388091</v>
      </c>
      <c r="X137" s="89">
        <f t="shared" si="81"/>
        <v>1.0042707347887239</v>
      </c>
      <c r="Y137" s="89">
        <f t="shared" si="81"/>
        <v>1.0293775031584418</v>
      </c>
      <c r="Z137" s="89">
        <f t="shared" si="81"/>
        <v>0.99116576251089339</v>
      </c>
      <c r="AA137" s="89">
        <f t="shared" si="81"/>
        <v>1.0814897392558378</v>
      </c>
      <c r="AB137" s="89">
        <f t="shared" si="81"/>
        <v>1.1085269827372337</v>
      </c>
      <c r="AC137" s="89">
        <f t="shared" si="81"/>
        <v>0.96408255771389695</v>
      </c>
      <c r="AD137" s="89">
        <f t="shared" si="81"/>
        <v>1.1646461612383059</v>
      </c>
      <c r="AE137" s="89">
        <f t="shared" si="81"/>
        <v>1.1937623152692634</v>
      </c>
      <c r="AF137" s="89">
        <f t="shared" si="81"/>
        <v>1.1494484111418433</v>
      </c>
      <c r="AG137" s="89">
        <f t="shared" si="81"/>
        <v>1.2541965324797695</v>
      </c>
      <c r="AH137" s="89">
        <f t="shared" si="81"/>
        <v>1.2855514457917638</v>
      </c>
      <c r="AI137" s="89">
        <f t="shared" si="81"/>
        <v>1.1180401967946549</v>
      </c>
      <c r="AJ137" s="89">
        <f t="shared" si="81"/>
        <v>1.3506324877349716</v>
      </c>
      <c r="AK137" s="89">
        <f t="shared" si="81"/>
        <v>1.3843982999283457</v>
      </c>
      <c r="AL137" s="89">
        <f t="shared" si="81"/>
        <v>0.11663081567889484</v>
      </c>
      <c r="AM137" s="89">
        <f t="shared" si="81"/>
        <v>0</v>
      </c>
      <c r="AN137" s="89">
        <f t="shared" si="81"/>
        <v>0</v>
      </c>
      <c r="AO137" s="89">
        <f t="shared" si="81"/>
        <v>0</v>
      </c>
      <c r="AP137" s="89">
        <f t="shared" si="81"/>
        <v>0</v>
      </c>
      <c r="AQ137" s="89">
        <f t="shared" si="81"/>
        <v>0</v>
      </c>
      <c r="AR137" s="89">
        <f t="shared" si="81"/>
        <v>0</v>
      </c>
      <c r="AS137" s="89">
        <f t="shared" si="81"/>
        <v>0</v>
      </c>
      <c r="AT137" s="89">
        <f t="shared" si="81"/>
        <v>0</v>
      </c>
      <c r="AU137" s="89">
        <f t="shared" si="81"/>
        <v>0</v>
      </c>
      <c r="AV137" s="89">
        <f t="shared" si="81"/>
        <v>0</v>
      </c>
      <c r="AW137" s="89">
        <f t="shared" si="81"/>
        <v>0</v>
      </c>
      <c r="AX137" s="89">
        <f t="shared" si="81"/>
        <v>0</v>
      </c>
      <c r="AY137" s="89">
        <f t="shared" si="81"/>
        <v>0</v>
      </c>
      <c r="AZ137" s="89">
        <f t="shared" si="81"/>
        <v>0</v>
      </c>
      <c r="BA137" s="89">
        <f t="shared" si="81"/>
        <v>0</v>
      </c>
      <c r="BB137" s="89">
        <f t="shared" si="81"/>
        <v>0</v>
      </c>
      <c r="BC137" s="89">
        <f t="shared" si="81"/>
        <v>0</v>
      </c>
      <c r="BD137" s="89">
        <f t="shared" si="81"/>
        <v>0</v>
      </c>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row>
    <row r="138" spans="1:104" outlineLevel="1" x14ac:dyDescent="0.25">
      <c r="A138" s="2"/>
      <c r="B138" s="2"/>
      <c r="C138" s="2"/>
      <c r="D138" s="2"/>
      <c r="E138" s="24"/>
      <c r="F138" s="2"/>
      <c r="G138" s="2"/>
      <c r="H138" s="2"/>
      <c r="I138" s="8"/>
      <c r="J138" s="2"/>
      <c r="K138" s="2"/>
      <c r="L138" s="2"/>
      <c r="M138" s="2"/>
      <c r="N138" s="2"/>
      <c r="O138" s="2"/>
      <c r="P138" s="117"/>
      <c r="Q138" s="2"/>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row>
    <row r="139" spans="1:104" outlineLevel="1" x14ac:dyDescent="0.25">
      <c r="A139" s="2"/>
      <c r="B139" s="9">
        <f>MAX($A$14:B138)+0.01</f>
        <v>3.0599999999999987</v>
      </c>
      <c r="C139" s="10" t="s">
        <v>153</v>
      </c>
      <c r="D139" s="2"/>
      <c r="E139" s="20"/>
      <c r="F139" s="2"/>
      <c r="G139" s="2"/>
      <c r="H139" s="2"/>
      <c r="I139" s="8"/>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row>
    <row r="140" spans="1:104" outlineLevel="1" x14ac:dyDescent="0.25">
      <c r="A140" s="2"/>
      <c r="B140" s="10"/>
      <c r="C140" s="2" t="s">
        <v>154</v>
      </c>
      <c r="D140" s="2"/>
      <c r="E140" s="20" t="s">
        <v>22</v>
      </c>
      <c r="F140" s="85">
        <f>F101</f>
        <v>625</v>
      </c>
      <c r="G140" s="2"/>
      <c r="H140" s="2"/>
      <c r="I140" s="8"/>
      <c r="J140" s="85">
        <f t="shared" ref="J140:BD140" si="82">$F140*J24</f>
        <v>0</v>
      </c>
      <c r="K140" s="85">
        <f t="shared" si="82"/>
        <v>0</v>
      </c>
      <c r="L140" s="85">
        <f t="shared" si="82"/>
        <v>0</v>
      </c>
      <c r="M140" s="85">
        <f t="shared" si="82"/>
        <v>0</v>
      </c>
      <c r="N140" s="85">
        <f t="shared" si="82"/>
        <v>0</v>
      </c>
      <c r="O140" s="85">
        <f t="shared" si="82"/>
        <v>0</v>
      </c>
      <c r="P140" s="85">
        <f t="shared" si="82"/>
        <v>0</v>
      </c>
      <c r="Q140" s="85">
        <f t="shared" si="82"/>
        <v>0</v>
      </c>
      <c r="R140" s="85">
        <f t="shared" si="82"/>
        <v>625</v>
      </c>
      <c r="S140" s="85">
        <f t="shared" si="82"/>
        <v>625</v>
      </c>
      <c r="T140" s="85">
        <f t="shared" si="82"/>
        <v>625</v>
      </c>
      <c r="U140" s="85">
        <f t="shared" si="82"/>
        <v>625</v>
      </c>
      <c r="V140" s="85">
        <f t="shared" si="82"/>
        <v>625</v>
      </c>
      <c r="W140" s="85">
        <f t="shared" si="82"/>
        <v>625</v>
      </c>
      <c r="X140" s="85">
        <f t="shared" si="82"/>
        <v>625</v>
      </c>
      <c r="Y140" s="85">
        <f t="shared" si="82"/>
        <v>625</v>
      </c>
      <c r="Z140" s="85">
        <f t="shared" si="82"/>
        <v>625</v>
      </c>
      <c r="AA140" s="85">
        <f t="shared" si="82"/>
        <v>625</v>
      </c>
      <c r="AB140" s="85">
        <f t="shared" si="82"/>
        <v>625</v>
      </c>
      <c r="AC140" s="85">
        <f t="shared" si="82"/>
        <v>625</v>
      </c>
      <c r="AD140" s="85">
        <f t="shared" si="82"/>
        <v>625</v>
      </c>
      <c r="AE140" s="85">
        <f t="shared" si="82"/>
        <v>625</v>
      </c>
      <c r="AF140" s="85">
        <f t="shared" si="82"/>
        <v>625</v>
      </c>
      <c r="AG140" s="85">
        <f t="shared" si="82"/>
        <v>625</v>
      </c>
      <c r="AH140" s="85">
        <f t="shared" si="82"/>
        <v>625</v>
      </c>
      <c r="AI140" s="85">
        <f t="shared" si="82"/>
        <v>625</v>
      </c>
      <c r="AJ140" s="85">
        <f t="shared" si="82"/>
        <v>625</v>
      </c>
      <c r="AK140" s="85">
        <f t="shared" si="82"/>
        <v>625</v>
      </c>
      <c r="AL140" s="85">
        <f t="shared" si="82"/>
        <v>625</v>
      </c>
      <c r="AM140" s="85">
        <f t="shared" si="82"/>
        <v>0</v>
      </c>
      <c r="AN140" s="85">
        <f t="shared" si="82"/>
        <v>0</v>
      </c>
      <c r="AO140" s="85">
        <f t="shared" si="82"/>
        <v>0</v>
      </c>
      <c r="AP140" s="85">
        <f t="shared" si="82"/>
        <v>0</v>
      </c>
      <c r="AQ140" s="85">
        <f t="shared" si="82"/>
        <v>0</v>
      </c>
      <c r="AR140" s="85">
        <f t="shared" si="82"/>
        <v>0</v>
      </c>
      <c r="AS140" s="85">
        <f t="shared" si="82"/>
        <v>0</v>
      </c>
      <c r="AT140" s="85">
        <f t="shared" si="82"/>
        <v>0</v>
      </c>
      <c r="AU140" s="85">
        <f t="shared" si="82"/>
        <v>0</v>
      </c>
      <c r="AV140" s="85">
        <f t="shared" si="82"/>
        <v>0</v>
      </c>
      <c r="AW140" s="85">
        <f t="shared" si="82"/>
        <v>0</v>
      </c>
      <c r="AX140" s="85">
        <f t="shared" si="82"/>
        <v>0</v>
      </c>
      <c r="AY140" s="85">
        <f t="shared" si="82"/>
        <v>0</v>
      </c>
      <c r="AZ140" s="85">
        <f t="shared" si="82"/>
        <v>0</v>
      </c>
      <c r="BA140" s="85">
        <f t="shared" si="82"/>
        <v>0</v>
      </c>
      <c r="BB140" s="85">
        <f t="shared" si="82"/>
        <v>0</v>
      </c>
      <c r="BC140" s="85">
        <f t="shared" si="82"/>
        <v>0</v>
      </c>
      <c r="BD140" s="85">
        <f t="shared" si="82"/>
        <v>0</v>
      </c>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row>
    <row r="141" spans="1:104" outlineLevel="1" x14ac:dyDescent="0.25">
      <c r="A141" s="2"/>
      <c r="B141" s="2"/>
      <c r="C141" s="2" t="str">
        <f>Inputs!C38</f>
        <v>Fixed Operating Costs</v>
      </c>
      <c r="D141" s="2"/>
      <c r="E141" s="13" t="s">
        <v>40</v>
      </c>
      <c r="F141" s="111">
        <f>Inputs!G38</f>
        <v>74.998256031652744</v>
      </c>
      <c r="G141" s="2"/>
      <c r="H141" s="2"/>
      <c r="I141" s="8"/>
      <c r="J141" s="112">
        <f t="shared" ref="J141:BD141" si="83">$F141*J$10*J$31</f>
        <v>0</v>
      </c>
      <c r="K141" s="112">
        <f t="shared" si="83"/>
        <v>0</v>
      </c>
      <c r="L141" s="112">
        <f t="shared" si="83"/>
        <v>0</v>
      </c>
      <c r="M141" s="112">
        <f t="shared" si="83"/>
        <v>0</v>
      </c>
      <c r="N141" s="112">
        <f t="shared" si="83"/>
        <v>0</v>
      </c>
      <c r="O141" s="112">
        <f t="shared" si="83"/>
        <v>0</v>
      </c>
      <c r="P141" s="112">
        <f t="shared" si="83"/>
        <v>0</v>
      </c>
      <c r="Q141" s="112">
        <f t="shared" si="83"/>
        <v>0</v>
      </c>
      <c r="R141" s="112">
        <f t="shared" si="83"/>
        <v>91.378092457156342</v>
      </c>
      <c r="S141" s="112">
        <f t="shared" si="83"/>
        <v>93.662544768585249</v>
      </c>
      <c r="T141" s="112">
        <f t="shared" si="83"/>
        <v>96.00410838779986</v>
      </c>
      <c r="U141" s="112">
        <f t="shared" si="83"/>
        <v>98.404211097494851</v>
      </c>
      <c r="V141" s="112">
        <f t="shared" si="83"/>
        <v>100.86431637493222</v>
      </c>
      <c r="W141" s="112">
        <f t="shared" si="83"/>
        <v>103.38592428430552</v>
      </c>
      <c r="X141" s="112">
        <f t="shared" si="83"/>
        <v>105.97057239141314</v>
      </c>
      <c r="Y141" s="112">
        <f t="shared" si="83"/>
        <v>108.61983670119847</v>
      </c>
      <c r="Z141" s="112">
        <f t="shared" si="83"/>
        <v>111.33533261872842</v>
      </c>
      <c r="AA141" s="112">
        <f t="shared" si="83"/>
        <v>114.11871593419662</v>
      </c>
      <c r="AB141" s="112">
        <f t="shared" si="83"/>
        <v>116.97168383255152</v>
      </c>
      <c r="AC141" s="112">
        <f t="shared" si="83"/>
        <v>119.89597592836529</v>
      </c>
      <c r="AD141" s="112">
        <f t="shared" si="83"/>
        <v>122.8933753265744</v>
      </c>
      <c r="AE141" s="112">
        <f t="shared" si="83"/>
        <v>125.96570970973876</v>
      </c>
      <c r="AF141" s="112">
        <f t="shared" si="83"/>
        <v>129.11485245248221</v>
      </c>
      <c r="AG141" s="112">
        <f t="shared" si="83"/>
        <v>132.34272376379425</v>
      </c>
      <c r="AH141" s="112">
        <f t="shared" si="83"/>
        <v>135.65129185788911</v>
      </c>
      <c r="AI141" s="112">
        <f t="shared" si="83"/>
        <v>139.04257415433631</v>
      </c>
      <c r="AJ141" s="112">
        <f t="shared" si="83"/>
        <v>142.51863850819473</v>
      </c>
      <c r="AK141" s="112">
        <f t="shared" si="83"/>
        <v>146.08160447089955</v>
      </c>
      <c r="AL141" s="112">
        <f t="shared" si="83"/>
        <v>149.73364458267204</v>
      </c>
      <c r="AM141" s="112">
        <f t="shared" si="83"/>
        <v>0</v>
      </c>
      <c r="AN141" s="112">
        <f t="shared" si="83"/>
        <v>0</v>
      </c>
      <c r="AO141" s="112">
        <f t="shared" si="83"/>
        <v>0</v>
      </c>
      <c r="AP141" s="112">
        <f t="shared" si="83"/>
        <v>0</v>
      </c>
      <c r="AQ141" s="112">
        <f t="shared" si="83"/>
        <v>0</v>
      </c>
      <c r="AR141" s="112">
        <f t="shared" si="83"/>
        <v>0</v>
      </c>
      <c r="AS141" s="112">
        <f t="shared" si="83"/>
        <v>0</v>
      </c>
      <c r="AT141" s="112">
        <f t="shared" si="83"/>
        <v>0</v>
      </c>
      <c r="AU141" s="112">
        <f t="shared" si="83"/>
        <v>0</v>
      </c>
      <c r="AV141" s="112">
        <f t="shared" si="83"/>
        <v>0</v>
      </c>
      <c r="AW141" s="112">
        <f t="shared" si="83"/>
        <v>0</v>
      </c>
      <c r="AX141" s="112">
        <f t="shared" si="83"/>
        <v>0</v>
      </c>
      <c r="AY141" s="112">
        <f t="shared" si="83"/>
        <v>0</v>
      </c>
      <c r="AZ141" s="112">
        <f t="shared" si="83"/>
        <v>0</v>
      </c>
      <c r="BA141" s="112">
        <f t="shared" si="83"/>
        <v>0</v>
      </c>
      <c r="BB141" s="112">
        <f t="shared" si="83"/>
        <v>0</v>
      </c>
      <c r="BC141" s="112">
        <f t="shared" si="83"/>
        <v>0</v>
      </c>
      <c r="BD141" s="112">
        <f t="shared" si="83"/>
        <v>0</v>
      </c>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row>
    <row r="142" spans="1:104" outlineLevel="1" x14ac:dyDescent="0.25">
      <c r="A142" s="2"/>
      <c r="B142" s="2"/>
      <c r="C142" s="2" t="s">
        <v>155</v>
      </c>
      <c r="D142" s="2"/>
      <c r="E142" s="13" t="str">
        <f>E$98</f>
        <v xml:space="preserve"> [ £m ]</v>
      </c>
      <c r="F142" s="2"/>
      <c r="G142" s="2"/>
      <c r="H142" s="89">
        <f>SUM(J142:BD142)</f>
        <v>1461.7300505202752</v>
      </c>
      <c r="I142" s="8"/>
      <c r="J142" s="89">
        <f t="shared" ref="J142:BD142" si="84">J140*J141/10^3*J19</f>
        <v>0</v>
      </c>
      <c r="K142" s="89">
        <f t="shared" si="84"/>
        <v>0</v>
      </c>
      <c r="L142" s="89">
        <f t="shared" si="84"/>
        <v>0</v>
      </c>
      <c r="M142" s="89">
        <f t="shared" si="84"/>
        <v>0</v>
      </c>
      <c r="N142" s="89">
        <f t="shared" si="84"/>
        <v>0</v>
      </c>
      <c r="O142" s="89">
        <f t="shared" si="84"/>
        <v>0</v>
      </c>
      <c r="P142" s="89">
        <f t="shared" si="84"/>
        <v>0</v>
      </c>
      <c r="Q142" s="89">
        <f t="shared" si="84"/>
        <v>0</v>
      </c>
      <c r="R142" s="89">
        <f t="shared" si="84"/>
        <v>52.260758357346262</v>
      </c>
      <c r="S142" s="89">
        <f t="shared" si="84"/>
        <v>58.539090480365786</v>
      </c>
      <c r="T142" s="89">
        <f t="shared" si="84"/>
        <v>60.002567742374914</v>
      </c>
      <c r="U142" s="89">
        <f t="shared" si="84"/>
        <v>61.502631935934282</v>
      </c>
      <c r="V142" s="89">
        <f t="shared" si="84"/>
        <v>63.040197734332637</v>
      </c>
      <c r="W142" s="89">
        <f t="shared" si="84"/>
        <v>64.61620267769095</v>
      </c>
      <c r="X142" s="89">
        <f t="shared" si="84"/>
        <v>66.231607744633223</v>
      </c>
      <c r="Y142" s="89">
        <f t="shared" si="84"/>
        <v>67.887397938249038</v>
      </c>
      <c r="Z142" s="89">
        <f t="shared" si="84"/>
        <v>69.584582886705263</v>
      </c>
      <c r="AA142" s="89">
        <f t="shared" si="84"/>
        <v>71.324197458872874</v>
      </c>
      <c r="AB142" s="89">
        <f t="shared" si="84"/>
        <v>73.107302395344703</v>
      </c>
      <c r="AC142" s="89">
        <f t="shared" si="84"/>
        <v>74.934984955228316</v>
      </c>
      <c r="AD142" s="89">
        <f t="shared" si="84"/>
        <v>76.808359579109009</v>
      </c>
      <c r="AE142" s="89">
        <f t="shared" si="84"/>
        <v>78.728568568586724</v>
      </c>
      <c r="AF142" s="89">
        <f t="shared" si="84"/>
        <v>80.696782782801378</v>
      </c>
      <c r="AG142" s="89">
        <f t="shared" si="84"/>
        <v>82.714202352371402</v>
      </c>
      <c r="AH142" s="89">
        <f t="shared" si="84"/>
        <v>84.782057411180688</v>
      </c>
      <c r="AI142" s="89">
        <f t="shared" si="84"/>
        <v>86.901608846460192</v>
      </c>
      <c r="AJ142" s="89">
        <f t="shared" si="84"/>
        <v>89.074149067621704</v>
      </c>
      <c r="AK142" s="89">
        <f t="shared" si="84"/>
        <v>91.301002794312211</v>
      </c>
      <c r="AL142" s="89">
        <f t="shared" si="84"/>
        <v>7.6917968107536998</v>
      </c>
      <c r="AM142" s="89">
        <f t="shared" si="84"/>
        <v>0</v>
      </c>
      <c r="AN142" s="89">
        <f t="shared" si="84"/>
        <v>0</v>
      </c>
      <c r="AO142" s="89">
        <f t="shared" si="84"/>
        <v>0</v>
      </c>
      <c r="AP142" s="89">
        <f t="shared" si="84"/>
        <v>0</v>
      </c>
      <c r="AQ142" s="89">
        <f t="shared" si="84"/>
        <v>0</v>
      </c>
      <c r="AR142" s="89">
        <f t="shared" si="84"/>
        <v>0</v>
      </c>
      <c r="AS142" s="89">
        <f t="shared" si="84"/>
        <v>0</v>
      </c>
      <c r="AT142" s="89">
        <f t="shared" si="84"/>
        <v>0</v>
      </c>
      <c r="AU142" s="89">
        <f t="shared" si="84"/>
        <v>0</v>
      </c>
      <c r="AV142" s="89">
        <f t="shared" si="84"/>
        <v>0</v>
      </c>
      <c r="AW142" s="89">
        <f t="shared" si="84"/>
        <v>0</v>
      </c>
      <c r="AX142" s="89">
        <f t="shared" si="84"/>
        <v>0</v>
      </c>
      <c r="AY142" s="89">
        <f t="shared" si="84"/>
        <v>0</v>
      </c>
      <c r="AZ142" s="89">
        <f t="shared" si="84"/>
        <v>0</v>
      </c>
      <c r="BA142" s="89">
        <f t="shared" si="84"/>
        <v>0</v>
      </c>
      <c r="BB142" s="89">
        <f t="shared" si="84"/>
        <v>0</v>
      </c>
      <c r="BC142" s="89">
        <f t="shared" si="84"/>
        <v>0</v>
      </c>
      <c r="BD142" s="89">
        <f t="shared" si="84"/>
        <v>0</v>
      </c>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row>
    <row r="143" spans="1:104" ht="12.75" customHeight="1" outlineLevel="1" x14ac:dyDescent="0.25">
      <c r="A143" s="2"/>
      <c r="B143" s="2"/>
      <c r="C143" s="122"/>
      <c r="D143" s="2"/>
      <c r="E143" s="20"/>
      <c r="F143" s="2"/>
      <c r="G143" s="2"/>
      <c r="H143" s="2"/>
      <c r="I143" s="120"/>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1"/>
      <c r="AZ143" s="121"/>
      <c r="BA143" s="121"/>
      <c r="BB143" s="121"/>
      <c r="BC143" s="121"/>
      <c r="BD143" s="121"/>
      <c r="BE143" s="121"/>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row>
    <row r="144" spans="1:104" outlineLevel="1" x14ac:dyDescent="0.25">
      <c r="A144" s="2"/>
      <c r="B144" s="9">
        <f>MAX($A$14:B143)+0.01</f>
        <v>3.0699999999999985</v>
      </c>
      <c r="C144" s="10" t="s">
        <v>156</v>
      </c>
      <c r="D144" s="2"/>
      <c r="E144" s="20"/>
      <c r="F144" s="2"/>
      <c r="G144" s="2"/>
      <c r="H144" s="2"/>
      <c r="I144" s="8"/>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row>
    <row r="145" spans="1:104" outlineLevel="1" x14ac:dyDescent="0.25">
      <c r="A145" s="2"/>
      <c r="B145" s="8"/>
      <c r="C145" s="2" t="str">
        <f>C96</f>
        <v>Power Generation</v>
      </c>
      <c r="D145" s="2"/>
      <c r="E145" s="20" t="str">
        <f>E96</f>
        <v>[ GWh ]</v>
      </c>
      <c r="F145" s="2"/>
      <c r="G145" s="2"/>
      <c r="H145" s="110">
        <f>SUM(J145:BD145)</f>
        <v>67947.3</v>
      </c>
      <c r="I145" s="8"/>
      <c r="J145" s="110">
        <f t="shared" ref="J145:BD145" si="85">J96</f>
        <v>0</v>
      </c>
      <c r="K145" s="110">
        <f t="shared" si="85"/>
        <v>0</v>
      </c>
      <c r="L145" s="110">
        <f t="shared" si="85"/>
        <v>0</v>
      </c>
      <c r="M145" s="110">
        <f t="shared" si="85"/>
        <v>0</v>
      </c>
      <c r="N145" s="110">
        <f t="shared" si="85"/>
        <v>0</v>
      </c>
      <c r="O145" s="110">
        <f t="shared" si="85"/>
        <v>0</v>
      </c>
      <c r="P145" s="110">
        <f t="shared" si="85"/>
        <v>0</v>
      </c>
      <c r="Q145" s="110">
        <f t="shared" si="85"/>
        <v>0</v>
      </c>
      <c r="R145" s="110">
        <f t="shared" si="85"/>
        <v>1402.8</v>
      </c>
      <c r="S145" s="110">
        <f t="shared" si="85"/>
        <v>3285</v>
      </c>
      <c r="T145" s="110">
        <f t="shared" si="85"/>
        <v>3613.5</v>
      </c>
      <c r="U145" s="110">
        <f t="shared" si="85"/>
        <v>3613.5</v>
      </c>
      <c r="V145" s="110">
        <f t="shared" si="85"/>
        <v>3613.5</v>
      </c>
      <c r="W145" s="110">
        <f t="shared" si="85"/>
        <v>3066</v>
      </c>
      <c r="X145" s="110">
        <f t="shared" si="85"/>
        <v>3613.5</v>
      </c>
      <c r="Y145" s="110">
        <f t="shared" si="85"/>
        <v>3613.5</v>
      </c>
      <c r="Z145" s="110">
        <f t="shared" si="85"/>
        <v>3394.5</v>
      </c>
      <c r="AA145" s="110">
        <f t="shared" si="85"/>
        <v>3613.5</v>
      </c>
      <c r="AB145" s="110">
        <f t="shared" si="85"/>
        <v>3613.5</v>
      </c>
      <c r="AC145" s="110">
        <f t="shared" si="85"/>
        <v>3066</v>
      </c>
      <c r="AD145" s="110">
        <f t="shared" si="85"/>
        <v>3613.5</v>
      </c>
      <c r="AE145" s="110">
        <f t="shared" si="85"/>
        <v>3613.5</v>
      </c>
      <c r="AF145" s="110">
        <f t="shared" si="85"/>
        <v>3394.5</v>
      </c>
      <c r="AG145" s="110">
        <f t="shared" si="85"/>
        <v>3613.5</v>
      </c>
      <c r="AH145" s="110">
        <f t="shared" si="85"/>
        <v>3613.5</v>
      </c>
      <c r="AI145" s="110">
        <f t="shared" si="85"/>
        <v>3066</v>
      </c>
      <c r="AJ145" s="110">
        <f t="shared" si="85"/>
        <v>3613.5</v>
      </c>
      <c r="AK145" s="110">
        <f t="shared" si="85"/>
        <v>3613.5</v>
      </c>
      <c r="AL145" s="110">
        <f t="shared" si="85"/>
        <v>297</v>
      </c>
      <c r="AM145" s="110">
        <f t="shared" si="85"/>
        <v>0</v>
      </c>
      <c r="AN145" s="110">
        <f t="shared" si="85"/>
        <v>0</v>
      </c>
      <c r="AO145" s="110">
        <f t="shared" si="85"/>
        <v>0</v>
      </c>
      <c r="AP145" s="110">
        <f t="shared" si="85"/>
        <v>0</v>
      </c>
      <c r="AQ145" s="110">
        <f t="shared" si="85"/>
        <v>0</v>
      </c>
      <c r="AR145" s="110">
        <f t="shared" si="85"/>
        <v>0</v>
      </c>
      <c r="AS145" s="110">
        <f t="shared" si="85"/>
        <v>0</v>
      </c>
      <c r="AT145" s="110">
        <f t="shared" si="85"/>
        <v>0</v>
      </c>
      <c r="AU145" s="110">
        <f t="shared" si="85"/>
        <v>0</v>
      </c>
      <c r="AV145" s="110">
        <f t="shared" si="85"/>
        <v>0</v>
      </c>
      <c r="AW145" s="110">
        <f t="shared" si="85"/>
        <v>0</v>
      </c>
      <c r="AX145" s="110">
        <f t="shared" si="85"/>
        <v>0</v>
      </c>
      <c r="AY145" s="110">
        <f t="shared" si="85"/>
        <v>0</v>
      </c>
      <c r="AZ145" s="110">
        <f t="shared" si="85"/>
        <v>0</v>
      </c>
      <c r="BA145" s="110">
        <f t="shared" si="85"/>
        <v>0</v>
      </c>
      <c r="BB145" s="110">
        <f t="shared" si="85"/>
        <v>0</v>
      </c>
      <c r="BC145" s="110">
        <f t="shared" si="85"/>
        <v>0</v>
      </c>
      <c r="BD145" s="110">
        <f t="shared" si="85"/>
        <v>0</v>
      </c>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row>
    <row r="146" spans="1:104" outlineLevel="1" x14ac:dyDescent="0.25">
      <c r="A146" s="2"/>
      <c r="B146" s="8"/>
      <c r="C146" s="2" t="str">
        <f>Inputs!C39</f>
        <v>Variable Operating Costs</v>
      </c>
      <c r="D146" s="2"/>
      <c r="E146" s="20" t="s">
        <v>42</v>
      </c>
      <c r="F146" s="123">
        <f>Inputs!G39</f>
        <v>7.25</v>
      </c>
      <c r="G146" s="2"/>
      <c r="H146" s="124"/>
      <c r="I146" s="125"/>
      <c r="J146" s="114">
        <f t="shared" ref="J146:BD146" si="86">$F146*J$10*J$31</f>
        <v>0</v>
      </c>
      <c r="K146" s="114">
        <f t="shared" si="86"/>
        <v>0</v>
      </c>
      <c r="L146" s="114">
        <f t="shared" si="86"/>
        <v>0</v>
      </c>
      <c r="M146" s="114">
        <f t="shared" si="86"/>
        <v>0</v>
      </c>
      <c r="N146" s="114">
        <f t="shared" si="86"/>
        <v>0</v>
      </c>
      <c r="O146" s="114">
        <f t="shared" si="86"/>
        <v>0</v>
      </c>
      <c r="P146" s="114">
        <f t="shared" si="86"/>
        <v>0</v>
      </c>
      <c r="Q146" s="114">
        <f t="shared" si="86"/>
        <v>0</v>
      </c>
      <c r="R146" s="114">
        <f t="shared" si="86"/>
        <v>8.8334210069469012</v>
      </c>
      <c r="S146" s="114">
        <f t="shared" si="86"/>
        <v>9.0542565321205721</v>
      </c>
      <c r="T146" s="114">
        <f t="shared" si="86"/>
        <v>9.2806129454235862</v>
      </c>
      <c r="U146" s="114">
        <f t="shared" si="86"/>
        <v>9.5126282690591744</v>
      </c>
      <c r="V146" s="114">
        <f t="shared" si="86"/>
        <v>9.7504439757856538</v>
      </c>
      <c r="W146" s="114">
        <f t="shared" si="86"/>
        <v>9.9942050751802949</v>
      </c>
      <c r="X146" s="114">
        <f t="shared" si="86"/>
        <v>10.244060202059801</v>
      </c>
      <c r="Y146" s="114">
        <f t="shared" si="86"/>
        <v>10.500161707111294</v>
      </c>
      <c r="Z146" s="114">
        <f t="shared" si="86"/>
        <v>10.762665749789075</v>
      </c>
      <c r="AA146" s="114">
        <f t="shared" si="86"/>
        <v>11.031732393533801</v>
      </c>
      <c r="AB146" s="114">
        <f t="shared" si="86"/>
        <v>11.307525703372146</v>
      </c>
      <c r="AC146" s="114">
        <f t="shared" si="86"/>
        <v>11.590213845956448</v>
      </c>
      <c r="AD146" s="114">
        <f t="shared" si="86"/>
        <v>11.879969192105358</v>
      </c>
      <c r="AE146" s="114">
        <f t="shared" si="86"/>
        <v>12.176968421907992</v>
      </c>
      <c r="AF146" s="114">
        <f t="shared" si="86"/>
        <v>12.481392632455689</v>
      </c>
      <c r="AG146" s="114">
        <f t="shared" si="86"/>
        <v>12.79342744826708</v>
      </c>
      <c r="AH146" s="114">
        <f t="shared" si="86"/>
        <v>13.113263134473756</v>
      </c>
      <c r="AI146" s="114">
        <f t="shared" si="86"/>
        <v>13.441094712835598</v>
      </c>
      <c r="AJ146" s="114">
        <f t="shared" si="86"/>
        <v>13.777122080656488</v>
      </c>
      <c r="AK146" s="114">
        <f t="shared" si="86"/>
        <v>14.121550132672899</v>
      </c>
      <c r="AL146" s="114">
        <f t="shared" si="86"/>
        <v>14.47458888598972</v>
      </c>
      <c r="AM146" s="114">
        <f t="shared" si="86"/>
        <v>0</v>
      </c>
      <c r="AN146" s="114">
        <f t="shared" si="86"/>
        <v>0</v>
      </c>
      <c r="AO146" s="114">
        <f t="shared" si="86"/>
        <v>0</v>
      </c>
      <c r="AP146" s="114">
        <f t="shared" si="86"/>
        <v>0</v>
      </c>
      <c r="AQ146" s="114">
        <f t="shared" si="86"/>
        <v>0</v>
      </c>
      <c r="AR146" s="114">
        <f t="shared" si="86"/>
        <v>0</v>
      </c>
      <c r="AS146" s="114">
        <f t="shared" si="86"/>
        <v>0</v>
      </c>
      <c r="AT146" s="114">
        <f t="shared" si="86"/>
        <v>0</v>
      </c>
      <c r="AU146" s="114">
        <f t="shared" si="86"/>
        <v>0</v>
      </c>
      <c r="AV146" s="114">
        <f t="shared" si="86"/>
        <v>0</v>
      </c>
      <c r="AW146" s="114">
        <f t="shared" si="86"/>
        <v>0</v>
      </c>
      <c r="AX146" s="114">
        <f t="shared" si="86"/>
        <v>0</v>
      </c>
      <c r="AY146" s="114">
        <f t="shared" si="86"/>
        <v>0</v>
      </c>
      <c r="AZ146" s="114">
        <f t="shared" si="86"/>
        <v>0</v>
      </c>
      <c r="BA146" s="114">
        <f t="shared" si="86"/>
        <v>0</v>
      </c>
      <c r="BB146" s="114">
        <f t="shared" si="86"/>
        <v>0</v>
      </c>
      <c r="BC146" s="114">
        <f t="shared" si="86"/>
        <v>0</v>
      </c>
      <c r="BD146" s="114">
        <f t="shared" si="86"/>
        <v>0</v>
      </c>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row>
    <row r="147" spans="1:104" outlineLevel="1" x14ac:dyDescent="0.25">
      <c r="A147" s="2"/>
      <c r="B147" s="8"/>
      <c r="C147" s="2" t="s">
        <v>156</v>
      </c>
      <c r="D147" s="2"/>
      <c r="E147" s="13" t="str">
        <f>E$98</f>
        <v xml:space="preserve"> [ £m ]</v>
      </c>
      <c r="F147" s="2"/>
      <c r="G147" s="2"/>
      <c r="H147" s="85">
        <f>SUM(J147:BD147)</f>
        <v>772.90407354482056</v>
      </c>
      <c r="I147" s="8"/>
      <c r="J147" s="89">
        <f t="shared" ref="J147:BD147" si="87">J145*J146/10^3</f>
        <v>0</v>
      </c>
      <c r="K147" s="89">
        <f t="shared" si="87"/>
        <v>0</v>
      </c>
      <c r="L147" s="89">
        <f t="shared" si="87"/>
        <v>0</v>
      </c>
      <c r="M147" s="89">
        <f t="shared" si="87"/>
        <v>0</v>
      </c>
      <c r="N147" s="89">
        <f t="shared" si="87"/>
        <v>0</v>
      </c>
      <c r="O147" s="89">
        <f t="shared" si="87"/>
        <v>0</v>
      </c>
      <c r="P147" s="89">
        <f t="shared" si="87"/>
        <v>0</v>
      </c>
      <c r="Q147" s="89">
        <f t="shared" si="87"/>
        <v>0</v>
      </c>
      <c r="R147" s="89">
        <f t="shared" si="87"/>
        <v>12.391522988545114</v>
      </c>
      <c r="S147" s="89">
        <f t="shared" si="87"/>
        <v>29.74323270801608</v>
      </c>
      <c r="T147" s="89">
        <f t="shared" si="87"/>
        <v>33.535494878288127</v>
      </c>
      <c r="U147" s="89">
        <f t="shared" si="87"/>
        <v>34.373882250245323</v>
      </c>
      <c r="V147" s="89">
        <f t="shared" si="87"/>
        <v>35.233229306501457</v>
      </c>
      <c r="W147" s="89">
        <f t="shared" si="87"/>
        <v>30.642232760502786</v>
      </c>
      <c r="X147" s="89">
        <f t="shared" si="87"/>
        <v>37.016911540143091</v>
      </c>
      <c r="Y147" s="89">
        <f t="shared" si="87"/>
        <v>37.942334328646659</v>
      </c>
      <c r="Z147" s="89">
        <f t="shared" si="87"/>
        <v>36.533868887659018</v>
      </c>
      <c r="AA147" s="89">
        <f t="shared" si="87"/>
        <v>39.863165004034386</v>
      </c>
      <c r="AB147" s="89">
        <f t="shared" si="87"/>
        <v>40.859744129135251</v>
      </c>
      <c r="AC147" s="89">
        <f t="shared" si="87"/>
        <v>35.535595651702465</v>
      </c>
      <c r="AD147" s="89">
        <f t="shared" si="87"/>
        <v>42.928268675672712</v>
      </c>
      <c r="AE147" s="89">
        <f t="shared" si="87"/>
        <v>44.001475392564529</v>
      </c>
      <c r="AF147" s="89">
        <f t="shared" si="87"/>
        <v>42.368087290870832</v>
      </c>
      <c r="AG147" s="89">
        <f t="shared" si="87"/>
        <v>46.229050084313094</v>
      </c>
      <c r="AH147" s="89">
        <f t="shared" si="87"/>
        <v>47.38477633642092</v>
      </c>
      <c r="AI147" s="89">
        <f t="shared" si="87"/>
        <v>41.210396389553942</v>
      </c>
      <c r="AJ147" s="89">
        <f t="shared" si="87"/>
        <v>49.783630638452216</v>
      </c>
      <c r="AK147" s="89">
        <f t="shared" si="87"/>
        <v>51.028221404413529</v>
      </c>
      <c r="AL147" s="89">
        <f t="shared" si="87"/>
        <v>4.2989528991389472</v>
      </c>
      <c r="AM147" s="89">
        <f t="shared" si="87"/>
        <v>0</v>
      </c>
      <c r="AN147" s="89">
        <f t="shared" si="87"/>
        <v>0</v>
      </c>
      <c r="AO147" s="89">
        <f t="shared" si="87"/>
        <v>0</v>
      </c>
      <c r="AP147" s="89">
        <f t="shared" si="87"/>
        <v>0</v>
      </c>
      <c r="AQ147" s="89">
        <f t="shared" si="87"/>
        <v>0</v>
      </c>
      <c r="AR147" s="89">
        <f t="shared" si="87"/>
        <v>0</v>
      </c>
      <c r="AS147" s="89">
        <f t="shared" si="87"/>
        <v>0</v>
      </c>
      <c r="AT147" s="89">
        <f t="shared" si="87"/>
        <v>0</v>
      </c>
      <c r="AU147" s="89">
        <f t="shared" si="87"/>
        <v>0</v>
      </c>
      <c r="AV147" s="89">
        <f t="shared" si="87"/>
        <v>0</v>
      </c>
      <c r="AW147" s="89">
        <f t="shared" si="87"/>
        <v>0</v>
      </c>
      <c r="AX147" s="89">
        <f t="shared" si="87"/>
        <v>0</v>
      </c>
      <c r="AY147" s="89">
        <f t="shared" si="87"/>
        <v>0</v>
      </c>
      <c r="AZ147" s="89">
        <f t="shared" si="87"/>
        <v>0</v>
      </c>
      <c r="BA147" s="89">
        <f t="shared" si="87"/>
        <v>0</v>
      </c>
      <c r="BB147" s="89">
        <f t="shared" si="87"/>
        <v>0</v>
      </c>
      <c r="BC147" s="89">
        <f t="shared" si="87"/>
        <v>0</v>
      </c>
      <c r="BD147" s="89">
        <f t="shared" si="87"/>
        <v>0</v>
      </c>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row>
    <row r="148" spans="1:104" outlineLevel="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row>
    <row r="149" spans="1:104"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row>
    <row r="150" spans="1:104" ht="15.75" x14ac:dyDescent="0.25">
      <c r="A150" s="4">
        <f>MAX($A$2:A149)+1</f>
        <v>4</v>
      </c>
      <c r="B150" s="5"/>
      <c r="C150" s="5" t="s">
        <v>157</v>
      </c>
      <c r="D150" s="6"/>
      <c r="E150" s="5"/>
      <c r="F150" s="5"/>
      <c r="G150" s="5"/>
      <c r="H150" s="5"/>
      <c r="I150" s="5"/>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row>
    <row r="151" spans="1:104" outlineLevel="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row>
    <row r="152" spans="1:104" outlineLevel="1" x14ac:dyDescent="0.25">
      <c r="A152" s="2"/>
      <c r="B152" s="9">
        <f>MAX($A$14:B151)+0.01</f>
        <v>4.01</v>
      </c>
      <c r="C152" s="10" t="s">
        <v>158</v>
      </c>
      <c r="D152" s="2"/>
      <c r="E152" s="11"/>
      <c r="F152" s="2"/>
      <c r="G152" s="11"/>
      <c r="H152" s="11"/>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row>
    <row r="153" spans="1:104" outlineLevel="1" x14ac:dyDescent="0.25">
      <c r="A153" s="2"/>
      <c r="B153" s="2"/>
      <c r="C153" s="2" t="s">
        <v>159</v>
      </c>
      <c r="D153" s="2"/>
      <c r="E153" s="13" t="str">
        <f t="shared" ref="E153:E161" si="88">E$98</f>
        <v xml:space="preserve"> [ £m ]</v>
      </c>
      <c r="F153" s="2"/>
      <c r="G153" s="11"/>
      <c r="H153" s="110">
        <f t="shared" ref="H153:H161" si="89">SUM(J153:BD153)</f>
        <v>6780.8607260685612</v>
      </c>
      <c r="I153" s="8"/>
      <c r="J153" s="85">
        <f t="shared" ref="J153:BD153" si="90">J98</f>
        <v>0</v>
      </c>
      <c r="K153" s="85">
        <f t="shared" si="90"/>
        <v>0</v>
      </c>
      <c r="L153" s="85">
        <f t="shared" si="90"/>
        <v>0</v>
      </c>
      <c r="M153" s="85">
        <f t="shared" si="90"/>
        <v>0</v>
      </c>
      <c r="N153" s="85">
        <f t="shared" si="90"/>
        <v>0</v>
      </c>
      <c r="O153" s="85">
        <f t="shared" si="90"/>
        <v>0</v>
      </c>
      <c r="P153" s="85">
        <f t="shared" si="90"/>
        <v>0</v>
      </c>
      <c r="Q153" s="85">
        <f t="shared" si="90"/>
        <v>0</v>
      </c>
      <c r="R153" s="85">
        <f t="shared" si="90"/>
        <v>99.943922310904114</v>
      </c>
      <c r="S153" s="85">
        <f t="shared" si="90"/>
        <v>246.76129026275569</v>
      </c>
      <c r="T153" s="85">
        <f t="shared" si="90"/>
        <v>300.51850006875679</v>
      </c>
      <c r="U153" s="85">
        <f t="shared" si="90"/>
        <v>318.92545629438979</v>
      </c>
      <c r="V153" s="85">
        <f t="shared" si="90"/>
        <v>333.83976984528584</v>
      </c>
      <c r="W153" s="85">
        <f t="shared" si="90"/>
        <v>292.49729092630741</v>
      </c>
      <c r="X153" s="85">
        <f t="shared" si="90"/>
        <v>338.95063419961912</v>
      </c>
      <c r="Y153" s="85">
        <f t="shared" si="90"/>
        <v>342.9233218747404</v>
      </c>
      <c r="Z153" s="85">
        <f t="shared" si="90"/>
        <v>330.45855152307672</v>
      </c>
      <c r="AA153" s="85">
        <f t="shared" si="90"/>
        <v>360.37847902181505</v>
      </c>
      <c r="AB153" s="85">
        <f t="shared" si="90"/>
        <v>371.94709365313304</v>
      </c>
      <c r="AC153" s="85">
        <f t="shared" si="90"/>
        <v>309.10413902240253</v>
      </c>
      <c r="AD153" s="85">
        <f t="shared" si="90"/>
        <v>394.50505944960321</v>
      </c>
      <c r="AE153" s="85">
        <f t="shared" si="90"/>
        <v>369.49759164561038</v>
      </c>
      <c r="AF153" s="85">
        <f t="shared" si="90"/>
        <v>355.78139316785666</v>
      </c>
      <c r="AG153" s="85">
        <f t="shared" si="90"/>
        <v>388.2034072226694</v>
      </c>
      <c r="AH153" s="85">
        <f t="shared" si="90"/>
        <v>397.9084924032361</v>
      </c>
      <c r="AI153" s="85">
        <f t="shared" si="90"/>
        <v>346.05981005978407</v>
      </c>
      <c r="AJ153" s="85">
        <f t="shared" si="90"/>
        <v>418.05260983114988</v>
      </c>
      <c r="AK153" s="85">
        <f t="shared" si="90"/>
        <v>428.50392507692851</v>
      </c>
      <c r="AL153" s="85">
        <f t="shared" si="90"/>
        <v>36.099988208535763</v>
      </c>
      <c r="AM153" s="85">
        <f t="shared" si="90"/>
        <v>0</v>
      </c>
      <c r="AN153" s="85">
        <f t="shared" si="90"/>
        <v>0</v>
      </c>
      <c r="AO153" s="85">
        <f t="shared" si="90"/>
        <v>0</v>
      </c>
      <c r="AP153" s="85">
        <f t="shared" si="90"/>
        <v>0</v>
      </c>
      <c r="AQ153" s="85">
        <f t="shared" si="90"/>
        <v>0</v>
      </c>
      <c r="AR153" s="85">
        <f t="shared" si="90"/>
        <v>0</v>
      </c>
      <c r="AS153" s="85">
        <f t="shared" si="90"/>
        <v>0</v>
      </c>
      <c r="AT153" s="85">
        <f t="shared" si="90"/>
        <v>0</v>
      </c>
      <c r="AU153" s="85">
        <f t="shared" si="90"/>
        <v>0</v>
      </c>
      <c r="AV153" s="85">
        <f t="shared" si="90"/>
        <v>0</v>
      </c>
      <c r="AW153" s="85">
        <f t="shared" si="90"/>
        <v>0</v>
      </c>
      <c r="AX153" s="85">
        <f t="shared" si="90"/>
        <v>0</v>
      </c>
      <c r="AY153" s="85">
        <f t="shared" si="90"/>
        <v>0</v>
      </c>
      <c r="AZ153" s="85">
        <f t="shared" si="90"/>
        <v>0</v>
      </c>
      <c r="BA153" s="85">
        <f t="shared" si="90"/>
        <v>0</v>
      </c>
      <c r="BB153" s="85">
        <f t="shared" si="90"/>
        <v>0</v>
      </c>
      <c r="BC153" s="85">
        <f t="shared" si="90"/>
        <v>0</v>
      </c>
      <c r="BD153" s="85">
        <f t="shared" si="90"/>
        <v>0</v>
      </c>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row>
    <row r="154" spans="1:104" outlineLevel="1" x14ac:dyDescent="0.25">
      <c r="A154" s="2"/>
      <c r="B154" s="2"/>
      <c r="C154" s="2" t="s">
        <v>160</v>
      </c>
      <c r="D154" s="2"/>
      <c r="E154" s="13" t="str">
        <f t="shared" si="88"/>
        <v xml:space="preserve"> [ £m ]</v>
      </c>
      <c r="F154" s="2"/>
      <c r="G154" s="11"/>
      <c r="H154" s="110">
        <f t="shared" si="89"/>
        <v>4639.4448809934383</v>
      </c>
      <c r="I154" s="8"/>
      <c r="J154" s="85">
        <f t="shared" ref="J154:BD154" si="91">SUM(J119,J127)</f>
        <v>0</v>
      </c>
      <c r="K154" s="85">
        <f t="shared" si="91"/>
        <v>0</v>
      </c>
      <c r="L154" s="85">
        <f t="shared" si="91"/>
        <v>0</v>
      </c>
      <c r="M154" s="85">
        <f t="shared" si="91"/>
        <v>0</v>
      </c>
      <c r="N154" s="85">
        <f t="shared" si="91"/>
        <v>0</v>
      </c>
      <c r="O154" s="85">
        <f t="shared" si="91"/>
        <v>0</v>
      </c>
      <c r="P154" s="85">
        <f t="shared" si="91"/>
        <v>0</v>
      </c>
      <c r="Q154" s="85">
        <f t="shared" si="91"/>
        <v>0</v>
      </c>
      <c r="R154" s="85">
        <f t="shared" si="91"/>
        <v>137.78788212190619</v>
      </c>
      <c r="S154" s="85">
        <f t="shared" si="91"/>
        <v>203.07918732562914</v>
      </c>
      <c r="T154" s="85">
        <f t="shared" si="91"/>
        <v>207.26927019993298</v>
      </c>
      <c r="U154" s="85">
        <f t="shared" si="91"/>
        <v>200.97433188249238</v>
      </c>
      <c r="V154" s="85">
        <f t="shared" si="91"/>
        <v>198.04360540145598</v>
      </c>
      <c r="W154" s="85">
        <f t="shared" si="91"/>
        <v>168.81546207831798</v>
      </c>
      <c r="X154" s="85">
        <f t="shared" si="91"/>
        <v>215.10973295467801</v>
      </c>
      <c r="Y154" s="85">
        <f t="shared" si="91"/>
        <v>222.71786807735705</v>
      </c>
      <c r="Z154" s="85">
        <f t="shared" si="91"/>
        <v>212.46483709600213</v>
      </c>
      <c r="AA154" s="85">
        <f t="shared" si="91"/>
        <v>230.10184353837045</v>
      </c>
      <c r="AB154" s="85">
        <f t="shared" si="91"/>
        <v>231.61060357533145</v>
      </c>
      <c r="AC154" s="85">
        <f t="shared" si="91"/>
        <v>212.68852272413619</v>
      </c>
      <c r="AD154" s="85">
        <f t="shared" si="91"/>
        <v>235.92384412776357</v>
      </c>
      <c r="AE154" s="85">
        <f t="shared" si="91"/>
        <v>271.13660070045393</v>
      </c>
      <c r="AF154" s="85">
        <f t="shared" si="91"/>
        <v>259.08684018959792</v>
      </c>
      <c r="AG154" s="85">
        <f t="shared" si="91"/>
        <v>280.53885043714371</v>
      </c>
      <c r="AH154" s="85">
        <f t="shared" si="91"/>
        <v>285.34759498879095</v>
      </c>
      <c r="AI154" s="85">
        <f t="shared" si="91"/>
        <v>246.25504190422532</v>
      </c>
      <c r="AJ154" s="85">
        <f t="shared" si="91"/>
        <v>295.18433635052742</v>
      </c>
      <c r="AK154" s="85">
        <f t="shared" si="91"/>
        <v>300.21393386109588</v>
      </c>
      <c r="AL154" s="85">
        <f t="shared" si="91"/>
        <v>25.094691458228805</v>
      </c>
      <c r="AM154" s="85">
        <f t="shared" si="91"/>
        <v>0</v>
      </c>
      <c r="AN154" s="85">
        <f t="shared" si="91"/>
        <v>0</v>
      </c>
      <c r="AO154" s="85">
        <f t="shared" si="91"/>
        <v>0</v>
      </c>
      <c r="AP154" s="85">
        <f t="shared" si="91"/>
        <v>0</v>
      </c>
      <c r="AQ154" s="85">
        <f t="shared" si="91"/>
        <v>0</v>
      </c>
      <c r="AR154" s="85">
        <f t="shared" si="91"/>
        <v>0</v>
      </c>
      <c r="AS154" s="85">
        <f t="shared" si="91"/>
        <v>0</v>
      </c>
      <c r="AT154" s="85">
        <f t="shared" si="91"/>
        <v>0</v>
      </c>
      <c r="AU154" s="85">
        <f t="shared" si="91"/>
        <v>0</v>
      </c>
      <c r="AV154" s="85">
        <f t="shared" si="91"/>
        <v>0</v>
      </c>
      <c r="AW154" s="85">
        <f t="shared" si="91"/>
        <v>0</v>
      </c>
      <c r="AX154" s="85">
        <f t="shared" si="91"/>
        <v>0</v>
      </c>
      <c r="AY154" s="85">
        <f t="shared" si="91"/>
        <v>0</v>
      </c>
      <c r="AZ154" s="85">
        <f t="shared" si="91"/>
        <v>0</v>
      </c>
      <c r="BA154" s="85">
        <f t="shared" si="91"/>
        <v>0</v>
      </c>
      <c r="BB154" s="85">
        <f t="shared" si="91"/>
        <v>0</v>
      </c>
      <c r="BC154" s="85">
        <f t="shared" si="91"/>
        <v>0</v>
      </c>
      <c r="BD154" s="85">
        <f t="shared" si="91"/>
        <v>0</v>
      </c>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row>
    <row r="155" spans="1:104" outlineLevel="1" x14ac:dyDescent="0.25">
      <c r="A155" s="2"/>
      <c r="B155" s="126"/>
      <c r="C155" s="8" t="s">
        <v>161</v>
      </c>
      <c r="D155" s="8"/>
      <c r="E155" s="13" t="str">
        <f t="shared" si="88"/>
        <v xml:space="preserve"> [ £m ]</v>
      </c>
      <c r="F155" s="8"/>
      <c r="G155" s="11"/>
      <c r="H155" s="110">
        <f t="shared" si="89"/>
        <v>-2411.9038939611974</v>
      </c>
      <c r="I155" s="8"/>
      <c r="J155" s="85">
        <f t="shared" ref="J155:BD155" si="92">-J107</f>
        <v>0</v>
      </c>
      <c r="K155" s="85">
        <f t="shared" si="92"/>
        <v>0</v>
      </c>
      <c r="L155" s="85">
        <f t="shared" si="92"/>
        <v>0</v>
      </c>
      <c r="M155" s="85">
        <f t="shared" si="92"/>
        <v>0</v>
      </c>
      <c r="N155" s="85">
        <f t="shared" si="92"/>
        <v>0</v>
      </c>
      <c r="O155" s="85">
        <f t="shared" si="92"/>
        <v>0</v>
      </c>
      <c r="P155" s="85">
        <f t="shared" si="92"/>
        <v>0</v>
      </c>
      <c r="Q155" s="85">
        <f t="shared" si="92"/>
        <v>0</v>
      </c>
      <c r="R155" s="85">
        <f t="shared" si="92"/>
        <v>-33.762309812082258</v>
      </c>
      <c r="S155" s="85">
        <f t="shared" si="92"/>
        <v>-83.956884541823342</v>
      </c>
      <c r="T155" s="85">
        <f t="shared" si="92"/>
        <v>-97.950974030303641</v>
      </c>
      <c r="U155" s="85">
        <f t="shared" si="92"/>
        <v>-103.77157475819403</v>
      </c>
      <c r="V155" s="85">
        <f t="shared" si="92"/>
        <v>-107.42952276842036</v>
      </c>
      <c r="W155" s="85">
        <f t="shared" si="92"/>
        <v>-94.365441711763637</v>
      </c>
      <c r="X155" s="85">
        <f t="shared" si="92"/>
        <v>-115.13679201997888</v>
      </c>
      <c r="Y155" s="85">
        <f t="shared" si="92"/>
        <v>-119.19536393868312</v>
      </c>
      <c r="Z155" s="85">
        <f t="shared" si="92"/>
        <v>-115.91839442555067</v>
      </c>
      <c r="AA155" s="85">
        <f t="shared" si="92"/>
        <v>-126.48192553045973</v>
      </c>
      <c r="AB155" s="85">
        <f t="shared" si="92"/>
        <v>-129.6439736687212</v>
      </c>
      <c r="AC155" s="85">
        <f t="shared" si="92"/>
        <v>-112.75097103916053</v>
      </c>
      <c r="AD155" s="85">
        <f t="shared" si="92"/>
        <v>-136.20719983570018</v>
      </c>
      <c r="AE155" s="85">
        <f t="shared" si="92"/>
        <v>-139.61237983159268</v>
      </c>
      <c r="AF155" s="85">
        <f t="shared" si="92"/>
        <v>-134.42979906511684</v>
      </c>
      <c r="AG155" s="85">
        <f t="shared" si="92"/>
        <v>-146.68025656056702</v>
      </c>
      <c r="AH155" s="85">
        <f t="shared" si="92"/>
        <v>-150.34726297458121</v>
      </c>
      <c r="AI155" s="85">
        <f t="shared" si="92"/>
        <v>-130.75655901122664</v>
      </c>
      <c r="AJ155" s="85">
        <f t="shared" si="92"/>
        <v>-157.95859316266936</v>
      </c>
      <c r="AK155" s="85">
        <f t="shared" si="92"/>
        <v>-161.90755799173604</v>
      </c>
      <c r="AL155" s="85">
        <f t="shared" si="92"/>
        <v>-13.640157282865431</v>
      </c>
      <c r="AM155" s="85">
        <f t="shared" si="92"/>
        <v>0</v>
      </c>
      <c r="AN155" s="85">
        <f t="shared" si="92"/>
        <v>0</v>
      </c>
      <c r="AO155" s="85">
        <f t="shared" si="92"/>
        <v>0</v>
      </c>
      <c r="AP155" s="85">
        <f t="shared" si="92"/>
        <v>0</v>
      </c>
      <c r="AQ155" s="85">
        <f t="shared" si="92"/>
        <v>0</v>
      </c>
      <c r="AR155" s="85">
        <f t="shared" si="92"/>
        <v>0</v>
      </c>
      <c r="AS155" s="85">
        <f t="shared" si="92"/>
        <v>0</v>
      </c>
      <c r="AT155" s="85">
        <f t="shared" si="92"/>
        <v>0</v>
      </c>
      <c r="AU155" s="85">
        <f t="shared" si="92"/>
        <v>0</v>
      </c>
      <c r="AV155" s="85">
        <f t="shared" si="92"/>
        <v>0</v>
      </c>
      <c r="AW155" s="85">
        <f t="shared" si="92"/>
        <v>0</v>
      </c>
      <c r="AX155" s="85">
        <f t="shared" si="92"/>
        <v>0</v>
      </c>
      <c r="AY155" s="85">
        <f t="shared" si="92"/>
        <v>0</v>
      </c>
      <c r="AZ155" s="85">
        <f t="shared" si="92"/>
        <v>0</v>
      </c>
      <c r="BA155" s="85">
        <f t="shared" si="92"/>
        <v>0</v>
      </c>
      <c r="BB155" s="85">
        <f t="shared" si="92"/>
        <v>0</v>
      </c>
      <c r="BC155" s="85">
        <f t="shared" si="92"/>
        <v>0</v>
      </c>
      <c r="BD155" s="85">
        <f t="shared" si="92"/>
        <v>0</v>
      </c>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row>
    <row r="156" spans="1:104" outlineLevel="1" x14ac:dyDescent="0.25">
      <c r="A156" s="2"/>
      <c r="B156" s="126"/>
      <c r="C156" s="8" t="s">
        <v>150</v>
      </c>
      <c r="D156" s="8"/>
      <c r="E156" s="13" t="str">
        <f t="shared" si="88"/>
        <v xml:space="preserve"> [ £m ]</v>
      </c>
      <c r="F156" s="8"/>
      <c r="G156" s="11"/>
      <c r="H156" s="110">
        <f t="shared" si="89"/>
        <v>-2583.4270915338234</v>
      </c>
      <c r="I156" s="8"/>
      <c r="J156" s="85">
        <f t="shared" ref="J156:BD156" si="93">-SUM(J133,J137)</f>
        <v>0</v>
      </c>
      <c r="K156" s="85">
        <f t="shared" si="93"/>
        <v>0</v>
      </c>
      <c r="L156" s="85">
        <f t="shared" si="93"/>
        <v>0</v>
      </c>
      <c r="M156" s="85">
        <f t="shared" si="93"/>
        <v>0</v>
      </c>
      <c r="N156" s="85">
        <f t="shared" si="93"/>
        <v>0</v>
      </c>
      <c r="O156" s="85">
        <f t="shared" si="93"/>
        <v>0</v>
      </c>
      <c r="P156" s="85">
        <f t="shared" si="93"/>
        <v>0</v>
      </c>
      <c r="Q156" s="85">
        <f t="shared" si="93"/>
        <v>0</v>
      </c>
      <c r="R156" s="85">
        <f t="shared" si="93"/>
        <v>-17.571893646112375</v>
      </c>
      <c r="S156" s="85">
        <f t="shared" si="93"/>
        <v>-106.51694154109629</v>
      </c>
      <c r="T156" s="85">
        <f t="shared" si="93"/>
        <v>-109.26257596323597</v>
      </c>
      <c r="U156" s="85">
        <f t="shared" si="93"/>
        <v>-111.99414036231686</v>
      </c>
      <c r="V156" s="85">
        <f t="shared" si="93"/>
        <v>-114.79399387137479</v>
      </c>
      <c r="W156" s="85">
        <f t="shared" si="93"/>
        <v>-117.51539275957988</v>
      </c>
      <c r="X156" s="85">
        <f t="shared" si="93"/>
        <v>-120.60543981111311</v>
      </c>
      <c r="Y156" s="85">
        <f t="shared" si="93"/>
        <v>-123.62057580639093</v>
      </c>
      <c r="Z156" s="85">
        <f t="shared" si="93"/>
        <v>-126.64714402332417</v>
      </c>
      <c r="AA156" s="85">
        <f t="shared" si="93"/>
        <v>-129.87886745658943</v>
      </c>
      <c r="AB156" s="85">
        <f t="shared" si="93"/>
        <v>-133.12583914300416</v>
      </c>
      <c r="AC156" s="85">
        <f t="shared" si="93"/>
        <v>-136.28182752198751</v>
      </c>
      <c r="AD156" s="85">
        <f t="shared" si="93"/>
        <v>-139.86533474961871</v>
      </c>
      <c r="AE156" s="85">
        <f t="shared" si="93"/>
        <v>-143.36196811835916</v>
      </c>
      <c r="AF156" s="85">
        <f t="shared" si="93"/>
        <v>-146.87185935930898</v>
      </c>
      <c r="AG156" s="85">
        <f t="shared" si="93"/>
        <v>-150.6196677543511</v>
      </c>
      <c r="AH156" s="85">
        <f t="shared" si="93"/>
        <v>-154.38515944820983</v>
      </c>
      <c r="AI156" s="85">
        <f t="shared" si="93"/>
        <v>-158.04513839927316</v>
      </c>
      <c r="AJ156" s="85">
        <f t="shared" si="93"/>
        <v>-162.20090814527543</v>
      </c>
      <c r="AK156" s="85">
        <f t="shared" si="93"/>
        <v>-166.2559308489073</v>
      </c>
      <c r="AL156" s="85">
        <f t="shared" si="93"/>
        <v>-14.006492804394245</v>
      </c>
      <c r="AM156" s="85">
        <f t="shared" si="93"/>
        <v>0</v>
      </c>
      <c r="AN156" s="85">
        <f t="shared" si="93"/>
        <v>0</v>
      </c>
      <c r="AO156" s="85">
        <f t="shared" si="93"/>
        <v>0</v>
      </c>
      <c r="AP156" s="85">
        <f t="shared" si="93"/>
        <v>0</v>
      </c>
      <c r="AQ156" s="85">
        <f t="shared" si="93"/>
        <v>0</v>
      </c>
      <c r="AR156" s="85">
        <f t="shared" si="93"/>
        <v>0</v>
      </c>
      <c r="AS156" s="85">
        <f t="shared" si="93"/>
        <v>0</v>
      </c>
      <c r="AT156" s="85">
        <f t="shared" si="93"/>
        <v>0</v>
      </c>
      <c r="AU156" s="85">
        <f t="shared" si="93"/>
        <v>0</v>
      </c>
      <c r="AV156" s="85">
        <f t="shared" si="93"/>
        <v>0</v>
      </c>
      <c r="AW156" s="85">
        <f t="shared" si="93"/>
        <v>0</v>
      </c>
      <c r="AX156" s="85">
        <f t="shared" si="93"/>
        <v>0</v>
      </c>
      <c r="AY156" s="85">
        <f t="shared" si="93"/>
        <v>0</v>
      </c>
      <c r="AZ156" s="85">
        <f t="shared" si="93"/>
        <v>0</v>
      </c>
      <c r="BA156" s="85">
        <f t="shared" si="93"/>
        <v>0</v>
      </c>
      <c r="BB156" s="85">
        <f t="shared" si="93"/>
        <v>0</v>
      </c>
      <c r="BC156" s="85">
        <f t="shared" si="93"/>
        <v>0</v>
      </c>
      <c r="BD156" s="85">
        <f t="shared" si="93"/>
        <v>0</v>
      </c>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row>
    <row r="157" spans="1:104" outlineLevel="1" x14ac:dyDescent="0.25">
      <c r="A157" s="2"/>
      <c r="B157" s="2"/>
      <c r="C157" s="2" t="s">
        <v>162</v>
      </c>
      <c r="D157" s="2"/>
      <c r="E157" s="13" t="str">
        <f t="shared" si="88"/>
        <v xml:space="preserve"> [ £m ]</v>
      </c>
      <c r="F157" s="2"/>
      <c r="G157" s="11"/>
      <c r="H157" s="110">
        <f t="shared" si="89"/>
        <v>-472.97069973083217</v>
      </c>
      <c r="I157" s="8"/>
      <c r="J157" s="85">
        <f t="shared" ref="J157:BD157" si="94">-J116</f>
        <v>0</v>
      </c>
      <c r="K157" s="85">
        <f t="shared" si="94"/>
        <v>0</v>
      </c>
      <c r="L157" s="85">
        <f t="shared" si="94"/>
        <v>0</v>
      </c>
      <c r="M157" s="85">
        <f t="shared" si="94"/>
        <v>0</v>
      </c>
      <c r="N157" s="85">
        <f t="shared" si="94"/>
        <v>0</v>
      </c>
      <c r="O157" s="85">
        <f t="shared" si="94"/>
        <v>0</v>
      </c>
      <c r="P157" s="85">
        <f t="shared" si="94"/>
        <v>0</v>
      </c>
      <c r="Q157" s="85">
        <f t="shared" si="94"/>
        <v>0</v>
      </c>
      <c r="R157" s="85">
        <f t="shared" si="94"/>
        <v>-4.1475507693151856</v>
      </c>
      <c r="S157" s="85">
        <f t="shared" si="94"/>
        <v>-11.336896472057385</v>
      </c>
      <c r="T157" s="85">
        <f t="shared" si="94"/>
        <v>-14.340079057779231</v>
      </c>
      <c r="U157" s="85">
        <f t="shared" si="94"/>
        <v>-16.295252526896608</v>
      </c>
      <c r="V157" s="85">
        <f t="shared" si="94"/>
        <v>-18.038844547274543</v>
      </c>
      <c r="W157" s="85">
        <f t="shared" si="94"/>
        <v>-16.850426842532663</v>
      </c>
      <c r="X157" s="85">
        <f t="shared" si="94"/>
        <v>-21.759773800995919</v>
      </c>
      <c r="Y157" s="85">
        <f t="shared" si="94"/>
        <v>-23.742720929635059</v>
      </c>
      <c r="Z157" s="85">
        <f t="shared" si="94"/>
        <v>-24.246899461772621</v>
      </c>
      <c r="AA157" s="85">
        <f t="shared" si="94"/>
        <v>-26.456495944982549</v>
      </c>
      <c r="AB157" s="85">
        <f t="shared" si="94"/>
        <v>-27.117908343607109</v>
      </c>
      <c r="AC157" s="85">
        <f t="shared" si="94"/>
        <v>-23.584362710955276</v>
      </c>
      <c r="AD157" s="85">
        <f t="shared" si="94"/>
        <v>-28.490752453502211</v>
      </c>
      <c r="AE157" s="85">
        <f t="shared" si="94"/>
        <v>-29.203021264839766</v>
      </c>
      <c r="AF157" s="85">
        <f t="shared" si="94"/>
        <v>-28.118969717887367</v>
      </c>
      <c r="AG157" s="85">
        <f t="shared" si="94"/>
        <v>-30.681424216372275</v>
      </c>
      <c r="AH157" s="85">
        <f t="shared" si="94"/>
        <v>-31.448459821781579</v>
      </c>
      <c r="AI157" s="85">
        <f t="shared" si="94"/>
        <v>-27.350630208640343</v>
      </c>
      <c r="AJ157" s="85">
        <f t="shared" si="94"/>
        <v>-33.040538100259262</v>
      </c>
      <c r="AK157" s="85">
        <f t="shared" si="94"/>
        <v>-33.866551552765735</v>
      </c>
      <c r="AL157" s="85">
        <f t="shared" si="94"/>
        <v>-2.8531409869795787</v>
      </c>
      <c r="AM157" s="85">
        <f t="shared" si="94"/>
        <v>0</v>
      </c>
      <c r="AN157" s="85">
        <f t="shared" si="94"/>
        <v>0</v>
      </c>
      <c r="AO157" s="85">
        <f t="shared" si="94"/>
        <v>0</v>
      </c>
      <c r="AP157" s="85">
        <f t="shared" si="94"/>
        <v>0</v>
      </c>
      <c r="AQ157" s="85">
        <f t="shared" si="94"/>
        <v>0</v>
      </c>
      <c r="AR157" s="85">
        <f t="shared" si="94"/>
        <v>0</v>
      </c>
      <c r="AS157" s="85">
        <f t="shared" si="94"/>
        <v>0</v>
      </c>
      <c r="AT157" s="85">
        <f t="shared" si="94"/>
        <v>0</v>
      </c>
      <c r="AU157" s="85">
        <f t="shared" si="94"/>
        <v>0</v>
      </c>
      <c r="AV157" s="85">
        <f t="shared" si="94"/>
        <v>0</v>
      </c>
      <c r="AW157" s="85">
        <f t="shared" si="94"/>
        <v>0</v>
      </c>
      <c r="AX157" s="85">
        <f t="shared" si="94"/>
        <v>0</v>
      </c>
      <c r="AY157" s="85">
        <f t="shared" si="94"/>
        <v>0</v>
      </c>
      <c r="AZ157" s="85">
        <f t="shared" si="94"/>
        <v>0</v>
      </c>
      <c r="BA157" s="85">
        <f t="shared" si="94"/>
        <v>0</v>
      </c>
      <c r="BB157" s="85">
        <f t="shared" si="94"/>
        <v>0</v>
      </c>
      <c r="BC157" s="85">
        <f t="shared" si="94"/>
        <v>0</v>
      </c>
      <c r="BD157" s="85">
        <f t="shared" si="94"/>
        <v>0</v>
      </c>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row>
    <row r="158" spans="1:104" outlineLevel="1" x14ac:dyDescent="0.25">
      <c r="A158" s="2"/>
      <c r="B158" s="2"/>
      <c r="C158" s="2" t="s">
        <v>153</v>
      </c>
      <c r="D158" s="2"/>
      <c r="E158" s="13" t="str">
        <f t="shared" si="88"/>
        <v xml:space="preserve"> [ £m ]</v>
      </c>
      <c r="F158" s="2"/>
      <c r="G158" s="11"/>
      <c r="H158" s="110">
        <f t="shared" si="89"/>
        <v>-1461.7300505202752</v>
      </c>
      <c r="I158" s="8"/>
      <c r="J158" s="85">
        <f t="shared" ref="J158:BD158" si="95">-J142</f>
        <v>0</v>
      </c>
      <c r="K158" s="85">
        <f t="shared" si="95"/>
        <v>0</v>
      </c>
      <c r="L158" s="85">
        <f t="shared" si="95"/>
        <v>0</v>
      </c>
      <c r="M158" s="85">
        <f t="shared" si="95"/>
        <v>0</v>
      </c>
      <c r="N158" s="85">
        <f t="shared" si="95"/>
        <v>0</v>
      </c>
      <c r="O158" s="85">
        <f t="shared" si="95"/>
        <v>0</v>
      </c>
      <c r="P158" s="85">
        <f t="shared" si="95"/>
        <v>0</v>
      </c>
      <c r="Q158" s="85">
        <f t="shared" si="95"/>
        <v>0</v>
      </c>
      <c r="R158" s="85">
        <f t="shared" si="95"/>
        <v>-52.260758357346262</v>
      </c>
      <c r="S158" s="85">
        <f t="shared" si="95"/>
        <v>-58.539090480365786</v>
      </c>
      <c r="T158" s="85">
        <f t="shared" si="95"/>
        <v>-60.002567742374914</v>
      </c>
      <c r="U158" s="85">
        <f t="shared" si="95"/>
        <v>-61.502631935934282</v>
      </c>
      <c r="V158" s="85">
        <f t="shared" si="95"/>
        <v>-63.040197734332637</v>
      </c>
      <c r="W158" s="85">
        <f t="shared" si="95"/>
        <v>-64.61620267769095</v>
      </c>
      <c r="X158" s="85">
        <f t="shared" si="95"/>
        <v>-66.231607744633223</v>
      </c>
      <c r="Y158" s="85">
        <f t="shared" si="95"/>
        <v>-67.887397938249038</v>
      </c>
      <c r="Z158" s="85">
        <f t="shared" si="95"/>
        <v>-69.584582886705263</v>
      </c>
      <c r="AA158" s="85">
        <f t="shared" si="95"/>
        <v>-71.324197458872874</v>
      </c>
      <c r="AB158" s="85">
        <f t="shared" si="95"/>
        <v>-73.107302395344703</v>
      </c>
      <c r="AC158" s="85">
        <f t="shared" si="95"/>
        <v>-74.934984955228316</v>
      </c>
      <c r="AD158" s="85">
        <f t="shared" si="95"/>
        <v>-76.808359579109009</v>
      </c>
      <c r="AE158" s="85">
        <f t="shared" si="95"/>
        <v>-78.728568568586724</v>
      </c>
      <c r="AF158" s="85">
        <f t="shared" si="95"/>
        <v>-80.696782782801378</v>
      </c>
      <c r="AG158" s="85">
        <f t="shared" si="95"/>
        <v>-82.714202352371402</v>
      </c>
      <c r="AH158" s="85">
        <f t="shared" si="95"/>
        <v>-84.782057411180688</v>
      </c>
      <c r="AI158" s="85">
        <f t="shared" si="95"/>
        <v>-86.901608846460192</v>
      </c>
      <c r="AJ158" s="85">
        <f t="shared" si="95"/>
        <v>-89.074149067621704</v>
      </c>
      <c r="AK158" s="85">
        <f t="shared" si="95"/>
        <v>-91.301002794312211</v>
      </c>
      <c r="AL158" s="85">
        <f t="shared" si="95"/>
        <v>-7.6917968107536998</v>
      </c>
      <c r="AM158" s="85">
        <f t="shared" si="95"/>
        <v>0</v>
      </c>
      <c r="AN158" s="85">
        <f t="shared" si="95"/>
        <v>0</v>
      </c>
      <c r="AO158" s="85">
        <f t="shared" si="95"/>
        <v>0</v>
      </c>
      <c r="AP158" s="85">
        <f t="shared" si="95"/>
        <v>0</v>
      </c>
      <c r="AQ158" s="85">
        <f t="shared" si="95"/>
        <v>0</v>
      </c>
      <c r="AR158" s="85">
        <f t="shared" si="95"/>
        <v>0</v>
      </c>
      <c r="AS158" s="85">
        <f t="shared" si="95"/>
        <v>0</v>
      </c>
      <c r="AT158" s="85">
        <f t="shared" si="95"/>
        <v>0</v>
      </c>
      <c r="AU158" s="85">
        <f t="shared" si="95"/>
        <v>0</v>
      </c>
      <c r="AV158" s="85">
        <f t="shared" si="95"/>
        <v>0</v>
      </c>
      <c r="AW158" s="85">
        <f t="shared" si="95"/>
        <v>0</v>
      </c>
      <c r="AX158" s="85">
        <f t="shared" si="95"/>
        <v>0</v>
      </c>
      <c r="AY158" s="85">
        <f t="shared" si="95"/>
        <v>0</v>
      </c>
      <c r="AZ158" s="85">
        <f t="shared" si="95"/>
        <v>0</v>
      </c>
      <c r="BA158" s="85">
        <f t="shared" si="95"/>
        <v>0</v>
      </c>
      <c r="BB158" s="85">
        <f t="shared" si="95"/>
        <v>0</v>
      </c>
      <c r="BC158" s="85">
        <f t="shared" si="95"/>
        <v>0</v>
      </c>
      <c r="BD158" s="85">
        <f t="shared" si="95"/>
        <v>0</v>
      </c>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row>
    <row r="159" spans="1:104" outlineLevel="1" x14ac:dyDescent="0.25">
      <c r="A159" s="2"/>
      <c r="B159" s="2"/>
      <c r="C159" s="2" t="str">
        <f>C147</f>
        <v>Variable O&amp;M Costs</v>
      </c>
      <c r="D159" s="2"/>
      <c r="E159" s="13" t="str">
        <f t="shared" si="88"/>
        <v xml:space="preserve"> [ £m ]</v>
      </c>
      <c r="F159" s="2"/>
      <c r="G159" s="11"/>
      <c r="H159" s="115">
        <f t="shared" si="89"/>
        <v>-772.90407354482056</v>
      </c>
      <c r="I159" s="8"/>
      <c r="J159" s="119">
        <f t="shared" ref="J159:BD159" si="96">-J147</f>
        <v>0</v>
      </c>
      <c r="K159" s="119">
        <f t="shared" si="96"/>
        <v>0</v>
      </c>
      <c r="L159" s="119">
        <f t="shared" si="96"/>
        <v>0</v>
      </c>
      <c r="M159" s="119">
        <f t="shared" si="96"/>
        <v>0</v>
      </c>
      <c r="N159" s="119">
        <f t="shared" si="96"/>
        <v>0</v>
      </c>
      <c r="O159" s="119">
        <f t="shared" si="96"/>
        <v>0</v>
      </c>
      <c r="P159" s="119">
        <f t="shared" si="96"/>
        <v>0</v>
      </c>
      <c r="Q159" s="119">
        <f t="shared" si="96"/>
        <v>0</v>
      </c>
      <c r="R159" s="119">
        <f t="shared" si="96"/>
        <v>-12.391522988545114</v>
      </c>
      <c r="S159" s="119">
        <f t="shared" si="96"/>
        <v>-29.74323270801608</v>
      </c>
      <c r="T159" s="119">
        <f t="shared" si="96"/>
        <v>-33.535494878288127</v>
      </c>
      <c r="U159" s="119">
        <f t="shared" si="96"/>
        <v>-34.373882250245323</v>
      </c>
      <c r="V159" s="119">
        <f t="shared" si="96"/>
        <v>-35.233229306501457</v>
      </c>
      <c r="W159" s="119">
        <f t="shared" si="96"/>
        <v>-30.642232760502786</v>
      </c>
      <c r="X159" s="119">
        <f t="shared" si="96"/>
        <v>-37.016911540143091</v>
      </c>
      <c r="Y159" s="119">
        <f t="shared" si="96"/>
        <v>-37.942334328646659</v>
      </c>
      <c r="Z159" s="119">
        <f t="shared" si="96"/>
        <v>-36.533868887659018</v>
      </c>
      <c r="AA159" s="119">
        <f t="shared" si="96"/>
        <v>-39.863165004034386</v>
      </c>
      <c r="AB159" s="119">
        <f t="shared" si="96"/>
        <v>-40.859744129135251</v>
      </c>
      <c r="AC159" s="119">
        <f t="shared" si="96"/>
        <v>-35.535595651702465</v>
      </c>
      <c r="AD159" s="119">
        <f t="shared" si="96"/>
        <v>-42.928268675672712</v>
      </c>
      <c r="AE159" s="119">
        <f t="shared" si="96"/>
        <v>-44.001475392564529</v>
      </c>
      <c r="AF159" s="119">
        <f t="shared" si="96"/>
        <v>-42.368087290870832</v>
      </c>
      <c r="AG159" s="119">
        <f t="shared" si="96"/>
        <v>-46.229050084313094</v>
      </c>
      <c r="AH159" s="119">
        <f t="shared" si="96"/>
        <v>-47.38477633642092</v>
      </c>
      <c r="AI159" s="119">
        <f t="shared" si="96"/>
        <v>-41.210396389553942</v>
      </c>
      <c r="AJ159" s="119">
        <f t="shared" si="96"/>
        <v>-49.783630638452216</v>
      </c>
      <c r="AK159" s="119">
        <f t="shared" si="96"/>
        <v>-51.028221404413529</v>
      </c>
      <c r="AL159" s="119">
        <f t="shared" si="96"/>
        <v>-4.2989528991389472</v>
      </c>
      <c r="AM159" s="119">
        <f t="shared" si="96"/>
        <v>0</v>
      </c>
      <c r="AN159" s="119">
        <f t="shared" si="96"/>
        <v>0</v>
      </c>
      <c r="AO159" s="119">
        <f t="shared" si="96"/>
        <v>0</v>
      </c>
      <c r="AP159" s="119">
        <f t="shared" si="96"/>
        <v>0</v>
      </c>
      <c r="AQ159" s="119">
        <f t="shared" si="96"/>
        <v>0</v>
      </c>
      <c r="AR159" s="119">
        <f t="shared" si="96"/>
        <v>0</v>
      </c>
      <c r="AS159" s="119">
        <f t="shared" si="96"/>
        <v>0</v>
      </c>
      <c r="AT159" s="119">
        <f t="shared" si="96"/>
        <v>0</v>
      </c>
      <c r="AU159" s="119">
        <f t="shared" si="96"/>
        <v>0</v>
      </c>
      <c r="AV159" s="119">
        <f t="shared" si="96"/>
        <v>0</v>
      </c>
      <c r="AW159" s="119">
        <f t="shared" si="96"/>
        <v>0</v>
      </c>
      <c r="AX159" s="119">
        <f t="shared" si="96"/>
        <v>0</v>
      </c>
      <c r="AY159" s="119">
        <f t="shared" si="96"/>
        <v>0</v>
      </c>
      <c r="AZ159" s="119">
        <f t="shared" si="96"/>
        <v>0</v>
      </c>
      <c r="BA159" s="119">
        <f t="shared" si="96"/>
        <v>0</v>
      </c>
      <c r="BB159" s="119">
        <f t="shared" si="96"/>
        <v>0</v>
      </c>
      <c r="BC159" s="119">
        <f t="shared" si="96"/>
        <v>0</v>
      </c>
      <c r="BD159" s="119">
        <f t="shared" si="96"/>
        <v>0</v>
      </c>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row>
    <row r="160" spans="1:104" outlineLevel="1" x14ac:dyDescent="0.25">
      <c r="A160" s="2"/>
      <c r="B160" s="2"/>
      <c r="C160" s="2" t="str">
        <f>C302</f>
        <v>Maintenance Expenses</v>
      </c>
      <c r="D160" s="2"/>
      <c r="E160" s="13" t="str">
        <f t="shared" si="88"/>
        <v xml:space="preserve"> [ £m ]</v>
      </c>
      <c r="F160" s="2"/>
      <c r="G160" s="11"/>
      <c r="H160" s="115">
        <f t="shared" si="89"/>
        <v>-202.69794698952626</v>
      </c>
      <c r="I160" s="8"/>
      <c r="J160" s="119">
        <f t="shared" ref="J160:BD160" si="97">-J302</f>
        <v>0</v>
      </c>
      <c r="K160" s="119">
        <f t="shared" si="97"/>
        <v>0</v>
      </c>
      <c r="L160" s="119">
        <f t="shared" si="97"/>
        <v>0</v>
      </c>
      <c r="M160" s="119">
        <f t="shared" si="97"/>
        <v>0</v>
      </c>
      <c r="N160" s="119">
        <f t="shared" si="97"/>
        <v>0</v>
      </c>
      <c r="O160" s="119">
        <f t="shared" si="97"/>
        <v>0</v>
      </c>
      <c r="P160" s="119">
        <f t="shared" si="97"/>
        <v>0</v>
      </c>
      <c r="Q160" s="119">
        <f t="shared" si="97"/>
        <v>0</v>
      </c>
      <c r="R160" s="119">
        <f t="shared" si="97"/>
        <v>-7.2469936725863855</v>
      </c>
      <c r="S160" s="119">
        <f t="shared" si="97"/>
        <v>-8.1176093046598243</v>
      </c>
      <c r="T160" s="119">
        <f t="shared" si="97"/>
        <v>-8.3205495372763174</v>
      </c>
      <c r="U160" s="119">
        <f t="shared" si="97"/>
        <v>-8.5285632757082261</v>
      </c>
      <c r="V160" s="119">
        <f t="shared" si="97"/>
        <v>-8.741777357600931</v>
      </c>
      <c r="W160" s="119">
        <f t="shared" si="97"/>
        <v>-8.9603217915409541</v>
      </c>
      <c r="X160" s="119">
        <f t="shared" si="97"/>
        <v>-9.1843298363294767</v>
      </c>
      <c r="Y160" s="119">
        <f t="shared" si="97"/>
        <v>-9.4139380822377117</v>
      </c>
      <c r="Z160" s="119">
        <f t="shared" si="97"/>
        <v>-9.6492865342936547</v>
      </c>
      <c r="AA160" s="119">
        <f t="shared" si="97"/>
        <v>-9.8905186976509949</v>
      </c>
      <c r="AB160" s="119">
        <f t="shared" si="97"/>
        <v>-10.13778166509227</v>
      </c>
      <c r="AC160" s="119">
        <f t="shared" si="97"/>
        <v>-10.391226206719574</v>
      </c>
      <c r="AD160" s="119">
        <f t="shared" si="97"/>
        <v>-10.651006861887563</v>
      </c>
      <c r="AE160" s="119">
        <f t="shared" si="97"/>
        <v>-10.91728203343475</v>
      </c>
      <c r="AF160" s="119">
        <f t="shared" si="97"/>
        <v>-11.190214084270618</v>
      </c>
      <c r="AG160" s="119">
        <f t="shared" si="97"/>
        <v>-11.469969436377383</v>
      </c>
      <c r="AH160" s="119">
        <f t="shared" si="97"/>
        <v>-11.756718672286816</v>
      </c>
      <c r="AI160" s="119">
        <f t="shared" si="97"/>
        <v>-12.050636639093986</v>
      </c>
      <c r="AJ160" s="119">
        <f t="shared" si="97"/>
        <v>-12.351902555071334</v>
      </c>
      <c r="AK160" s="119">
        <f t="shared" si="97"/>
        <v>-12.660700118948116</v>
      </c>
      <c r="AL160" s="119">
        <f t="shared" si="97"/>
        <v>-1.0666206264593274</v>
      </c>
      <c r="AM160" s="119">
        <f t="shared" si="97"/>
        <v>0</v>
      </c>
      <c r="AN160" s="119">
        <f t="shared" si="97"/>
        <v>0</v>
      </c>
      <c r="AO160" s="119">
        <f t="shared" si="97"/>
        <v>0</v>
      </c>
      <c r="AP160" s="119">
        <f t="shared" si="97"/>
        <v>0</v>
      </c>
      <c r="AQ160" s="119">
        <f t="shared" si="97"/>
        <v>0</v>
      </c>
      <c r="AR160" s="119">
        <f t="shared" si="97"/>
        <v>0</v>
      </c>
      <c r="AS160" s="119">
        <f t="shared" si="97"/>
        <v>0</v>
      </c>
      <c r="AT160" s="119">
        <f t="shared" si="97"/>
        <v>0</v>
      </c>
      <c r="AU160" s="119">
        <f t="shared" si="97"/>
        <v>0</v>
      </c>
      <c r="AV160" s="119">
        <f t="shared" si="97"/>
        <v>0</v>
      </c>
      <c r="AW160" s="119">
        <f t="shared" si="97"/>
        <v>0</v>
      </c>
      <c r="AX160" s="119">
        <f t="shared" si="97"/>
        <v>0</v>
      </c>
      <c r="AY160" s="119">
        <f t="shared" si="97"/>
        <v>0</v>
      </c>
      <c r="AZ160" s="119">
        <f t="shared" si="97"/>
        <v>0</v>
      </c>
      <c r="BA160" s="119">
        <f t="shared" si="97"/>
        <v>0</v>
      </c>
      <c r="BB160" s="119">
        <f t="shared" si="97"/>
        <v>0</v>
      </c>
      <c r="BC160" s="119">
        <f t="shared" si="97"/>
        <v>0</v>
      </c>
      <c r="BD160" s="119">
        <f t="shared" si="97"/>
        <v>0</v>
      </c>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row>
    <row r="161" spans="1:104" outlineLevel="1" x14ac:dyDescent="0.25">
      <c r="A161" s="2"/>
      <c r="B161" s="2"/>
      <c r="C161" s="2" t="s">
        <v>163</v>
      </c>
      <c r="D161" s="2"/>
      <c r="E161" s="13" t="str">
        <f t="shared" si="88"/>
        <v xml:space="preserve"> [ £m ]</v>
      </c>
      <c r="F161" s="2"/>
      <c r="G161" s="11"/>
      <c r="H161" s="100">
        <f t="shared" si="89"/>
        <v>3514.6718507815235</v>
      </c>
      <c r="I161" s="8"/>
      <c r="J161" s="89">
        <f t="shared" ref="J161:BD161" si="98">SUM(J153:J160)</f>
        <v>0</v>
      </c>
      <c r="K161" s="89">
        <f t="shared" si="98"/>
        <v>0</v>
      </c>
      <c r="L161" s="89">
        <f t="shared" si="98"/>
        <v>0</v>
      </c>
      <c r="M161" s="89">
        <f t="shared" si="98"/>
        <v>0</v>
      </c>
      <c r="N161" s="89">
        <f t="shared" si="98"/>
        <v>0</v>
      </c>
      <c r="O161" s="89">
        <f t="shared" si="98"/>
        <v>0</v>
      </c>
      <c r="P161" s="89">
        <f t="shared" si="98"/>
        <v>0</v>
      </c>
      <c r="Q161" s="89">
        <f t="shared" si="98"/>
        <v>0</v>
      </c>
      <c r="R161" s="89">
        <f t="shared" si="98"/>
        <v>110.35077518682267</v>
      </c>
      <c r="S161" s="89">
        <f t="shared" si="98"/>
        <v>151.62982254036612</v>
      </c>
      <c r="T161" s="89">
        <f t="shared" si="98"/>
        <v>184.37552905943156</v>
      </c>
      <c r="U161" s="89">
        <f t="shared" si="98"/>
        <v>183.43374306758679</v>
      </c>
      <c r="V161" s="89">
        <f t="shared" si="98"/>
        <v>184.605809661237</v>
      </c>
      <c r="W161" s="89">
        <f t="shared" si="98"/>
        <v>128.3627344610145</v>
      </c>
      <c r="X161" s="89">
        <f t="shared" si="98"/>
        <v>184.12551240110349</v>
      </c>
      <c r="Y161" s="89">
        <f t="shared" si="98"/>
        <v>183.83885892825489</v>
      </c>
      <c r="Z161" s="89">
        <f t="shared" si="98"/>
        <v>160.34321239977345</v>
      </c>
      <c r="AA161" s="89">
        <f t="shared" si="98"/>
        <v>186.58515246759555</v>
      </c>
      <c r="AB161" s="89">
        <f t="shared" si="98"/>
        <v>189.56514788355983</v>
      </c>
      <c r="AC161" s="89">
        <f t="shared" si="98"/>
        <v>128.31369366078502</v>
      </c>
      <c r="AD161" s="89">
        <f t="shared" si="98"/>
        <v>195.47798142187645</v>
      </c>
      <c r="AE161" s="89">
        <f t="shared" si="98"/>
        <v>194.8094971366867</v>
      </c>
      <c r="AF161" s="89">
        <f t="shared" si="98"/>
        <v>171.19252105719846</v>
      </c>
      <c r="AG161" s="89">
        <f t="shared" si="98"/>
        <v>200.34768725546081</v>
      </c>
      <c r="AH161" s="89">
        <f t="shared" si="98"/>
        <v>203.15165272756596</v>
      </c>
      <c r="AI161" s="89">
        <f t="shared" si="98"/>
        <v>135.99988246976125</v>
      </c>
      <c r="AJ161" s="89">
        <f t="shared" si="98"/>
        <v>208.82722451232797</v>
      </c>
      <c r="AK161" s="89">
        <f t="shared" si="98"/>
        <v>211.69789422694154</v>
      </c>
      <c r="AL161" s="89">
        <f t="shared" si="98"/>
        <v>17.637518256173344</v>
      </c>
      <c r="AM161" s="89">
        <f t="shared" si="98"/>
        <v>0</v>
      </c>
      <c r="AN161" s="89">
        <f t="shared" si="98"/>
        <v>0</v>
      </c>
      <c r="AO161" s="89">
        <f t="shared" si="98"/>
        <v>0</v>
      </c>
      <c r="AP161" s="89">
        <f t="shared" si="98"/>
        <v>0</v>
      </c>
      <c r="AQ161" s="89">
        <f t="shared" si="98"/>
        <v>0</v>
      </c>
      <c r="AR161" s="89">
        <f t="shared" si="98"/>
        <v>0</v>
      </c>
      <c r="AS161" s="89">
        <f t="shared" si="98"/>
        <v>0</v>
      </c>
      <c r="AT161" s="89">
        <f t="shared" si="98"/>
        <v>0</v>
      </c>
      <c r="AU161" s="89">
        <f t="shared" si="98"/>
        <v>0</v>
      </c>
      <c r="AV161" s="89">
        <f t="shared" si="98"/>
        <v>0</v>
      </c>
      <c r="AW161" s="89">
        <f t="shared" si="98"/>
        <v>0</v>
      </c>
      <c r="AX161" s="89">
        <f t="shared" si="98"/>
        <v>0</v>
      </c>
      <c r="AY161" s="89">
        <f t="shared" si="98"/>
        <v>0</v>
      </c>
      <c r="AZ161" s="89">
        <f t="shared" si="98"/>
        <v>0</v>
      </c>
      <c r="BA161" s="89">
        <f t="shared" si="98"/>
        <v>0</v>
      </c>
      <c r="BB161" s="89">
        <f t="shared" si="98"/>
        <v>0</v>
      </c>
      <c r="BC161" s="89">
        <f t="shared" si="98"/>
        <v>0</v>
      </c>
      <c r="BD161" s="89">
        <f t="shared" si="98"/>
        <v>0</v>
      </c>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row>
    <row r="162" spans="1:104" outlineLevel="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row>
    <row r="163" spans="1:104" outlineLevel="1" x14ac:dyDescent="0.25">
      <c r="A163" s="2"/>
      <c r="B163" s="8"/>
      <c r="C163" s="8" t="s">
        <v>164</v>
      </c>
      <c r="D163" s="8"/>
      <c r="E163" s="13" t="str">
        <f>E$98</f>
        <v xml:space="preserve"> [ £m ]</v>
      </c>
      <c r="F163" s="8"/>
      <c r="G163" s="11"/>
      <c r="H163" s="110">
        <f>SUM(J163:BD163)</f>
        <v>421.78374002837836</v>
      </c>
      <c r="I163" s="8"/>
      <c r="J163" s="85">
        <f t="shared" ref="J163:BD163" si="99">-SUM(J307:J308)</f>
        <v>0</v>
      </c>
      <c r="K163" s="85">
        <f t="shared" si="99"/>
        <v>0</v>
      </c>
      <c r="L163" s="85">
        <f t="shared" si="99"/>
        <v>0</v>
      </c>
      <c r="M163" s="85">
        <f t="shared" si="99"/>
        <v>0</v>
      </c>
      <c r="N163" s="85">
        <f t="shared" si="99"/>
        <v>0</v>
      </c>
      <c r="O163" s="85">
        <f t="shared" si="99"/>
        <v>0</v>
      </c>
      <c r="P163" s="85">
        <f t="shared" si="99"/>
        <v>0</v>
      </c>
      <c r="Q163" s="85">
        <f t="shared" si="99"/>
        <v>0</v>
      </c>
      <c r="R163" s="85">
        <f t="shared" si="99"/>
        <v>19.298050571161419</v>
      </c>
      <c r="S163" s="85">
        <f t="shared" si="99"/>
        <v>21.089187001418914</v>
      </c>
      <c r="T163" s="85">
        <f t="shared" si="99"/>
        <v>21.089187001418914</v>
      </c>
      <c r="U163" s="85">
        <f t="shared" si="99"/>
        <v>21.089187001418914</v>
      </c>
      <c r="V163" s="85">
        <f t="shared" si="99"/>
        <v>21.089187001418914</v>
      </c>
      <c r="W163" s="85">
        <f t="shared" si="99"/>
        <v>21.089187001418914</v>
      </c>
      <c r="X163" s="85">
        <f t="shared" si="99"/>
        <v>21.089187001418914</v>
      </c>
      <c r="Y163" s="85">
        <f t="shared" si="99"/>
        <v>21.089187001418914</v>
      </c>
      <c r="Z163" s="85">
        <f t="shared" si="99"/>
        <v>21.089187001418914</v>
      </c>
      <c r="AA163" s="85">
        <f t="shared" si="99"/>
        <v>21.089187001418914</v>
      </c>
      <c r="AB163" s="85">
        <f t="shared" si="99"/>
        <v>21.089187001418914</v>
      </c>
      <c r="AC163" s="85">
        <f t="shared" si="99"/>
        <v>21.089187001418914</v>
      </c>
      <c r="AD163" s="85">
        <f t="shared" si="99"/>
        <v>21.089187001418914</v>
      </c>
      <c r="AE163" s="85">
        <f t="shared" si="99"/>
        <v>21.089187001418914</v>
      </c>
      <c r="AF163" s="85">
        <f t="shared" si="99"/>
        <v>21.089187001418914</v>
      </c>
      <c r="AG163" s="85">
        <f t="shared" si="99"/>
        <v>21.089187001418914</v>
      </c>
      <c r="AH163" s="85">
        <f t="shared" si="99"/>
        <v>21.089187001418914</v>
      </c>
      <c r="AI163" s="85">
        <f t="shared" si="99"/>
        <v>21.089187001418914</v>
      </c>
      <c r="AJ163" s="85">
        <f t="shared" si="99"/>
        <v>21.089187001418914</v>
      </c>
      <c r="AK163" s="85">
        <f t="shared" si="99"/>
        <v>21.089187001418914</v>
      </c>
      <c r="AL163" s="85">
        <f t="shared" si="99"/>
        <v>1.7911364302576445</v>
      </c>
      <c r="AM163" s="85">
        <f t="shared" si="99"/>
        <v>0</v>
      </c>
      <c r="AN163" s="85">
        <f t="shared" si="99"/>
        <v>0</v>
      </c>
      <c r="AO163" s="85">
        <f t="shared" si="99"/>
        <v>0</v>
      </c>
      <c r="AP163" s="85">
        <f t="shared" si="99"/>
        <v>0</v>
      </c>
      <c r="AQ163" s="85">
        <f t="shared" si="99"/>
        <v>0</v>
      </c>
      <c r="AR163" s="85">
        <f t="shared" si="99"/>
        <v>0</v>
      </c>
      <c r="AS163" s="85">
        <f t="shared" si="99"/>
        <v>0</v>
      </c>
      <c r="AT163" s="85">
        <f t="shared" si="99"/>
        <v>0</v>
      </c>
      <c r="AU163" s="85">
        <f t="shared" si="99"/>
        <v>0</v>
      </c>
      <c r="AV163" s="85">
        <f t="shared" si="99"/>
        <v>0</v>
      </c>
      <c r="AW163" s="85">
        <f t="shared" si="99"/>
        <v>0</v>
      </c>
      <c r="AX163" s="85">
        <f t="shared" si="99"/>
        <v>0</v>
      </c>
      <c r="AY163" s="85">
        <f t="shared" si="99"/>
        <v>0</v>
      </c>
      <c r="AZ163" s="85">
        <f t="shared" si="99"/>
        <v>0</v>
      </c>
      <c r="BA163" s="85">
        <f t="shared" si="99"/>
        <v>0</v>
      </c>
      <c r="BB163" s="85">
        <f t="shared" si="99"/>
        <v>0</v>
      </c>
      <c r="BC163" s="85">
        <f t="shared" si="99"/>
        <v>0</v>
      </c>
      <c r="BD163" s="85">
        <f t="shared" si="99"/>
        <v>0</v>
      </c>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row>
    <row r="164" spans="1:104" outlineLevel="1" x14ac:dyDescent="0.25">
      <c r="A164" s="2"/>
      <c r="B164" s="2"/>
      <c r="C164" s="2" t="s">
        <v>165</v>
      </c>
      <c r="D164" s="2"/>
      <c r="E164" s="13" t="str">
        <f>E$98</f>
        <v xml:space="preserve"> [ £m ]</v>
      </c>
      <c r="F164" s="2"/>
      <c r="G164" s="11"/>
      <c r="H164" s="127">
        <f>SUM(J164:BD164)</f>
        <v>-1833.8423479494711</v>
      </c>
      <c r="I164" s="8"/>
      <c r="J164" s="128">
        <f t="shared" ref="J164:BD164" si="100">SUM(J284:J285)</f>
        <v>0</v>
      </c>
      <c r="K164" s="128">
        <f t="shared" si="100"/>
        <v>0</v>
      </c>
      <c r="L164" s="128">
        <f t="shared" si="100"/>
        <v>0</v>
      </c>
      <c r="M164" s="128">
        <f t="shared" si="100"/>
        <v>0</v>
      </c>
      <c r="N164" s="128">
        <f t="shared" si="100"/>
        <v>0</v>
      </c>
      <c r="O164" s="128">
        <f t="shared" si="100"/>
        <v>0</v>
      </c>
      <c r="P164" s="128">
        <f t="shared" si="100"/>
        <v>0</v>
      </c>
      <c r="Q164" s="128">
        <f t="shared" si="100"/>
        <v>0</v>
      </c>
      <c r="R164" s="128">
        <f t="shared" si="100"/>
        <v>-83.904567700701833</v>
      </c>
      <c r="S164" s="128">
        <f t="shared" si="100"/>
        <v>-91.692117397473552</v>
      </c>
      <c r="T164" s="128">
        <f t="shared" si="100"/>
        <v>-91.692117397473552</v>
      </c>
      <c r="U164" s="128">
        <f t="shared" si="100"/>
        <v>-91.692117397473552</v>
      </c>
      <c r="V164" s="128">
        <f t="shared" si="100"/>
        <v>-91.692117397473552</v>
      </c>
      <c r="W164" s="128">
        <f t="shared" si="100"/>
        <v>-91.692117397473552</v>
      </c>
      <c r="X164" s="128">
        <f t="shared" si="100"/>
        <v>-91.692117397473552</v>
      </c>
      <c r="Y164" s="128">
        <f t="shared" si="100"/>
        <v>-91.692117397473552</v>
      </c>
      <c r="Z164" s="128">
        <f t="shared" si="100"/>
        <v>-91.692117397473552</v>
      </c>
      <c r="AA164" s="128">
        <f t="shared" si="100"/>
        <v>-91.692117397473552</v>
      </c>
      <c r="AB164" s="128">
        <f t="shared" si="100"/>
        <v>-91.692117397473552</v>
      </c>
      <c r="AC164" s="128">
        <f t="shared" si="100"/>
        <v>-91.692117397473552</v>
      </c>
      <c r="AD164" s="128">
        <f t="shared" si="100"/>
        <v>-91.692117397473552</v>
      </c>
      <c r="AE164" s="128">
        <f t="shared" si="100"/>
        <v>-91.692117397473552</v>
      </c>
      <c r="AF164" s="128">
        <f t="shared" si="100"/>
        <v>-91.692117397473552</v>
      </c>
      <c r="AG164" s="128">
        <f t="shared" si="100"/>
        <v>-91.692117397473552</v>
      </c>
      <c r="AH164" s="128">
        <f t="shared" si="100"/>
        <v>-91.692117397473552</v>
      </c>
      <c r="AI164" s="128">
        <f t="shared" si="100"/>
        <v>-91.692117397473552</v>
      </c>
      <c r="AJ164" s="128">
        <f t="shared" si="100"/>
        <v>-91.692117397473552</v>
      </c>
      <c r="AK164" s="128">
        <f t="shared" si="100"/>
        <v>-91.692117397473552</v>
      </c>
      <c r="AL164" s="128">
        <f t="shared" si="100"/>
        <v>-7.7875496967715492</v>
      </c>
      <c r="AM164" s="128">
        <f t="shared" si="100"/>
        <v>0</v>
      </c>
      <c r="AN164" s="128">
        <f t="shared" si="100"/>
        <v>0</v>
      </c>
      <c r="AO164" s="128">
        <f t="shared" si="100"/>
        <v>0</v>
      </c>
      <c r="AP164" s="128">
        <f t="shared" si="100"/>
        <v>0</v>
      </c>
      <c r="AQ164" s="128">
        <f t="shared" si="100"/>
        <v>0</v>
      </c>
      <c r="AR164" s="128">
        <f t="shared" si="100"/>
        <v>0</v>
      </c>
      <c r="AS164" s="128">
        <f t="shared" si="100"/>
        <v>0</v>
      </c>
      <c r="AT164" s="128">
        <f t="shared" si="100"/>
        <v>0</v>
      </c>
      <c r="AU164" s="128">
        <f t="shared" si="100"/>
        <v>0</v>
      </c>
      <c r="AV164" s="128">
        <f t="shared" si="100"/>
        <v>0</v>
      </c>
      <c r="AW164" s="128">
        <f t="shared" si="100"/>
        <v>0</v>
      </c>
      <c r="AX164" s="128">
        <f t="shared" si="100"/>
        <v>0</v>
      </c>
      <c r="AY164" s="128">
        <f t="shared" si="100"/>
        <v>0</v>
      </c>
      <c r="AZ164" s="128">
        <f t="shared" si="100"/>
        <v>0</v>
      </c>
      <c r="BA164" s="128">
        <f t="shared" si="100"/>
        <v>0</v>
      </c>
      <c r="BB164" s="128">
        <f t="shared" si="100"/>
        <v>0</v>
      </c>
      <c r="BC164" s="128">
        <f t="shared" si="100"/>
        <v>0</v>
      </c>
      <c r="BD164" s="128">
        <f t="shared" si="100"/>
        <v>0</v>
      </c>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row>
    <row r="165" spans="1:104" outlineLevel="1" x14ac:dyDescent="0.25">
      <c r="A165" s="2"/>
      <c r="B165" s="2"/>
      <c r="C165" s="2" t="s">
        <v>166</v>
      </c>
      <c r="D165" s="2"/>
      <c r="E165" s="13" t="str">
        <f>E$98</f>
        <v xml:space="preserve"> [ £m ]</v>
      </c>
      <c r="F165" s="2"/>
      <c r="G165" s="11"/>
      <c r="H165" s="129">
        <f>SUM(J165:BD165)</f>
        <v>2102.613242860431</v>
      </c>
      <c r="I165" s="8"/>
      <c r="J165" s="93">
        <f t="shared" ref="J165:BD165" si="101">SUM(J161,J163:J164)</f>
        <v>0</v>
      </c>
      <c r="K165" s="93">
        <f t="shared" si="101"/>
        <v>0</v>
      </c>
      <c r="L165" s="93">
        <f t="shared" si="101"/>
        <v>0</v>
      </c>
      <c r="M165" s="93">
        <f t="shared" si="101"/>
        <v>0</v>
      </c>
      <c r="N165" s="93">
        <f t="shared" si="101"/>
        <v>0</v>
      </c>
      <c r="O165" s="93">
        <f t="shared" si="101"/>
        <v>0</v>
      </c>
      <c r="P165" s="93">
        <f t="shared" si="101"/>
        <v>0</v>
      </c>
      <c r="Q165" s="93">
        <f t="shared" si="101"/>
        <v>0</v>
      </c>
      <c r="R165" s="93">
        <f t="shared" si="101"/>
        <v>45.744258057282266</v>
      </c>
      <c r="S165" s="93">
        <f t="shared" si="101"/>
        <v>81.026892144311475</v>
      </c>
      <c r="T165" s="93">
        <f t="shared" si="101"/>
        <v>113.77259866337691</v>
      </c>
      <c r="U165" s="93">
        <f t="shared" si="101"/>
        <v>112.83081267153214</v>
      </c>
      <c r="V165" s="93">
        <f t="shared" si="101"/>
        <v>114.00287926518236</v>
      </c>
      <c r="W165" s="93">
        <f t="shared" si="101"/>
        <v>57.759804064959852</v>
      </c>
      <c r="X165" s="93">
        <f t="shared" si="101"/>
        <v>113.52258200504885</v>
      </c>
      <c r="Y165" s="93">
        <f t="shared" si="101"/>
        <v>113.23592853220025</v>
      </c>
      <c r="Z165" s="93">
        <f t="shared" si="101"/>
        <v>89.740282003718804</v>
      </c>
      <c r="AA165" s="93">
        <f t="shared" si="101"/>
        <v>115.9822220715409</v>
      </c>
      <c r="AB165" s="93">
        <f t="shared" si="101"/>
        <v>118.96221748750519</v>
      </c>
      <c r="AC165" s="93">
        <f t="shared" si="101"/>
        <v>57.710763264730375</v>
      </c>
      <c r="AD165" s="93">
        <f t="shared" si="101"/>
        <v>124.8750510258218</v>
      </c>
      <c r="AE165" s="93">
        <f t="shared" si="101"/>
        <v>124.20656674063206</v>
      </c>
      <c r="AF165" s="93">
        <f t="shared" si="101"/>
        <v>100.58959066114382</v>
      </c>
      <c r="AG165" s="93">
        <f t="shared" si="101"/>
        <v>129.74475685940615</v>
      </c>
      <c r="AH165" s="93">
        <f t="shared" si="101"/>
        <v>132.54872233151133</v>
      </c>
      <c r="AI165" s="93">
        <f t="shared" si="101"/>
        <v>65.396952073706601</v>
      </c>
      <c r="AJ165" s="93">
        <f t="shared" si="101"/>
        <v>138.22429411627331</v>
      </c>
      <c r="AK165" s="93">
        <f t="shared" si="101"/>
        <v>141.09496383088691</v>
      </c>
      <c r="AL165" s="93">
        <f t="shared" si="101"/>
        <v>11.641104989659439</v>
      </c>
      <c r="AM165" s="93">
        <f t="shared" si="101"/>
        <v>0</v>
      </c>
      <c r="AN165" s="93">
        <f t="shared" si="101"/>
        <v>0</v>
      </c>
      <c r="AO165" s="93">
        <f t="shared" si="101"/>
        <v>0</v>
      </c>
      <c r="AP165" s="93">
        <f t="shared" si="101"/>
        <v>0</v>
      </c>
      <c r="AQ165" s="93">
        <f t="shared" si="101"/>
        <v>0</v>
      </c>
      <c r="AR165" s="93">
        <f t="shared" si="101"/>
        <v>0</v>
      </c>
      <c r="AS165" s="93">
        <f t="shared" si="101"/>
        <v>0</v>
      </c>
      <c r="AT165" s="93">
        <f t="shared" si="101"/>
        <v>0</v>
      </c>
      <c r="AU165" s="93">
        <f t="shared" si="101"/>
        <v>0</v>
      </c>
      <c r="AV165" s="93">
        <f t="shared" si="101"/>
        <v>0</v>
      </c>
      <c r="AW165" s="93">
        <f t="shared" si="101"/>
        <v>0</v>
      </c>
      <c r="AX165" s="93">
        <f t="shared" si="101"/>
        <v>0</v>
      </c>
      <c r="AY165" s="93">
        <f t="shared" si="101"/>
        <v>0</v>
      </c>
      <c r="AZ165" s="93">
        <f t="shared" si="101"/>
        <v>0</v>
      </c>
      <c r="BA165" s="93">
        <f t="shared" si="101"/>
        <v>0</v>
      </c>
      <c r="BB165" s="93">
        <f t="shared" si="101"/>
        <v>0</v>
      </c>
      <c r="BC165" s="93">
        <f t="shared" si="101"/>
        <v>0</v>
      </c>
      <c r="BD165" s="93">
        <f t="shared" si="101"/>
        <v>0</v>
      </c>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row>
    <row r="166" spans="1:104" outlineLevel="1" x14ac:dyDescent="0.25">
      <c r="A166" s="2"/>
      <c r="B166" s="2"/>
      <c r="C166" s="2"/>
      <c r="D166" s="2"/>
      <c r="E166" s="24"/>
      <c r="F166" s="2"/>
      <c r="G166" s="11"/>
      <c r="H166" s="2"/>
      <c r="I166" s="8"/>
      <c r="J166" s="2"/>
      <c r="K166" s="2"/>
      <c r="L166" s="2"/>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0"/>
      <c r="AY166" s="130"/>
      <c r="AZ166" s="130"/>
      <c r="BA166" s="130"/>
      <c r="BB166" s="130"/>
      <c r="BC166" s="130"/>
      <c r="BD166" s="130"/>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row>
    <row r="167" spans="1:104" outlineLevel="1" x14ac:dyDescent="0.25">
      <c r="A167" s="2"/>
      <c r="B167" s="8"/>
      <c r="C167" s="8" t="s">
        <v>167</v>
      </c>
      <c r="D167" s="8"/>
      <c r="E167" s="13" t="str">
        <f>E$98</f>
        <v xml:space="preserve"> [ £m ]</v>
      </c>
      <c r="F167" s="8"/>
      <c r="G167" s="11"/>
      <c r="H167" s="110">
        <f>SUM(J167:BD167)</f>
        <v>-636.21454157787127</v>
      </c>
      <c r="I167" s="8"/>
      <c r="J167" s="85">
        <f t="shared" ref="J167:BD167" si="102">-J327</f>
        <v>0</v>
      </c>
      <c r="K167" s="85">
        <f t="shared" si="102"/>
        <v>0</v>
      </c>
      <c r="L167" s="85">
        <f t="shared" si="102"/>
        <v>0</v>
      </c>
      <c r="M167" s="85">
        <f t="shared" si="102"/>
        <v>0</v>
      </c>
      <c r="N167" s="85">
        <f t="shared" si="102"/>
        <v>0</v>
      </c>
      <c r="O167" s="85">
        <f t="shared" si="102"/>
        <v>0</v>
      </c>
      <c r="P167" s="85">
        <f t="shared" si="102"/>
        <v>0</v>
      </c>
      <c r="Q167" s="85">
        <f t="shared" si="102"/>
        <v>0</v>
      </c>
      <c r="R167" s="85">
        <f t="shared" si="102"/>
        <v>-53.432760596917106</v>
      </c>
      <c r="S167" s="85">
        <f t="shared" si="102"/>
        <v>-60.184000839360522</v>
      </c>
      <c r="T167" s="85">
        <f t="shared" si="102"/>
        <v>-58.224448531830447</v>
      </c>
      <c r="U167" s="85">
        <f t="shared" si="102"/>
        <v>-55.078647810962359</v>
      </c>
      <c r="V167" s="85">
        <f t="shared" si="102"/>
        <v>-51.717554208201719</v>
      </c>
      <c r="W167" s="85">
        <f t="shared" si="102"/>
        <v>-48.153700219425936</v>
      </c>
      <c r="X167" s="85">
        <f t="shared" si="102"/>
        <v>-46.129135549916981</v>
      </c>
      <c r="Y167" s="85">
        <f t="shared" si="102"/>
        <v>-42.450016663861021</v>
      </c>
      <c r="Z167" s="85">
        <f t="shared" si="102"/>
        <v>-38.468570960094581</v>
      </c>
      <c r="AA167" s="85">
        <f t="shared" si="102"/>
        <v>-35.391761894357778</v>
      </c>
      <c r="AB167" s="85">
        <f t="shared" si="102"/>
        <v>-31.733720794590916</v>
      </c>
      <c r="AC167" s="85">
        <f t="shared" si="102"/>
        <v>-27.854289041058223</v>
      </c>
      <c r="AD167" s="85">
        <f t="shared" si="102"/>
        <v>-25.409684076946792</v>
      </c>
      <c r="AE167" s="85">
        <f t="shared" si="102"/>
        <v>-21.236908141474959</v>
      </c>
      <c r="AF167" s="85">
        <f t="shared" si="102"/>
        <v>-16.849552065930592</v>
      </c>
      <c r="AG167" s="85">
        <f t="shared" si="102"/>
        <v>-12.894862004283596</v>
      </c>
      <c r="AH167" s="85">
        <f t="shared" si="102"/>
        <v>-8.0673987713903212</v>
      </c>
      <c r="AI167" s="85">
        <f t="shared" si="102"/>
        <v>-2.9375294072674545</v>
      </c>
      <c r="AJ167" s="85">
        <f t="shared" si="102"/>
        <v>0</v>
      </c>
      <c r="AK167" s="85">
        <f t="shared" si="102"/>
        <v>0</v>
      </c>
      <c r="AL167" s="85">
        <f t="shared" si="102"/>
        <v>0</v>
      </c>
      <c r="AM167" s="85">
        <f t="shared" si="102"/>
        <v>0</v>
      </c>
      <c r="AN167" s="85">
        <f t="shared" si="102"/>
        <v>0</v>
      </c>
      <c r="AO167" s="85">
        <f t="shared" si="102"/>
        <v>0</v>
      </c>
      <c r="AP167" s="85">
        <f t="shared" si="102"/>
        <v>0</v>
      </c>
      <c r="AQ167" s="85">
        <f t="shared" si="102"/>
        <v>0</v>
      </c>
      <c r="AR167" s="85">
        <f t="shared" si="102"/>
        <v>0</v>
      </c>
      <c r="AS167" s="85">
        <f t="shared" si="102"/>
        <v>0</v>
      </c>
      <c r="AT167" s="85">
        <f t="shared" si="102"/>
        <v>0</v>
      </c>
      <c r="AU167" s="85">
        <f t="shared" si="102"/>
        <v>0</v>
      </c>
      <c r="AV167" s="85">
        <f t="shared" si="102"/>
        <v>0</v>
      </c>
      <c r="AW167" s="85">
        <f t="shared" si="102"/>
        <v>0</v>
      </c>
      <c r="AX167" s="85">
        <f t="shared" si="102"/>
        <v>0</v>
      </c>
      <c r="AY167" s="85">
        <f t="shared" si="102"/>
        <v>0</v>
      </c>
      <c r="AZ167" s="85">
        <f t="shared" si="102"/>
        <v>0</v>
      </c>
      <c r="BA167" s="85">
        <f t="shared" si="102"/>
        <v>0</v>
      </c>
      <c r="BB167" s="85">
        <f t="shared" si="102"/>
        <v>0</v>
      </c>
      <c r="BC167" s="85">
        <f t="shared" si="102"/>
        <v>0</v>
      </c>
      <c r="BD167" s="85">
        <f t="shared" si="102"/>
        <v>0</v>
      </c>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row>
    <row r="168" spans="1:104" outlineLevel="1" x14ac:dyDescent="0.25">
      <c r="A168" s="2"/>
      <c r="B168" s="8"/>
      <c r="C168" s="8" t="s">
        <v>168</v>
      </c>
      <c r="D168" s="8"/>
      <c r="E168" s="13" t="str">
        <f>E$98</f>
        <v xml:space="preserve"> [ £m ]</v>
      </c>
      <c r="F168" s="8"/>
      <c r="G168" s="11"/>
      <c r="H168" s="110">
        <f>SUM(J168:BD168)</f>
        <v>10.545524784050903</v>
      </c>
      <c r="I168" s="8"/>
      <c r="J168" s="119">
        <f t="shared" ref="J168:BD168" si="103">J345</f>
        <v>0</v>
      </c>
      <c r="K168" s="119">
        <f t="shared" si="103"/>
        <v>0</v>
      </c>
      <c r="L168" s="119">
        <f t="shared" si="103"/>
        <v>0</v>
      </c>
      <c r="M168" s="119">
        <f t="shared" si="103"/>
        <v>0</v>
      </c>
      <c r="N168" s="119">
        <f t="shared" si="103"/>
        <v>0</v>
      </c>
      <c r="O168" s="119">
        <f t="shared" si="103"/>
        <v>0</v>
      </c>
      <c r="P168" s="119">
        <f t="shared" si="103"/>
        <v>0</v>
      </c>
      <c r="Q168" s="119">
        <f t="shared" si="103"/>
        <v>0</v>
      </c>
      <c r="R168" s="119">
        <f t="shared" si="103"/>
        <v>0</v>
      </c>
      <c r="S168" s="119">
        <f t="shared" si="103"/>
        <v>0.29018915680156082</v>
      </c>
      <c r="T168" s="119">
        <f t="shared" si="103"/>
        <v>0.4728548304498853</v>
      </c>
      <c r="U168" s="119">
        <f t="shared" si="103"/>
        <v>0.4979652371651338</v>
      </c>
      <c r="V168" s="119">
        <f t="shared" si="103"/>
        <v>0.51495571252772254</v>
      </c>
      <c r="W168" s="119">
        <f t="shared" si="103"/>
        <v>0.51101567220211264</v>
      </c>
      <c r="X168" s="119">
        <f t="shared" si="103"/>
        <v>0.68459763699845566</v>
      </c>
      <c r="Y168" s="119">
        <f t="shared" si="103"/>
        <v>0.64690918790038698</v>
      </c>
      <c r="Z168" s="119">
        <f t="shared" si="103"/>
        <v>0.60272189087477535</v>
      </c>
      <c r="AA168" s="119">
        <f t="shared" si="103"/>
        <v>0.67651283324687694</v>
      </c>
      <c r="AB168" s="119">
        <f t="shared" si="103"/>
        <v>0.66209330342120909</v>
      </c>
      <c r="AC168" s="119">
        <f t="shared" si="103"/>
        <v>0.6292809845143511</v>
      </c>
      <c r="AD168" s="119">
        <f t="shared" si="103"/>
        <v>0.74960848850026174</v>
      </c>
      <c r="AE168" s="119">
        <f t="shared" si="103"/>
        <v>0.67611984588256169</v>
      </c>
      <c r="AF168" s="119">
        <f t="shared" si="103"/>
        <v>0.59228330490715142</v>
      </c>
      <c r="AG168" s="119">
        <f t="shared" si="103"/>
        <v>0.55550518209410416</v>
      </c>
      <c r="AH168" s="119">
        <f t="shared" si="103"/>
        <v>0.42231967129526271</v>
      </c>
      <c r="AI168" s="119">
        <f t="shared" si="103"/>
        <v>0.26342675169501223</v>
      </c>
      <c r="AJ168" s="119">
        <f t="shared" si="103"/>
        <v>0.33500856202912671</v>
      </c>
      <c r="AK168" s="119">
        <f t="shared" si="103"/>
        <v>0.67749718680265703</v>
      </c>
      <c r="AL168" s="119">
        <f t="shared" si="103"/>
        <v>8.4659344742291781E-2</v>
      </c>
      <c r="AM168" s="119">
        <f t="shared" si="103"/>
        <v>0</v>
      </c>
      <c r="AN168" s="119">
        <f t="shared" si="103"/>
        <v>0</v>
      </c>
      <c r="AO168" s="119">
        <f t="shared" si="103"/>
        <v>0</v>
      </c>
      <c r="AP168" s="119">
        <f t="shared" si="103"/>
        <v>0</v>
      </c>
      <c r="AQ168" s="119">
        <f t="shared" si="103"/>
        <v>0</v>
      </c>
      <c r="AR168" s="119">
        <f t="shared" si="103"/>
        <v>0</v>
      </c>
      <c r="AS168" s="119">
        <f t="shared" si="103"/>
        <v>0</v>
      </c>
      <c r="AT168" s="119">
        <f t="shared" si="103"/>
        <v>0</v>
      </c>
      <c r="AU168" s="119">
        <f t="shared" si="103"/>
        <v>0</v>
      </c>
      <c r="AV168" s="119">
        <f t="shared" si="103"/>
        <v>0</v>
      </c>
      <c r="AW168" s="119">
        <f t="shared" si="103"/>
        <v>0</v>
      </c>
      <c r="AX168" s="119">
        <f t="shared" si="103"/>
        <v>0</v>
      </c>
      <c r="AY168" s="119">
        <f t="shared" si="103"/>
        <v>0</v>
      </c>
      <c r="AZ168" s="119">
        <f t="shared" si="103"/>
        <v>0</v>
      </c>
      <c r="BA168" s="119">
        <f t="shared" si="103"/>
        <v>0</v>
      </c>
      <c r="BB168" s="119">
        <f t="shared" si="103"/>
        <v>0</v>
      </c>
      <c r="BC168" s="119">
        <f t="shared" si="103"/>
        <v>0</v>
      </c>
      <c r="BD168" s="119">
        <f t="shared" si="103"/>
        <v>0</v>
      </c>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row>
    <row r="169" spans="1:104" outlineLevel="1" x14ac:dyDescent="0.25">
      <c r="A169" s="2"/>
      <c r="B169" s="2"/>
      <c r="C169" s="2" t="s">
        <v>169</v>
      </c>
      <c r="D169" s="2"/>
      <c r="E169" s="13" t="str">
        <f>E$98</f>
        <v xml:space="preserve"> [ £m ]</v>
      </c>
      <c r="F169" s="2"/>
      <c r="G169" s="11"/>
      <c r="H169" s="127">
        <f>SUM(J169:BD169)</f>
        <v>-352.6745781736397</v>
      </c>
      <c r="I169" s="8"/>
      <c r="J169" s="128">
        <f t="shared" ref="J169:BD169" si="104">-J269</f>
        <v>0</v>
      </c>
      <c r="K169" s="128">
        <f t="shared" si="104"/>
        <v>0</v>
      </c>
      <c r="L169" s="128">
        <f t="shared" si="104"/>
        <v>0</v>
      </c>
      <c r="M169" s="128">
        <f t="shared" si="104"/>
        <v>0</v>
      </c>
      <c r="N169" s="128">
        <f t="shared" si="104"/>
        <v>0</v>
      </c>
      <c r="O169" s="128">
        <f t="shared" si="104"/>
        <v>0</v>
      </c>
      <c r="P169" s="128">
        <f t="shared" si="104"/>
        <v>0</v>
      </c>
      <c r="Q169" s="128">
        <f t="shared" si="104"/>
        <v>0</v>
      </c>
      <c r="R169" s="128">
        <f t="shared" si="104"/>
        <v>0</v>
      </c>
      <c r="S169" s="128">
        <f t="shared" si="104"/>
        <v>0</v>
      </c>
      <c r="T169" s="128">
        <f t="shared" si="104"/>
        <v>0</v>
      </c>
      <c r="U169" s="128">
        <f t="shared" si="104"/>
        <v>0</v>
      </c>
      <c r="V169" s="128">
        <f t="shared" si="104"/>
        <v>0</v>
      </c>
      <c r="W169" s="128">
        <f t="shared" si="104"/>
        <v>0</v>
      </c>
      <c r="X169" s="128">
        <f t="shared" si="104"/>
        <v>0</v>
      </c>
      <c r="Y169" s="128">
        <f t="shared" si="104"/>
        <v>-0.90898709362211605</v>
      </c>
      <c r="Z169" s="128">
        <f t="shared" si="104"/>
        <v>-16.027523380629194</v>
      </c>
      <c r="AA169" s="128">
        <f t="shared" si="104"/>
        <v>-23.430262267202068</v>
      </c>
      <c r="AB169" s="128">
        <f t="shared" si="104"/>
        <v>-26.004854978920243</v>
      </c>
      <c r="AC169" s="128">
        <f t="shared" si="104"/>
        <v>-15.548780859210845</v>
      </c>
      <c r="AD169" s="128">
        <f t="shared" si="104"/>
        <v>-30.33503703214333</v>
      </c>
      <c r="AE169" s="128">
        <f t="shared" si="104"/>
        <v>-31.710335577893883</v>
      </c>
      <c r="AF169" s="128">
        <f t="shared" si="104"/>
        <v>-28.412737383168519</v>
      </c>
      <c r="AG169" s="128">
        <f t="shared" si="104"/>
        <v>-35.490729364279751</v>
      </c>
      <c r="AH169" s="128">
        <f t="shared" si="104"/>
        <v>-37.370346613147085</v>
      </c>
      <c r="AI169" s="128">
        <f t="shared" si="104"/>
        <v>-25.245762110713137</v>
      </c>
      <c r="AJ169" s="128">
        <f t="shared" si="104"/>
        <v>-40.668543656129231</v>
      </c>
      <c r="AK169" s="128">
        <f t="shared" si="104"/>
        <v>-41.520677856580249</v>
      </c>
      <c r="AL169" s="128">
        <f t="shared" si="104"/>
        <v>0</v>
      </c>
      <c r="AM169" s="128">
        <f t="shared" si="104"/>
        <v>0</v>
      </c>
      <c r="AN169" s="128">
        <f t="shared" si="104"/>
        <v>0</v>
      </c>
      <c r="AO169" s="128">
        <f t="shared" si="104"/>
        <v>0</v>
      </c>
      <c r="AP169" s="128">
        <f t="shared" si="104"/>
        <v>0</v>
      </c>
      <c r="AQ169" s="128">
        <f t="shared" si="104"/>
        <v>0</v>
      </c>
      <c r="AR169" s="128">
        <f t="shared" si="104"/>
        <v>0</v>
      </c>
      <c r="AS169" s="128">
        <f t="shared" si="104"/>
        <v>0</v>
      </c>
      <c r="AT169" s="128">
        <f t="shared" si="104"/>
        <v>0</v>
      </c>
      <c r="AU169" s="128">
        <f t="shared" si="104"/>
        <v>0</v>
      </c>
      <c r="AV169" s="128">
        <f t="shared" si="104"/>
        <v>0</v>
      </c>
      <c r="AW169" s="128">
        <f t="shared" si="104"/>
        <v>0</v>
      </c>
      <c r="AX169" s="128">
        <f t="shared" si="104"/>
        <v>0</v>
      </c>
      <c r="AY169" s="128">
        <f t="shared" si="104"/>
        <v>0</v>
      </c>
      <c r="AZ169" s="128">
        <f t="shared" si="104"/>
        <v>0</v>
      </c>
      <c r="BA169" s="128">
        <f t="shared" si="104"/>
        <v>0</v>
      </c>
      <c r="BB169" s="128">
        <f t="shared" si="104"/>
        <v>0</v>
      </c>
      <c r="BC169" s="128">
        <f t="shared" si="104"/>
        <v>0</v>
      </c>
      <c r="BD169" s="128">
        <f t="shared" si="104"/>
        <v>0</v>
      </c>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row>
    <row r="170" spans="1:104" outlineLevel="1" x14ac:dyDescent="0.25">
      <c r="A170" s="2"/>
      <c r="B170" s="2"/>
      <c r="C170" s="2" t="s">
        <v>170</v>
      </c>
      <c r="D170" s="2"/>
      <c r="E170" s="13" t="str">
        <f>E$98</f>
        <v xml:space="preserve"> [ £m ]</v>
      </c>
      <c r="F170" s="2"/>
      <c r="G170" s="11"/>
      <c r="H170" s="129">
        <f>SUM(J170:BD170)</f>
        <v>1124.2696478929709</v>
      </c>
      <c r="I170" s="8"/>
      <c r="J170" s="93">
        <f t="shared" ref="J170:BD170" si="105">SUM(J165,J167:J169)</f>
        <v>0</v>
      </c>
      <c r="K170" s="93">
        <f t="shared" si="105"/>
        <v>0</v>
      </c>
      <c r="L170" s="93">
        <f t="shared" si="105"/>
        <v>0</v>
      </c>
      <c r="M170" s="93">
        <f t="shared" si="105"/>
        <v>0</v>
      </c>
      <c r="N170" s="93">
        <f t="shared" si="105"/>
        <v>0</v>
      </c>
      <c r="O170" s="93">
        <f t="shared" si="105"/>
        <v>0</v>
      </c>
      <c r="P170" s="93">
        <f t="shared" si="105"/>
        <v>0</v>
      </c>
      <c r="Q170" s="93">
        <f t="shared" si="105"/>
        <v>0</v>
      </c>
      <c r="R170" s="93">
        <f t="shared" si="105"/>
        <v>-7.6885025396348396</v>
      </c>
      <c r="S170" s="93">
        <f t="shared" si="105"/>
        <v>21.133080461752513</v>
      </c>
      <c r="T170" s="93">
        <f t="shared" si="105"/>
        <v>56.021004961996347</v>
      </c>
      <c r="U170" s="93">
        <f t="shared" si="105"/>
        <v>58.250130097734917</v>
      </c>
      <c r="V170" s="93">
        <f t="shared" si="105"/>
        <v>62.800280769508362</v>
      </c>
      <c r="W170" s="93">
        <f t="shared" si="105"/>
        <v>10.117119517736029</v>
      </c>
      <c r="X170" s="93">
        <f t="shared" si="105"/>
        <v>68.078044092130327</v>
      </c>
      <c r="Y170" s="93">
        <f t="shared" si="105"/>
        <v>70.523833962617502</v>
      </c>
      <c r="Z170" s="93">
        <f t="shared" si="105"/>
        <v>35.846909553869807</v>
      </c>
      <c r="AA170" s="93">
        <f t="shared" si="105"/>
        <v>57.83671074322794</v>
      </c>
      <c r="AB170" s="93">
        <f t="shared" si="105"/>
        <v>61.885735017415236</v>
      </c>
      <c r="AC170" s="93">
        <f t="shared" si="105"/>
        <v>14.936974348975658</v>
      </c>
      <c r="AD170" s="93">
        <f t="shared" si="105"/>
        <v>69.87993840523194</v>
      </c>
      <c r="AE170" s="93">
        <f t="shared" si="105"/>
        <v>71.935442867145781</v>
      </c>
      <c r="AF170" s="93">
        <f t="shared" si="105"/>
        <v>55.919584516951858</v>
      </c>
      <c r="AG170" s="93">
        <f t="shared" si="105"/>
        <v>81.914670672936921</v>
      </c>
      <c r="AH170" s="93">
        <f t="shared" si="105"/>
        <v>87.533296618269191</v>
      </c>
      <c r="AI170" s="93">
        <f t="shared" si="105"/>
        <v>37.477087307421023</v>
      </c>
      <c r="AJ170" s="93">
        <f t="shared" si="105"/>
        <v>97.890759022173199</v>
      </c>
      <c r="AK170" s="93">
        <f t="shared" si="105"/>
        <v>100.25178316110933</v>
      </c>
      <c r="AL170" s="93">
        <f t="shared" si="105"/>
        <v>11.725764334401731</v>
      </c>
      <c r="AM170" s="93">
        <f t="shared" si="105"/>
        <v>0</v>
      </c>
      <c r="AN170" s="93">
        <f t="shared" si="105"/>
        <v>0</v>
      </c>
      <c r="AO170" s="93">
        <f t="shared" si="105"/>
        <v>0</v>
      </c>
      <c r="AP170" s="93">
        <f t="shared" si="105"/>
        <v>0</v>
      </c>
      <c r="AQ170" s="93">
        <f t="shared" si="105"/>
        <v>0</v>
      </c>
      <c r="AR170" s="93">
        <f t="shared" si="105"/>
        <v>0</v>
      </c>
      <c r="AS170" s="93">
        <f t="shared" si="105"/>
        <v>0</v>
      </c>
      <c r="AT170" s="93">
        <f t="shared" si="105"/>
        <v>0</v>
      </c>
      <c r="AU170" s="93">
        <f t="shared" si="105"/>
        <v>0</v>
      </c>
      <c r="AV170" s="93">
        <f t="shared" si="105"/>
        <v>0</v>
      </c>
      <c r="AW170" s="93">
        <f t="shared" si="105"/>
        <v>0</v>
      </c>
      <c r="AX170" s="93">
        <f t="shared" si="105"/>
        <v>0</v>
      </c>
      <c r="AY170" s="93">
        <f t="shared" si="105"/>
        <v>0</v>
      </c>
      <c r="AZ170" s="93">
        <f t="shared" si="105"/>
        <v>0</v>
      </c>
      <c r="BA170" s="93">
        <f t="shared" si="105"/>
        <v>0</v>
      </c>
      <c r="BB170" s="93">
        <f t="shared" si="105"/>
        <v>0</v>
      </c>
      <c r="BC170" s="93">
        <f t="shared" si="105"/>
        <v>0</v>
      </c>
      <c r="BD170" s="93">
        <f t="shared" si="105"/>
        <v>0</v>
      </c>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row>
    <row r="171" spans="1:104" outlineLevel="1" x14ac:dyDescent="0.25">
      <c r="A171" s="2"/>
      <c r="B171" s="2"/>
      <c r="C171" s="2"/>
      <c r="D171" s="2"/>
      <c r="E171" s="24"/>
      <c r="F171" s="2"/>
      <c r="G171" s="11"/>
      <c r="H171" s="2"/>
      <c r="I171" s="8"/>
      <c r="J171" s="2"/>
      <c r="K171" s="2"/>
      <c r="L171" s="2"/>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row>
    <row r="172" spans="1:104" outlineLevel="1" x14ac:dyDescent="0.25">
      <c r="A172" s="2"/>
      <c r="B172" s="2"/>
      <c r="C172" s="10" t="s">
        <v>171</v>
      </c>
      <c r="D172" s="2"/>
      <c r="E172" s="24"/>
      <c r="F172" s="2"/>
      <c r="G172" s="11"/>
      <c r="H172" s="2"/>
      <c r="I172" s="8"/>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row>
    <row r="173" spans="1:104" outlineLevel="1" x14ac:dyDescent="0.25">
      <c r="A173" s="2"/>
      <c r="B173" s="2"/>
      <c r="C173" s="2" t="s">
        <v>113</v>
      </c>
      <c r="D173" s="2"/>
      <c r="E173" s="13" t="str">
        <f>E$98</f>
        <v xml:space="preserve"> [ £m ]</v>
      </c>
      <c r="F173" s="2"/>
      <c r="G173" s="11"/>
      <c r="H173" s="2"/>
      <c r="I173" s="8"/>
      <c r="J173" s="85">
        <f t="shared" ref="J173:BD173" si="106">I177</f>
        <v>0</v>
      </c>
      <c r="K173" s="85">
        <f t="shared" si="106"/>
        <v>0</v>
      </c>
      <c r="L173" s="85">
        <f t="shared" si="106"/>
        <v>0</v>
      </c>
      <c r="M173" s="85">
        <f t="shared" si="106"/>
        <v>0</v>
      </c>
      <c r="N173" s="85">
        <f t="shared" si="106"/>
        <v>0</v>
      </c>
      <c r="O173" s="85">
        <f t="shared" si="106"/>
        <v>0</v>
      </c>
      <c r="P173" s="85">
        <f t="shared" si="106"/>
        <v>0</v>
      </c>
      <c r="Q173" s="85">
        <f t="shared" si="106"/>
        <v>0</v>
      </c>
      <c r="R173" s="85">
        <f t="shared" si="106"/>
        <v>0</v>
      </c>
      <c r="S173" s="85">
        <f t="shared" si="106"/>
        <v>-7.6885025396348396</v>
      </c>
      <c r="T173" s="85">
        <f t="shared" si="106"/>
        <v>0</v>
      </c>
      <c r="U173" s="85">
        <f t="shared" si="106"/>
        <v>0</v>
      </c>
      <c r="V173" s="85">
        <f t="shared" si="106"/>
        <v>0</v>
      </c>
      <c r="W173" s="85">
        <f t="shared" si="106"/>
        <v>0</v>
      </c>
      <c r="X173" s="85">
        <f t="shared" si="106"/>
        <v>0</v>
      </c>
      <c r="Y173" s="85">
        <f t="shared" si="106"/>
        <v>0</v>
      </c>
      <c r="Z173" s="85">
        <f t="shared" si="106"/>
        <v>0</v>
      </c>
      <c r="AA173" s="85">
        <f t="shared" si="106"/>
        <v>0</v>
      </c>
      <c r="AB173" s="85">
        <f t="shared" si="106"/>
        <v>0</v>
      </c>
      <c r="AC173" s="85">
        <f t="shared" si="106"/>
        <v>0</v>
      </c>
      <c r="AD173" s="85">
        <f t="shared" si="106"/>
        <v>0</v>
      </c>
      <c r="AE173" s="85">
        <f t="shared" si="106"/>
        <v>0</v>
      </c>
      <c r="AF173" s="85">
        <f t="shared" si="106"/>
        <v>0</v>
      </c>
      <c r="AG173" s="85">
        <f t="shared" si="106"/>
        <v>0</v>
      </c>
      <c r="AH173" s="85">
        <f t="shared" si="106"/>
        <v>0</v>
      </c>
      <c r="AI173" s="85">
        <f t="shared" si="106"/>
        <v>0</v>
      </c>
      <c r="AJ173" s="85">
        <f t="shared" si="106"/>
        <v>0</v>
      </c>
      <c r="AK173" s="85">
        <f t="shared" si="106"/>
        <v>0</v>
      </c>
      <c r="AL173" s="85">
        <f t="shared" si="106"/>
        <v>0</v>
      </c>
      <c r="AM173" s="85">
        <f t="shared" si="106"/>
        <v>0</v>
      </c>
      <c r="AN173" s="85">
        <f t="shared" si="106"/>
        <v>0</v>
      </c>
      <c r="AO173" s="85">
        <f t="shared" si="106"/>
        <v>0</v>
      </c>
      <c r="AP173" s="85">
        <f t="shared" si="106"/>
        <v>0</v>
      </c>
      <c r="AQ173" s="85">
        <f t="shared" si="106"/>
        <v>0</v>
      </c>
      <c r="AR173" s="85">
        <f t="shared" si="106"/>
        <v>0</v>
      </c>
      <c r="AS173" s="85">
        <f t="shared" si="106"/>
        <v>0</v>
      </c>
      <c r="AT173" s="85">
        <f t="shared" si="106"/>
        <v>0</v>
      </c>
      <c r="AU173" s="85">
        <f t="shared" si="106"/>
        <v>0</v>
      </c>
      <c r="AV173" s="85">
        <f t="shared" si="106"/>
        <v>0</v>
      </c>
      <c r="AW173" s="85">
        <f t="shared" si="106"/>
        <v>0</v>
      </c>
      <c r="AX173" s="85">
        <f t="shared" si="106"/>
        <v>0</v>
      </c>
      <c r="AY173" s="85">
        <f t="shared" si="106"/>
        <v>0</v>
      </c>
      <c r="AZ173" s="85">
        <f t="shared" si="106"/>
        <v>0</v>
      </c>
      <c r="BA173" s="85">
        <f t="shared" si="106"/>
        <v>0</v>
      </c>
      <c r="BB173" s="85">
        <f t="shared" si="106"/>
        <v>0</v>
      </c>
      <c r="BC173" s="85">
        <f t="shared" si="106"/>
        <v>0</v>
      </c>
      <c r="BD173" s="85">
        <f t="shared" si="106"/>
        <v>0</v>
      </c>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row>
    <row r="174" spans="1:104" outlineLevel="1" x14ac:dyDescent="0.25">
      <c r="A174" s="2"/>
      <c r="B174" s="2"/>
      <c r="C174" s="2" t="s">
        <v>172</v>
      </c>
      <c r="D174" s="2"/>
      <c r="E174" s="13" t="str">
        <f>E$98</f>
        <v xml:space="preserve"> [ £m ]</v>
      </c>
      <c r="F174" s="2"/>
      <c r="G174" s="11"/>
      <c r="H174" s="110">
        <f>SUM(J174:BD174)</f>
        <v>1124.2696478929709</v>
      </c>
      <c r="I174" s="8"/>
      <c r="J174" s="85">
        <f t="shared" ref="J174:BD174" si="107">J170</f>
        <v>0</v>
      </c>
      <c r="K174" s="85">
        <f t="shared" si="107"/>
        <v>0</v>
      </c>
      <c r="L174" s="85">
        <f t="shared" si="107"/>
        <v>0</v>
      </c>
      <c r="M174" s="85">
        <f t="shared" si="107"/>
        <v>0</v>
      </c>
      <c r="N174" s="85">
        <f t="shared" si="107"/>
        <v>0</v>
      </c>
      <c r="O174" s="85">
        <f t="shared" si="107"/>
        <v>0</v>
      </c>
      <c r="P174" s="85">
        <f t="shared" si="107"/>
        <v>0</v>
      </c>
      <c r="Q174" s="85">
        <f t="shared" si="107"/>
        <v>0</v>
      </c>
      <c r="R174" s="85">
        <f t="shared" si="107"/>
        <v>-7.6885025396348396</v>
      </c>
      <c r="S174" s="85">
        <f t="shared" si="107"/>
        <v>21.133080461752513</v>
      </c>
      <c r="T174" s="85">
        <f t="shared" si="107"/>
        <v>56.021004961996347</v>
      </c>
      <c r="U174" s="85">
        <f t="shared" si="107"/>
        <v>58.250130097734917</v>
      </c>
      <c r="V174" s="85">
        <f t="shared" si="107"/>
        <v>62.800280769508362</v>
      </c>
      <c r="W174" s="85">
        <f t="shared" si="107"/>
        <v>10.117119517736029</v>
      </c>
      <c r="X174" s="85">
        <f t="shared" si="107"/>
        <v>68.078044092130327</v>
      </c>
      <c r="Y174" s="85">
        <f t="shared" si="107"/>
        <v>70.523833962617502</v>
      </c>
      <c r="Z174" s="85">
        <f t="shared" si="107"/>
        <v>35.846909553869807</v>
      </c>
      <c r="AA174" s="85">
        <f t="shared" si="107"/>
        <v>57.83671074322794</v>
      </c>
      <c r="AB174" s="85">
        <f t="shared" si="107"/>
        <v>61.885735017415236</v>
      </c>
      <c r="AC174" s="85">
        <f t="shared" si="107"/>
        <v>14.936974348975658</v>
      </c>
      <c r="AD174" s="85">
        <f t="shared" si="107"/>
        <v>69.87993840523194</v>
      </c>
      <c r="AE174" s="85">
        <f t="shared" si="107"/>
        <v>71.935442867145781</v>
      </c>
      <c r="AF174" s="85">
        <f t="shared" si="107"/>
        <v>55.919584516951858</v>
      </c>
      <c r="AG174" s="85">
        <f t="shared" si="107"/>
        <v>81.914670672936921</v>
      </c>
      <c r="AH174" s="85">
        <f t="shared" si="107"/>
        <v>87.533296618269191</v>
      </c>
      <c r="AI174" s="85">
        <f t="shared" si="107"/>
        <v>37.477087307421023</v>
      </c>
      <c r="AJ174" s="85">
        <f t="shared" si="107"/>
        <v>97.890759022173199</v>
      </c>
      <c r="AK174" s="85">
        <f t="shared" si="107"/>
        <v>100.25178316110933</v>
      </c>
      <c r="AL174" s="85">
        <f t="shared" si="107"/>
        <v>11.725764334401731</v>
      </c>
      <c r="AM174" s="85">
        <f t="shared" si="107"/>
        <v>0</v>
      </c>
      <c r="AN174" s="85">
        <f t="shared" si="107"/>
        <v>0</v>
      </c>
      <c r="AO174" s="85">
        <f t="shared" si="107"/>
        <v>0</v>
      </c>
      <c r="AP174" s="85">
        <f t="shared" si="107"/>
        <v>0</v>
      </c>
      <c r="AQ174" s="85">
        <f t="shared" si="107"/>
        <v>0</v>
      </c>
      <c r="AR174" s="85">
        <f t="shared" si="107"/>
        <v>0</v>
      </c>
      <c r="AS174" s="85">
        <f t="shared" si="107"/>
        <v>0</v>
      </c>
      <c r="AT174" s="85">
        <f t="shared" si="107"/>
        <v>0</v>
      </c>
      <c r="AU174" s="85">
        <f t="shared" si="107"/>
        <v>0</v>
      </c>
      <c r="AV174" s="85">
        <f t="shared" si="107"/>
        <v>0</v>
      </c>
      <c r="AW174" s="85">
        <f t="shared" si="107"/>
        <v>0</v>
      </c>
      <c r="AX174" s="85">
        <f t="shared" si="107"/>
        <v>0</v>
      </c>
      <c r="AY174" s="85">
        <f t="shared" si="107"/>
        <v>0</v>
      </c>
      <c r="AZ174" s="85">
        <f t="shared" si="107"/>
        <v>0</v>
      </c>
      <c r="BA174" s="85">
        <f t="shared" si="107"/>
        <v>0</v>
      </c>
      <c r="BB174" s="85">
        <f t="shared" si="107"/>
        <v>0</v>
      </c>
      <c r="BC174" s="85">
        <f t="shared" si="107"/>
        <v>0</v>
      </c>
      <c r="BD174" s="85">
        <f t="shared" si="107"/>
        <v>0</v>
      </c>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row>
    <row r="175" spans="1:104" outlineLevel="1" x14ac:dyDescent="0.25">
      <c r="A175" s="2"/>
      <c r="B175" s="2"/>
      <c r="C175" s="2" t="s">
        <v>173</v>
      </c>
      <c r="D175" s="2"/>
      <c r="E175" s="13" t="str">
        <f>E$98</f>
        <v xml:space="preserve"> [ £m ]</v>
      </c>
      <c r="F175" s="2"/>
      <c r="G175" s="11"/>
      <c r="H175" s="110">
        <f>SUM(J175:BD175)</f>
        <v>-1344.3307296469072</v>
      </c>
      <c r="I175" s="8"/>
      <c r="J175" s="85">
        <f t="shared" ref="J175:BD175" si="108">-J360</f>
        <v>0</v>
      </c>
      <c r="K175" s="85">
        <f t="shared" si="108"/>
        <v>0</v>
      </c>
      <c r="L175" s="85">
        <f t="shared" si="108"/>
        <v>0</v>
      </c>
      <c r="M175" s="85">
        <f t="shared" si="108"/>
        <v>0</v>
      </c>
      <c r="N175" s="85">
        <f t="shared" si="108"/>
        <v>0</v>
      </c>
      <c r="O175" s="85">
        <f t="shared" si="108"/>
        <v>0</v>
      </c>
      <c r="P175" s="85">
        <f t="shared" si="108"/>
        <v>0</v>
      </c>
      <c r="Q175" s="85">
        <f t="shared" si="108"/>
        <v>0</v>
      </c>
      <c r="R175" s="85">
        <f t="shared" si="108"/>
        <v>0</v>
      </c>
      <c r="S175" s="85">
        <f t="shared" si="108"/>
        <v>-13.444577922117674</v>
      </c>
      <c r="T175" s="85">
        <f t="shared" si="108"/>
        <v>-56.021004961996347</v>
      </c>
      <c r="U175" s="85">
        <f t="shared" si="108"/>
        <v>-58.250130097734917</v>
      </c>
      <c r="V175" s="85">
        <f t="shared" si="108"/>
        <v>-62.800280769508362</v>
      </c>
      <c r="W175" s="85">
        <f t="shared" si="108"/>
        <v>-10.117119517736029</v>
      </c>
      <c r="X175" s="85">
        <f t="shared" si="108"/>
        <v>-68.078044092130327</v>
      </c>
      <c r="Y175" s="85">
        <f t="shared" si="108"/>
        <v>-70.523833962617502</v>
      </c>
      <c r="Z175" s="85">
        <f t="shared" si="108"/>
        <v>-35.846909553869807</v>
      </c>
      <c r="AA175" s="85">
        <f t="shared" si="108"/>
        <v>-57.83671074322794</v>
      </c>
      <c r="AB175" s="85">
        <f t="shared" si="108"/>
        <v>-61.885735017415236</v>
      </c>
      <c r="AC175" s="85">
        <f t="shared" si="108"/>
        <v>-14.936974348975658</v>
      </c>
      <c r="AD175" s="85">
        <f t="shared" si="108"/>
        <v>-69.87993840523194</v>
      </c>
      <c r="AE175" s="85">
        <f t="shared" si="108"/>
        <v>-71.935442867145781</v>
      </c>
      <c r="AF175" s="85">
        <f t="shared" si="108"/>
        <v>-55.919584516951858</v>
      </c>
      <c r="AG175" s="85">
        <f t="shared" si="108"/>
        <v>-81.914670672936921</v>
      </c>
      <c r="AH175" s="85">
        <f t="shared" si="108"/>
        <v>-87.533296618269191</v>
      </c>
      <c r="AI175" s="85">
        <f t="shared" si="108"/>
        <v>-37.477087307421023</v>
      </c>
      <c r="AJ175" s="85">
        <f t="shared" si="108"/>
        <v>-97.890759022173199</v>
      </c>
      <c r="AK175" s="85">
        <f t="shared" si="108"/>
        <v>-100.25178316110933</v>
      </c>
      <c r="AL175" s="85">
        <f t="shared" si="108"/>
        <v>-231.78684608833814</v>
      </c>
      <c r="AM175" s="85">
        <f t="shared" si="108"/>
        <v>0</v>
      </c>
      <c r="AN175" s="85">
        <f t="shared" si="108"/>
        <v>0</v>
      </c>
      <c r="AO175" s="85">
        <f t="shared" si="108"/>
        <v>0</v>
      </c>
      <c r="AP175" s="85">
        <f t="shared" si="108"/>
        <v>0</v>
      </c>
      <c r="AQ175" s="85">
        <f t="shared" si="108"/>
        <v>0</v>
      </c>
      <c r="AR175" s="85">
        <f t="shared" si="108"/>
        <v>0</v>
      </c>
      <c r="AS175" s="85">
        <f t="shared" si="108"/>
        <v>0</v>
      </c>
      <c r="AT175" s="85">
        <f t="shared" si="108"/>
        <v>0</v>
      </c>
      <c r="AU175" s="85">
        <f t="shared" si="108"/>
        <v>0</v>
      </c>
      <c r="AV175" s="85">
        <f t="shared" si="108"/>
        <v>0</v>
      </c>
      <c r="AW175" s="85">
        <f t="shared" si="108"/>
        <v>0</v>
      </c>
      <c r="AX175" s="85">
        <f t="shared" si="108"/>
        <v>0</v>
      </c>
      <c r="AY175" s="85">
        <f t="shared" si="108"/>
        <v>0</v>
      </c>
      <c r="AZ175" s="85">
        <f t="shared" si="108"/>
        <v>0</v>
      </c>
      <c r="BA175" s="85">
        <f t="shared" si="108"/>
        <v>0</v>
      </c>
      <c r="BB175" s="85">
        <f t="shared" si="108"/>
        <v>0</v>
      </c>
      <c r="BC175" s="85">
        <f t="shared" si="108"/>
        <v>0</v>
      </c>
      <c r="BD175" s="85">
        <f t="shared" si="108"/>
        <v>0</v>
      </c>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row>
    <row r="176" spans="1:104" outlineLevel="1" x14ac:dyDescent="0.25">
      <c r="A176" s="2"/>
      <c r="B176" s="2"/>
      <c r="C176" s="2" t="s">
        <v>174</v>
      </c>
      <c r="D176" s="2"/>
      <c r="E176" s="13" t="str">
        <f>E$98</f>
        <v xml:space="preserve"> [ £m ]</v>
      </c>
      <c r="F176" s="2"/>
      <c r="G176" s="11"/>
      <c r="H176" s="110">
        <f>SUM(J176:BD176)</f>
        <v>220.06108175393641</v>
      </c>
      <c r="I176" s="8"/>
      <c r="J176" s="119">
        <f t="shared" ref="J176:BD176" si="109">(IF(SUM(J173:J175)&lt;0,-SUM(J173:J175)))*J26</f>
        <v>0</v>
      </c>
      <c r="K176" s="119">
        <f t="shared" si="109"/>
        <v>0</v>
      </c>
      <c r="L176" s="119">
        <f t="shared" si="109"/>
        <v>0</v>
      </c>
      <c r="M176" s="119">
        <f t="shared" si="109"/>
        <v>0</v>
      </c>
      <c r="N176" s="119">
        <f t="shared" si="109"/>
        <v>0</v>
      </c>
      <c r="O176" s="119">
        <f t="shared" si="109"/>
        <v>0</v>
      </c>
      <c r="P176" s="119">
        <f t="shared" si="109"/>
        <v>0</v>
      </c>
      <c r="Q176" s="119">
        <f t="shared" si="109"/>
        <v>0</v>
      </c>
      <c r="R176" s="119">
        <f t="shared" si="109"/>
        <v>0</v>
      </c>
      <c r="S176" s="119">
        <f t="shared" si="109"/>
        <v>0</v>
      </c>
      <c r="T176" s="119">
        <f t="shared" si="109"/>
        <v>0</v>
      </c>
      <c r="U176" s="119">
        <f t="shared" si="109"/>
        <v>0</v>
      </c>
      <c r="V176" s="119">
        <f t="shared" si="109"/>
        <v>0</v>
      </c>
      <c r="W176" s="119">
        <f t="shared" si="109"/>
        <v>0</v>
      </c>
      <c r="X176" s="119">
        <f t="shared" si="109"/>
        <v>0</v>
      </c>
      <c r="Y176" s="119">
        <f t="shared" si="109"/>
        <v>0</v>
      </c>
      <c r="Z176" s="119">
        <f t="shared" si="109"/>
        <v>0</v>
      </c>
      <c r="AA176" s="119">
        <f t="shared" si="109"/>
        <v>0</v>
      </c>
      <c r="AB176" s="119">
        <f t="shared" si="109"/>
        <v>0</v>
      </c>
      <c r="AC176" s="119">
        <f t="shared" si="109"/>
        <v>0</v>
      </c>
      <c r="AD176" s="119">
        <f t="shared" si="109"/>
        <v>0</v>
      </c>
      <c r="AE176" s="119">
        <f t="shared" si="109"/>
        <v>0</v>
      </c>
      <c r="AF176" s="119">
        <f t="shared" si="109"/>
        <v>0</v>
      </c>
      <c r="AG176" s="119">
        <f t="shared" si="109"/>
        <v>0</v>
      </c>
      <c r="AH176" s="119">
        <f t="shared" si="109"/>
        <v>0</v>
      </c>
      <c r="AI176" s="119">
        <f t="shared" si="109"/>
        <v>0</v>
      </c>
      <c r="AJ176" s="119">
        <f t="shared" si="109"/>
        <v>0</v>
      </c>
      <c r="AK176" s="119">
        <f t="shared" si="109"/>
        <v>0</v>
      </c>
      <c r="AL176" s="119">
        <f t="shared" si="109"/>
        <v>220.06108175393641</v>
      </c>
      <c r="AM176" s="119">
        <f t="shared" si="109"/>
        <v>0</v>
      </c>
      <c r="AN176" s="119">
        <f t="shared" si="109"/>
        <v>0</v>
      </c>
      <c r="AO176" s="119">
        <f t="shared" si="109"/>
        <v>0</v>
      </c>
      <c r="AP176" s="119">
        <f t="shared" si="109"/>
        <v>0</v>
      </c>
      <c r="AQ176" s="119">
        <f t="shared" si="109"/>
        <v>0</v>
      </c>
      <c r="AR176" s="119">
        <f t="shared" si="109"/>
        <v>0</v>
      </c>
      <c r="AS176" s="119">
        <f t="shared" si="109"/>
        <v>0</v>
      </c>
      <c r="AT176" s="119">
        <f t="shared" si="109"/>
        <v>0</v>
      </c>
      <c r="AU176" s="119">
        <f t="shared" si="109"/>
        <v>0</v>
      </c>
      <c r="AV176" s="119">
        <f t="shared" si="109"/>
        <v>0</v>
      </c>
      <c r="AW176" s="119">
        <f t="shared" si="109"/>
        <v>0</v>
      </c>
      <c r="AX176" s="119">
        <f t="shared" si="109"/>
        <v>0</v>
      </c>
      <c r="AY176" s="119">
        <f t="shared" si="109"/>
        <v>0</v>
      </c>
      <c r="AZ176" s="119">
        <f t="shared" si="109"/>
        <v>0</v>
      </c>
      <c r="BA176" s="119">
        <f t="shared" si="109"/>
        <v>0</v>
      </c>
      <c r="BB176" s="119">
        <f t="shared" si="109"/>
        <v>0</v>
      </c>
      <c r="BC176" s="119">
        <f t="shared" si="109"/>
        <v>0</v>
      </c>
      <c r="BD176" s="119">
        <f t="shared" si="109"/>
        <v>0</v>
      </c>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row>
    <row r="177" spans="1:104" outlineLevel="1" x14ac:dyDescent="0.25">
      <c r="A177" s="2"/>
      <c r="B177" s="2"/>
      <c r="C177" s="2" t="s">
        <v>116</v>
      </c>
      <c r="D177" s="2"/>
      <c r="E177" s="13" t="str">
        <f>E$98</f>
        <v xml:space="preserve"> [ £m ]</v>
      </c>
      <c r="F177" s="2"/>
      <c r="G177" s="11"/>
      <c r="H177" s="2"/>
      <c r="I177" s="8"/>
      <c r="J177" s="89">
        <f t="shared" ref="J177:BD177" si="110">SUM(J173:J176)</f>
        <v>0</v>
      </c>
      <c r="K177" s="89">
        <f t="shared" si="110"/>
        <v>0</v>
      </c>
      <c r="L177" s="89">
        <f t="shared" si="110"/>
        <v>0</v>
      </c>
      <c r="M177" s="89">
        <f t="shared" si="110"/>
        <v>0</v>
      </c>
      <c r="N177" s="89">
        <f t="shared" si="110"/>
        <v>0</v>
      </c>
      <c r="O177" s="89">
        <f t="shared" si="110"/>
        <v>0</v>
      </c>
      <c r="P177" s="89">
        <f t="shared" si="110"/>
        <v>0</v>
      </c>
      <c r="Q177" s="89">
        <f t="shared" si="110"/>
        <v>0</v>
      </c>
      <c r="R177" s="89">
        <f t="shared" si="110"/>
        <v>-7.6885025396348396</v>
      </c>
      <c r="S177" s="89">
        <f t="shared" si="110"/>
        <v>0</v>
      </c>
      <c r="T177" s="89">
        <f t="shared" si="110"/>
        <v>0</v>
      </c>
      <c r="U177" s="89">
        <f t="shared" si="110"/>
        <v>0</v>
      </c>
      <c r="V177" s="89">
        <f t="shared" si="110"/>
        <v>0</v>
      </c>
      <c r="W177" s="89">
        <f t="shared" si="110"/>
        <v>0</v>
      </c>
      <c r="X177" s="89">
        <f t="shared" si="110"/>
        <v>0</v>
      </c>
      <c r="Y177" s="89">
        <f t="shared" si="110"/>
        <v>0</v>
      </c>
      <c r="Z177" s="89">
        <f t="shared" si="110"/>
        <v>0</v>
      </c>
      <c r="AA177" s="89">
        <f t="shared" si="110"/>
        <v>0</v>
      </c>
      <c r="AB177" s="89">
        <f t="shared" si="110"/>
        <v>0</v>
      </c>
      <c r="AC177" s="89">
        <f t="shared" si="110"/>
        <v>0</v>
      </c>
      <c r="AD177" s="89">
        <f t="shared" si="110"/>
        <v>0</v>
      </c>
      <c r="AE177" s="89">
        <f t="shared" si="110"/>
        <v>0</v>
      </c>
      <c r="AF177" s="89">
        <f t="shared" si="110"/>
        <v>0</v>
      </c>
      <c r="AG177" s="89">
        <f t="shared" si="110"/>
        <v>0</v>
      </c>
      <c r="AH177" s="89">
        <f t="shared" si="110"/>
        <v>0</v>
      </c>
      <c r="AI177" s="89">
        <f t="shared" si="110"/>
        <v>0</v>
      </c>
      <c r="AJ177" s="89">
        <f t="shared" si="110"/>
        <v>0</v>
      </c>
      <c r="AK177" s="89">
        <f t="shared" si="110"/>
        <v>0</v>
      </c>
      <c r="AL177" s="89">
        <f t="shared" si="110"/>
        <v>0</v>
      </c>
      <c r="AM177" s="89">
        <f t="shared" si="110"/>
        <v>0</v>
      </c>
      <c r="AN177" s="89">
        <f t="shared" si="110"/>
        <v>0</v>
      </c>
      <c r="AO177" s="89">
        <f t="shared" si="110"/>
        <v>0</v>
      </c>
      <c r="AP177" s="89">
        <f t="shared" si="110"/>
        <v>0</v>
      </c>
      <c r="AQ177" s="89">
        <f t="shared" si="110"/>
        <v>0</v>
      </c>
      <c r="AR177" s="89">
        <f t="shared" si="110"/>
        <v>0</v>
      </c>
      <c r="AS177" s="89">
        <f t="shared" si="110"/>
        <v>0</v>
      </c>
      <c r="AT177" s="89">
        <f t="shared" si="110"/>
        <v>0</v>
      </c>
      <c r="AU177" s="89">
        <f t="shared" si="110"/>
        <v>0</v>
      </c>
      <c r="AV177" s="89">
        <f t="shared" si="110"/>
        <v>0</v>
      </c>
      <c r="AW177" s="89">
        <f t="shared" si="110"/>
        <v>0</v>
      </c>
      <c r="AX177" s="89">
        <f t="shared" si="110"/>
        <v>0</v>
      </c>
      <c r="AY177" s="89">
        <f t="shared" si="110"/>
        <v>0</v>
      </c>
      <c r="AZ177" s="89">
        <f t="shared" si="110"/>
        <v>0</v>
      </c>
      <c r="BA177" s="89">
        <f t="shared" si="110"/>
        <v>0</v>
      </c>
      <c r="BB177" s="89">
        <f t="shared" si="110"/>
        <v>0</v>
      </c>
      <c r="BC177" s="89">
        <f t="shared" si="110"/>
        <v>0</v>
      </c>
      <c r="BD177" s="89">
        <f t="shared" si="110"/>
        <v>0</v>
      </c>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row>
    <row r="178" spans="1:104" outlineLevel="1" x14ac:dyDescent="0.25">
      <c r="A178" s="2"/>
      <c r="B178" s="2"/>
      <c r="C178" s="2"/>
      <c r="D178" s="2"/>
      <c r="E178" s="24"/>
      <c r="F178" s="2"/>
      <c r="G178" s="11"/>
      <c r="H178" s="2"/>
      <c r="I178" s="8"/>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row>
    <row r="179" spans="1:104" outlineLevel="1" x14ac:dyDescent="0.25">
      <c r="A179" s="2"/>
      <c r="B179" s="9">
        <f>MAX($A$14:B178)+0.01</f>
        <v>4.0199999999999996</v>
      </c>
      <c r="C179" s="10" t="s">
        <v>175</v>
      </c>
      <c r="D179" s="2"/>
      <c r="E179" s="24"/>
      <c r="F179" s="2"/>
      <c r="G179" s="11"/>
      <c r="H179" s="11"/>
      <c r="I179" s="8"/>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row>
    <row r="180" spans="1:104" outlineLevel="1" x14ac:dyDescent="0.25">
      <c r="A180" s="2"/>
      <c r="B180" s="2"/>
      <c r="C180" s="2" t="str">
        <f>C161</f>
        <v>EBITDA</v>
      </c>
      <c r="D180" s="2"/>
      <c r="E180" s="13" t="str">
        <f>E$98</f>
        <v xml:space="preserve"> [ £m ]</v>
      </c>
      <c r="F180" s="2"/>
      <c r="G180" s="11"/>
      <c r="H180" s="110">
        <f>SUM(J180:BD180)</f>
        <v>3514.6718507815235</v>
      </c>
      <c r="I180" s="8"/>
      <c r="J180" s="85">
        <f t="shared" ref="J180:BD180" si="111">J161</f>
        <v>0</v>
      </c>
      <c r="K180" s="85">
        <f t="shared" si="111"/>
        <v>0</v>
      </c>
      <c r="L180" s="85">
        <f t="shared" si="111"/>
        <v>0</v>
      </c>
      <c r="M180" s="85">
        <f t="shared" si="111"/>
        <v>0</v>
      </c>
      <c r="N180" s="85">
        <f t="shared" si="111"/>
        <v>0</v>
      </c>
      <c r="O180" s="85">
        <f t="shared" si="111"/>
        <v>0</v>
      </c>
      <c r="P180" s="85">
        <f t="shared" si="111"/>
        <v>0</v>
      </c>
      <c r="Q180" s="85">
        <f t="shared" si="111"/>
        <v>0</v>
      </c>
      <c r="R180" s="85">
        <f t="shared" si="111"/>
        <v>110.35077518682267</v>
      </c>
      <c r="S180" s="85">
        <f t="shared" si="111"/>
        <v>151.62982254036612</v>
      </c>
      <c r="T180" s="85">
        <f t="shared" si="111"/>
        <v>184.37552905943156</v>
      </c>
      <c r="U180" s="85">
        <f t="shared" si="111"/>
        <v>183.43374306758679</v>
      </c>
      <c r="V180" s="85">
        <f t="shared" si="111"/>
        <v>184.605809661237</v>
      </c>
      <c r="W180" s="85">
        <f t="shared" si="111"/>
        <v>128.3627344610145</v>
      </c>
      <c r="X180" s="85">
        <f t="shared" si="111"/>
        <v>184.12551240110349</v>
      </c>
      <c r="Y180" s="85">
        <f t="shared" si="111"/>
        <v>183.83885892825489</v>
      </c>
      <c r="Z180" s="85">
        <f t="shared" si="111"/>
        <v>160.34321239977345</v>
      </c>
      <c r="AA180" s="85">
        <f t="shared" si="111"/>
        <v>186.58515246759555</v>
      </c>
      <c r="AB180" s="85">
        <f t="shared" si="111"/>
        <v>189.56514788355983</v>
      </c>
      <c r="AC180" s="85">
        <f t="shared" si="111"/>
        <v>128.31369366078502</v>
      </c>
      <c r="AD180" s="85">
        <f t="shared" si="111"/>
        <v>195.47798142187645</v>
      </c>
      <c r="AE180" s="85">
        <f t="shared" si="111"/>
        <v>194.8094971366867</v>
      </c>
      <c r="AF180" s="85">
        <f t="shared" si="111"/>
        <v>171.19252105719846</v>
      </c>
      <c r="AG180" s="85">
        <f t="shared" si="111"/>
        <v>200.34768725546081</v>
      </c>
      <c r="AH180" s="85">
        <f t="shared" si="111"/>
        <v>203.15165272756596</v>
      </c>
      <c r="AI180" s="85">
        <f t="shared" si="111"/>
        <v>135.99988246976125</v>
      </c>
      <c r="AJ180" s="85">
        <f t="shared" si="111"/>
        <v>208.82722451232797</v>
      </c>
      <c r="AK180" s="85">
        <f t="shared" si="111"/>
        <v>211.69789422694154</v>
      </c>
      <c r="AL180" s="85">
        <f t="shared" si="111"/>
        <v>17.637518256173344</v>
      </c>
      <c r="AM180" s="85">
        <f t="shared" si="111"/>
        <v>0</v>
      </c>
      <c r="AN180" s="85">
        <f t="shared" si="111"/>
        <v>0</v>
      </c>
      <c r="AO180" s="85">
        <f t="shared" si="111"/>
        <v>0</v>
      </c>
      <c r="AP180" s="85">
        <f t="shared" si="111"/>
        <v>0</v>
      </c>
      <c r="AQ180" s="85">
        <f t="shared" si="111"/>
        <v>0</v>
      </c>
      <c r="AR180" s="85">
        <f t="shared" si="111"/>
        <v>0</v>
      </c>
      <c r="AS180" s="85">
        <f t="shared" si="111"/>
        <v>0</v>
      </c>
      <c r="AT180" s="85">
        <f t="shared" si="111"/>
        <v>0</v>
      </c>
      <c r="AU180" s="85">
        <f t="shared" si="111"/>
        <v>0</v>
      </c>
      <c r="AV180" s="85">
        <f t="shared" si="111"/>
        <v>0</v>
      </c>
      <c r="AW180" s="85">
        <f t="shared" si="111"/>
        <v>0</v>
      </c>
      <c r="AX180" s="85">
        <f t="shared" si="111"/>
        <v>0</v>
      </c>
      <c r="AY180" s="85">
        <f t="shared" si="111"/>
        <v>0</v>
      </c>
      <c r="AZ180" s="85">
        <f t="shared" si="111"/>
        <v>0</v>
      </c>
      <c r="BA180" s="85">
        <f t="shared" si="111"/>
        <v>0</v>
      </c>
      <c r="BB180" s="85">
        <f t="shared" si="111"/>
        <v>0</v>
      </c>
      <c r="BC180" s="85">
        <f t="shared" si="111"/>
        <v>0</v>
      </c>
      <c r="BD180" s="85">
        <f t="shared" si="111"/>
        <v>0</v>
      </c>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row>
    <row r="181" spans="1:104" outlineLevel="1" x14ac:dyDescent="0.25">
      <c r="A181" s="2"/>
      <c r="B181" s="2"/>
      <c r="C181" s="2" t="s">
        <v>176</v>
      </c>
      <c r="D181" s="2"/>
      <c r="E181" s="13" t="str">
        <f>E$98</f>
        <v xml:space="preserve"> [ £m ]</v>
      </c>
      <c r="F181" s="2"/>
      <c r="G181" s="11"/>
      <c r="H181" s="110">
        <f>SUM(J181:BD181)</f>
        <v>0</v>
      </c>
      <c r="I181" s="8"/>
      <c r="J181" s="85">
        <f t="shared" ref="J181:BD181" si="112">J253</f>
        <v>0</v>
      </c>
      <c r="K181" s="85">
        <f t="shared" si="112"/>
        <v>0</v>
      </c>
      <c r="L181" s="85">
        <f t="shared" si="112"/>
        <v>0</v>
      </c>
      <c r="M181" s="85">
        <f t="shared" si="112"/>
        <v>0</v>
      </c>
      <c r="N181" s="85">
        <f t="shared" si="112"/>
        <v>0</v>
      </c>
      <c r="O181" s="85">
        <f t="shared" si="112"/>
        <v>0</v>
      </c>
      <c r="P181" s="85">
        <f t="shared" si="112"/>
        <v>0</v>
      </c>
      <c r="Q181" s="85">
        <f t="shared" si="112"/>
        <v>0</v>
      </c>
      <c r="R181" s="85">
        <f t="shared" si="112"/>
        <v>-10.562673849647522</v>
      </c>
      <c r="S181" s="85">
        <f t="shared" si="112"/>
        <v>-2.567252055423106</v>
      </c>
      <c r="T181" s="85">
        <f t="shared" si="112"/>
        <v>-2.6648346356431247</v>
      </c>
      <c r="U181" s="85">
        <f t="shared" si="112"/>
        <v>1.7036731675805328E-2</v>
      </c>
      <c r="V181" s="85">
        <f t="shared" si="112"/>
        <v>-0.11385868566106438</v>
      </c>
      <c r="W181" s="85">
        <f t="shared" si="112"/>
        <v>4.6047559533930844</v>
      </c>
      <c r="X181" s="85">
        <f t="shared" si="112"/>
        <v>-4.5582424945492335</v>
      </c>
      <c r="Y181" s="85">
        <f t="shared" si="112"/>
        <v>-3.8722499253822207E-2</v>
      </c>
      <c r="Z181" s="85">
        <f t="shared" si="112"/>
        <v>1.9118053213500446</v>
      </c>
      <c r="AA181" s="85">
        <f t="shared" si="112"/>
        <v>-2.1766990874942067</v>
      </c>
      <c r="AB181" s="85">
        <f t="shared" si="112"/>
        <v>-0.22040728470193471</v>
      </c>
      <c r="AC181" s="85">
        <f t="shared" si="112"/>
        <v>4.9686882132834711</v>
      </c>
      <c r="AD181" s="85">
        <f t="shared" si="112"/>
        <v>-5.5417042533911811</v>
      </c>
      <c r="AE181" s="85">
        <f t="shared" si="112"/>
        <v>3.3058283313081915E-2</v>
      </c>
      <c r="AF181" s="85">
        <f t="shared" si="112"/>
        <v>1.9596458229571567</v>
      </c>
      <c r="AG181" s="85">
        <f t="shared" si="112"/>
        <v>-2.4602658932352455</v>
      </c>
      <c r="AH181" s="85">
        <f t="shared" si="112"/>
        <v>-0.25403134586420606</v>
      </c>
      <c r="AI181" s="85">
        <f t="shared" si="112"/>
        <v>5.4951659417258227</v>
      </c>
      <c r="AJ181" s="85">
        <f t="shared" si="112"/>
        <v>-5.9609008277026163</v>
      </c>
      <c r="AK181" s="85">
        <f t="shared" si="112"/>
        <v>-0.3109957671221224</v>
      </c>
      <c r="AL181" s="85">
        <f t="shared" si="112"/>
        <v>18.440432411990919</v>
      </c>
      <c r="AM181" s="85">
        <f t="shared" si="112"/>
        <v>0</v>
      </c>
      <c r="AN181" s="85">
        <f t="shared" si="112"/>
        <v>0</v>
      </c>
      <c r="AO181" s="85">
        <f t="shared" si="112"/>
        <v>0</v>
      </c>
      <c r="AP181" s="85">
        <f t="shared" si="112"/>
        <v>0</v>
      </c>
      <c r="AQ181" s="85">
        <f t="shared" si="112"/>
        <v>0</v>
      </c>
      <c r="AR181" s="85">
        <f t="shared" si="112"/>
        <v>0</v>
      </c>
      <c r="AS181" s="85">
        <f t="shared" si="112"/>
        <v>0</v>
      </c>
      <c r="AT181" s="85">
        <f t="shared" si="112"/>
        <v>0</v>
      </c>
      <c r="AU181" s="85">
        <f t="shared" si="112"/>
        <v>0</v>
      </c>
      <c r="AV181" s="85">
        <f t="shared" si="112"/>
        <v>0</v>
      </c>
      <c r="AW181" s="85">
        <f t="shared" si="112"/>
        <v>0</v>
      </c>
      <c r="AX181" s="85">
        <f t="shared" si="112"/>
        <v>0</v>
      </c>
      <c r="AY181" s="85">
        <f t="shared" si="112"/>
        <v>0</v>
      </c>
      <c r="AZ181" s="85">
        <f t="shared" si="112"/>
        <v>0</v>
      </c>
      <c r="BA181" s="85">
        <f t="shared" si="112"/>
        <v>0</v>
      </c>
      <c r="BB181" s="85">
        <f t="shared" si="112"/>
        <v>0</v>
      </c>
      <c r="BC181" s="85">
        <f t="shared" si="112"/>
        <v>0</v>
      </c>
      <c r="BD181" s="85">
        <f t="shared" si="112"/>
        <v>0</v>
      </c>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row>
    <row r="182" spans="1:104" outlineLevel="1" x14ac:dyDescent="0.25">
      <c r="A182" s="2"/>
      <c r="B182" s="2"/>
      <c r="C182" s="2" t="s">
        <v>177</v>
      </c>
      <c r="D182" s="2"/>
      <c r="E182" s="13" t="str">
        <f>E$98</f>
        <v xml:space="preserve"> [ £m ]</v>
      </c>
      <c r="F182" s="2"/>
      <c r="G182" s="2"/>
      <c r="H182" s="110">
        <f>SUM(J182:BD182)</f>
        <v>-352.67457817363959</v>
      </c>
      <c r="I182" s="8"/>
      <c r="J182" s="85">
        <f t="shared" ref="J182:BD182" si="113">SUM(J270:J271)</f>
        <v>0</v>
      </c>
      <c r="K182" s="85">
        <f t="shared" si="113"/>
        <v>0</v>
      </c>
      <c r="L182" s="85">
        <f t="shared" si="113"/>
        <v>0</v>
      </c>
      <c r="M182" s="85">
        <f t="shared" si="113"/>
        <v>0</v>
      </c>
      <c r="N182" s="85">
        <f t="shared" si="113"/>
        <v>0</v>
      </c>
      <c r="O182" s="85">
        <f t="shared" si="113"/>
        <v>0</v>
      </c>
      <c r="P182" s="85">
        <f t="shared" si="113"/>
        <v>0</v>
      </c>
      <c r="Q182" s="85">
        <f t="shared" si="113"/>
        <v>0</v>
      </c>
      <c r="R182" s="85">
        <f t="shared" si="113"/>
        <v>0</v>
      </c>
      <c r="S182" s="85">
        <f t="shared" si="113"/>
        <v>0</v>
      </c>
      <c r="T182" s="85">
        <f t="shared" si="113"/>
        <v>0</v>
      </c>
      <c r="U182" s="85">
        <f t="shared" si="113"/>
        <v>0</v>
      </c>
      <c r="V182" s="85">
        <f t="shared" si="113"/>
        <v>0</v>
      </c>
      <c r="W182" s="85">
        <f t="shared" si="113"/>
        <v>0</v>
      </c>
      <c r="X182" s="85">
        <f t="shared" si="113"/>
        <v>0</v>
      </c>
      <c r="Y182" s="85">
        <f t="shared" si="113"/>
        <v>-0.68174032021658704</v>
      </c>
      <c r="Z182" s="85">
        <f t="shared" si="113"/>
        <v>-12.247889308877426</v>
      </c>
      <c r="AA182" s="85">
        <f t="shared" si="113"/>
        <v>-21.579577545558848</v>
      </c>
      <c r="AB182" s="85">
        <f t="shared" si="113"/>
        <v>-25.361206800990701</v>
      </c>
      <c r="AC182" s="85">
        <f t="shared" si="113"/>
        <v>-18.162799389138193</v>
      </c>
      <c r="AD182" s="85">
        <f t="shared" si="113"/>
        <v>-26.638472988910209</v>
      </c>
      <c r="AE182" s="85">
        <f t="shared" si="113"/>
        <v>-31.366510941456244</v>
      </c>
      <c r="AF182" s="85">
        <f t="shared" si="113"/>
        <v>-29.237136931849861</v>
      </c>
      <c r="AG182" s="85">
        <f t="shared" si="113"/>
        <v>-33.721231369001941</v>
      </c>
      <c r="AH182" s="85">
        <f t="shared" si="113"/>
        <v>-36.900442300930251</v>
      </c>
      <c r="AI182" s="85">
        <f t="shared" si="113"/>
        <v>-28.276908236321624</v>
      </c>
      <c r="AJ182" s="85">
        <f t="shared" si="113"/>
        <v>-36.812848269775209</v>
      </c>
      <c r="AK182" s="85">
        <f t="shared" si="113"/>
        <v>-41.307644306467495</v>
      </c>
      <c r="AL182" s="85">
        <f t="shared" si="113"/>
        <v>-10.380169464145062</v>
      </c>
      <c r="AM182" s="85">
        <f t="shared" si="113"/>
        <v>0</v>
      </c>
      <c r="AN182" s="85">
        <f t="shared" si="113"/>
        <v>0</v>
      </c>
      <c r="AO182" s="85">
        <f t="shared" si="113"/>
        <v>0</v>
      </c>
      <c r="AP182" s="85">
        <f t="shared" si="113"/>
        <v>0</v>
      </c>
      <c r="AQ182" s="85">
        <f t="shared" si="113"/>
        <v>0</v>
      </c>
      <c r="AR182" s="85">
        <f t="shared" si="113"/>
        <v>0</v>
      </c>
      <c r="AS182" s="85">
        <f t="shared" si="113"/>
        <v>0</v>
      </c>
      <c r="AT182" s="85">
        <f t="shared" si="113"/>
        <v>0</v>
      </c>
      <c r="AU182" s="85">
        <f t="shared" si="113"/>
        <v>0</v>
      </c>
      <c r="AV182" s="85">
        <f t="shared" si="113"/>
        <v>0</v>
      </c>
      <c r="AW182" s="85">
        <f t="shared" si="113"/>
        <v>0</v>
      </c>
      <c r="AX182" s="85">
        <f t="shared" si="113"/>
        <v>0</v>
      </c>
      <c r="AY182" s="85">
        <f t="shared" si="113"/>
        <v>0</v>
      </c>
      <c r="AZ182" s="85">
        <f t="shared" si="113"/>
        <v>0</v>
      </c>
      <c r="BA182" s="85">
        <f t="shared" si="113"/>
        <v>0</v>
      </c>
      <c r="BB182" s="85">
        <f t="shared" si="113"/>
        <v>0</v>
      </c>
      <c r="BC182" s="85">
        <f t="shared" si="113"/>
        <v>0</v>
      </c>
      <c r="BD182" s="85">
        <f t="shared" si="113"/>
        <v>0</v>
      </c>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row>
    <row r="183" spans="1:104" outlineLevel="1" x14ac:dyDescent="0.25">
      <c r="A183" s="2"/>
      <c r="B183" s="2"/>
      <c r="C183" s="2" t="s">
        <v>18</v>
      </c>
      <c r="D183" s="2"/>
      <c r="E183" s="13" t="str">
        <f>E$98</f>
        <v xml:space="preserve"> [ £m ]</v>
      </c>
      <c r="F183" s="2"/>
      <c r="G183" s="2"/>
      <c r="H183" s="110">
        <f>SUM(J183:BD183)</f>
        <v>-1833.8423479494711</v>
      </c>
      <c r="I183" s="8"/>
      <c r="J183" s="85">
        <f t="shared" ref="J183:BD183" si="114">-J88</f>
        <v>0</v>
      </c>
      <c r="K183" s="85">
        <f t="shared" si="114"/>
        <v>0</v>
      </c>
      <c r="L183" s="85">
        <f t="shared" si="114"/>
        <v>0</v>
      </c>
      <c r="M183" s="85">
        <f t="shared" si="114"/>
        <v>-315.52356164383565</v>
      </c>
      <c r="N183" s="85">
        <f t="shared" si="114"/>
        <v>-341.97427493150684</v>
      </c>
      <c r="O183" s="85">
        <f t="shared" si="114"/>
        <v>-512.88470104856162</v>
      </c>
      <c r="P183" s="85">
        <f t="shared" si="114"/>
        <v>-396.82287234106104</v>
      </c>
      <c r="Q183" s="85">
        <f t="shared" si="114"/>
        <v>-229.47424161262501</v>
      </c>
      <c r="R183" s="85">
        <f t="shared" si="114"/>
        <v>-37.162696371880685</v>
      </c>
      <c r="S183" s="85">
        <f t="shared" si="114"/>
        <v>0</v>
      </c>
      <c r="T183" s="85">
        <f t="shared" si="114"/>
        <v>0</v>
      </c>
      <c r="U183" s="85">
        <f t="shared" si="114"/>
        <v>0</v>
      </c>
      <c r="V183" s="85">
        <f t="shared" si="114"/>
        <v>0</v>
      </c>
      <c r="W183" s="85">
        <f t="shared" si="114"/>
        <v>0</v>
      </c>
      <c r="X183" s="85">
        <f t="shared" si="114"/>
        <v>0</v>
      </c>
      <c r="Y183" s="85">
        <f t="shared" si="114"/>
        <v>0</v>
      </c>
      <c r="Z183" s="85">
        <f t="shared" si="114"/>
        <v>0</v>
      </c>
      <c r="AA183" s="85">
        <f t="shared" si="114"/>
        <v>0</v>
      </c>
      <c r="AB183" s="85">
        <f t="shared" si="114"/>
        <v>0</v>
      </c>
      <c r="AC183" s="85">
        <f t="shared" si="114"/>
        <v>0</v>
      </c>
      <c r="AD183" s="85">
        <f t="shared" si="114"/>
        <v>0</v>
      </c>
      <c r="AE183" s="85">
        <f t="shared" si="114"/>
        <v>0</v>
      </c>
      <c r="AF183" s="85">
        <f t="shared" si="114"/>
        <v>0</v>
      </c>
      <c r="AG183" s="85">
        <f t="shared" si="114"/>
        <v>0</v>
      </c>
      <c r="AH183" s="85">
        <f t="shared" si="114"/>
        <v>0</v>
      </c>
      <c r="AI183" s="85">
        <f t="shared" si="114"/>
        <v>0</v>
      </c>
      <c r="AJ183" s="85">
        <f t="shared" si="114"/>
        <v>0</v>
      </c>
      <c r="AK183" s="85">
        <f t="shared" si="114"/>
        <v>0</v>
      </c>
      <c r="AL183" s="85">
        <f t="shared" si="114"/>
        <v>0</v>
      </c>
      <c r="AM183" s="85">
        <f t="shared" si="114"/>
        <v>0</v>
      </c>
      <c r="AN183" s="85">
        <f t="shared" si="114"/>
        <v>0</v>
      </c>
      <c r="AO183" s="85">
        <f t="shared" si="114"/>
        <v>0</v>
      </c>
      <c r="AP183" s="85">
        <f t="shared" si="114"/>
        <v>0</v>
      </c>
      <c r="AQ183" s="85">
        <f t="shared" si="114"/>
        <v>0</v>
      </c>
      <c r="AR183" s="85">
        <f t="shared" si="114"/>
        <v>0</v>
      </c>
      <c r="AS183" s="85">
        <f t="shared" si="114"/>
        <v>0</v>
      </c>
      <c r="AT183" s="85">
        <f t="shared" si="114"/>
        <v>0</v>
      </c>
      <c r="AU183" s="85">
        <f t="shared" si="114"/>
        <v>0</v>
      </c>
      <c r="AV183" s="85">
        <f t="shared" si="114"/>
        <v>0</v>
      </c>
      <c r="AW183" s="85">
        <f t="shared" si="114"/>
        <v>0</v>
      </c>
      <c r="AX183" s="85">
        <f t="shared" si="114"/>
        <v>0</v>
      </c>
      <c r="AY183" s="85">
        <f t="shared" si="114"/>
        <v>0</v>
      </c>
      <c r="AZ183" s="85">
        <f t="shared" si="114"/>
        <v>0</v>
      </c>
      <c r="BA183" s="85">
        <f t="shared" si="114"/>
        <v>0</v>
      </c>
      <c r="BB183" s="85">
        <f t="shared" si="114"/>
        <v>0</v>
      </c>
      <c r="BC183" s="85">
        <f t="shared" si="114"/>
        <v>0</v>
      </c>
      <c r="BD183" s="85">
        <f t="shared" si="114"/>
        <v>0</v>
      </c>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row>
    <row r="184" spans="1:104" outlineLevel="1" x14ac:dyDescent="0.25">
      <c r="A184" s="2"/>
      <c r="B184" s="2"/>
      <c r="C184" s="2" t="s">
        <v>178</v>
      </c>
      <c r="D184" s="2"/>
      <c r="E184" s="13" t="str">
        <f>E$98</f>
        <v xml:space="preserve"> [ £m ]</v>
      </c>
      <c r="F184" s="131"/>
      <c r="G184" s="2"/>
      <c r="H184" s="132"/>
      <c r="I184" s="8"/>
      <c r="J184" s="89">
        <f t="shared" ref="J184:BD184" si="115">SUM(J180:J183)</f>
        <v>0</v>
      </c>
      <c r="K184" s="89">
        <f t="shared" si="115"/>
        <v>0</v>
      </c>
      <c r="L184" s="89">
        <f t="shared" si="115"/>
        <v>0</v>
      </c>
      <c r="M184" s="89">
        <f t="shared" si="115"/>
        <v>-315.52356164383565</v>
      </c>
      <c r="N184" s="89">
        <f t="shared" si="115"/>
        <v>-341.97427493150684</v>
      </c>
      <c r="O184" s="89">
        <f t="shared" si="115"/>
        <v>-512.88470104856162</v>
      </c>
      <c r="P184" s="89">
        <f t="shared" si="115"/>
        <v>-396.82287234106104</v>
      </c>
      <c r="Q184" s="89">
        <f t="shared" si="115"/>
        <v>-229.47424161262501</v>
      </c>
      <c r="R184" s="89">
        <f t="shared" si="115"/>
        <v>62.625404965294464</v>
      </c>
      <c r="S184" s="89">
        <f t="shared" si="115"/>
        <v>149.06257048494302</v>
      </c>
      <c r="T184" s="89">
        <f t="shared" si="115"/>
        <v>181.71069442378842</v>
      </c>
      <c r="U184" s="89">
        <f t="shared" si="115"/>
        <v>183.45077979926259</v>
      </c>
      <c r="V184" s="89">
        <f t="shared" si="115"/>
        <v>184.49195097557595</v>
      </c>
      <c r="W184" s="89">
        <f t="shared" si="115"/>
        <v>132.96749041440759</v>
      </c>
      <c r="X184" s="89">
        <f t="shared" si="115"/>
        <v>179.56726990655426</v>
      </c>
      <c r="Y184" s="89">
        <f t="shared" si="115"/>
        <v>183.11839610878448</v>
      </c>
      <c r="Z184" s="89">
        <f t="shared" si="115"/>
        <v>150.00712841224606</v>
      </c>
      <c r="AA184" s="89">
        <f t="shared" si="115"/>
        <v>162.82887583454249</v>
      </c>
      <c r="AB184" s="89">
        <f t="shared" si="115"/>
        <v>163.98353379786721</v>
      </c>
      <c r="AC184" s="89">
        <f t="shared" si="115"/>
        <v>115.11958248493031</v>
      </c>
      <c r="AD184" s="89">
        <f t="shared" si="115"/>
        <v>163.29780417957505</v>
      </c>
      <c r="AE184" s="89">
        <f t="shared" si="115"/>
        <v>163.47604447854351</v>
      </c>
      <c r="AF184" s="89">
        <f t="shared" si="115"/>
        <v>143.91502994830574</v>
      </c>
      <c r="AG184" s="89">
        <f t="shared" si="115"/>
        <v>164.16618999322361</v>
      </c>
      <c r="AH184" s="89">
        <f t="shared" si="115"/>
        <v>165.9971790807715</v>
      </c>
      <c r="AI184" s="89">
        <f t="shared" si="115"/>
        <v>113.21814017516544</v>
      </c>
      <c r="AJ184" s="89">
        <f t="shared" si="115"/>
        <v>166.05347541485014</v>
      </c>
      <c r="AK184" s="89">
        <f t="shared" si="115"/>
        <v>170.07925415335191</v>
      </c>
      <c r="AL184" s="89">
        <f t="shared" si="115"/>
        <v>25.697781204019201</v>
      </c>
      <c r="AM184" s="89">
        <f t="shared" si="115"/>
        <v>0</v>
      </c>
      <c r="AN184" s="89">
        <f t="shared" si="115"/>
        <v>0</v>
      </c>
      <c r="AO184" s="89">
        <f t="shared" si="115"/>
        <v>0</v>
      </c>
      <c r="AP184" s="89">
        <f t="shared" si="115"/>
        <v>0</v>
      </c>
      <c r="AQ184" s="89">
        <f t="shared" si="115"/>
        <v>0</v>
      </c>
      <c r="AR184" s="89">
        <f t="shared" si="115"/>
        <v>0</v>
      </c>
      <c r="AS184" s="89">
        <f t="shared" si="115"/>
        <v>0</v>
      </c>
      <c r="AT184" s="89">
        <f t="shared" si="115"/>
        <v>0</v>
      </c>
      <c r="AU184" s="89">
        <f t="shared" si="115"/>
        <v>0</v>
      </c>
      <c r="AV184" s="89">
        <f t="shared" si="115"/>
        <v>0</v>
      </c>
      <c r="AW184" s="89">
        <f t="shared" si="115"/>
        <v>0</v>
      </c>
      <c r="AX184" s="89">
        <f t="shared" si="115"/>
        <v>0</v>
      </c>
      <c r="AY184" s="89">
        <f t="shared" si="115"/>
        <v>0</v>
      </c>
      <c r="AZ184" s="89">
        <f t="shared" si="115"/>
        <v>0</v>
      </c>
      <c r="BA184" s="89">
        <f t="shared" si="115"/>
        <v>0</v>
      </c>
      <c r="BB184" s="89">
        <f t="shared" si="115"/>
        <v>0</v>
      </c>
      <c r="BC184" s="89">
        <f t="shared" si="115"/>
        <v>0</v>
      </c>
      <c r="BD184" s="89">
        <f t="shared" si="115"/>
        <v>0</v>
      </c>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row>
    <row r="185" spans="1:104" outlineLevel="1" x14ac:dyDescent="0.25">
      <c r="A185" s="2"/>
      <c r="B185" s="2"/>
      <c r="C185" s="2"/>
      <c r="D185" s="2"/>
      <c r="E185" s="20"/>
      <c r="F185" s="2"/>
      <c r="G185" s="2"/>
      <c r="H185" s="133"/>
      <c r="I185" s="118"/>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34"/>
      <c r="AV185" s="134"/>
      <c r="AW185" s="134"/>
      <c r="AX185" s="134"/>
      <c r="AY185" s="134"/>
      <c r="AZ185" s="134"/>
      <c r="BA185" s="134"/>
      <c r="BB185" s="134"/>
      <c r="BC185" s="134"/>
      <c r="BD185" s="134"/>
      <c r="BE185" s="58"/>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row>
    <row r="186" spans="1:104" outlineLevel="1" x14ac:dyDescent="0.25">
      <c r="A186" s="2"/>
      <c r="B186" s="8"/>
      <c r="C186" s="8" t="s">
        <v>179</v>
      </c>
      <c r="D186" s="8"/>
      <c r="E186" s="13" t="str">
        <f t="shared" ref="E186:E192" si="116">E$98</f>
        <v xml:space="preserve"> [ £m ]</v>
      </c>
      <c r="F186" s="8"/>
      <c r="G186" s="8"/>
      <c r="H186" s="110">
        <f t="shared" ref="H186:H192" si="117">SUM(J186:BD186)</f>
        <v>-624.53205095781698</v>
      </c>
      <c r="I186" s="8"/>
      <c r="J186" s="85">
        <f t="shared" ref="J186:BD186" si="118">J328</f>
        <v>0</v>
      </c>
      <c r="K186" s="85">
        <f t="shared" si="118"/>
        <v>0</v>
      </c>
      <c r="L186" s="85">
        <f t="shared" si="118"/>
        <v>0</v>
      </c>
      <c r="M186" s="85">
        <f t="shared" si="118"/>
        <v>0</v>
      </c>
      <c r="N186" s="85">
        <f t="shared" si="118"/>
        <v>0</v>
      </c>
      <c r="O186" s="85">
        <f t="shared" si="118"/>
        <v>0</v>
      </c>
      <c r="P186" s="85">
        <f t="shared" si="118"/>
        <v>0</v>
      </c>
      <c r="Q186" s="85">
        <f t="shared" si="118"/>
        <v>0</v>
      </c>
      <c r="R186" s="85">
        <f t="shared" si="118"/>
        <v>-41.750269976862974</v>
      </c>
      <c r="S186" s="85">
        <f t="shared" si="118"/>
        <v>-60.184000839360522</v>
      </c>
      <c r="T186" s="85">
        <f t="shared" si="118"/>
        <v>-58.224448531830447</v>
      </c>
      <c r="U186" s="85">
        <f t="shared" si="118"/>
        <v>-55.078647810962359</v>
      </c>
      <c r="V186" s="85">
        <f t="shared" si="118"/>
        <v>-51.717554208201719</v>
      </c>
      <c r="W186" s="85">
        <f t="shared" si="118"/>
        <v>-48.153700219425936</v>
      </c>
      <c r="X186" s="85">
        <f t="shared" si="118"/>
        <v>-46.129135549916981</v>
      </c>
      <c r="Y186" s="85">
        <f t="shared" si="118"/>
        <v>-42.450016663861021</v>
      </c>
      <c r="Z186" s="85">
        <f t="shared" si="118"/>
        <v>-38.468570960094581</v>
      </c>
      <c r="AA186" s="85">
        <f t="shared" si="118"/>
        <v>-35.391761894357778</v>
      </c>
      <c r="AB186" s="85">
        <f t="shared" si="118"/>
        <v>-31.733720794590916</v>
      </c>
      <c r="AC186" s="85">
        <f t="shared" si="118"/>
        <v>-27.854289041058223</v>
      </c>
      <c r="AD186" s="85">
        <f t="shared" si="118"/>
        <v>-25.409684076946792</v>
      </c>
      <c r="AE186" s="85">
        <f t="shared" si="118"/>
        <v>-21.236908141474959</v>
      </c>
      <c r="AF186" s="85">
        <f t="shared" si="118"/>
        <v>-16.849552065930592</v>
      </c>
      <c r="AG186" s="85">
        <f t="shared" si="118"/>
        <v>-12.894862004283596</v>
      </c>
      <c r="AH186" s="85">
        <f t="shared" si="118"/>
        <v>-8.0673987713903212</v>
      </c>
      <c r="AI186" s="85">
        <f t="shared" si="118"/>
        <v>-2.9375294072674545</v>
      </c>
      <c r="AJ186" s="85">
        <f t="shared" si="118"/>
        <v>0</v>
      </c>
      <c r="AK186" s="85">
        <f t="shared" si="118"/>
        <v>0</v>
      </c>
      <c r="AL186" s="85">
        <f t="shared" si="118"/>
        <v>0</v>
      </c>
      <c r="AM186" s="85">
        <f t="shared" si="118"/>
        <v>0</v>
      </c>
      <c r="AN186" s="85">
        <f t="shared" si="118"/>
        <v>0</v>
      </c>
      <c r="AO186" s="85">
        <f t="shared" si="118"/>
        <v>0</v>
      </c>
      <c r="AP186" s="85">
        <f t="shared" si="118"/>
        <v>0</v>
      </c>
      <c r="AQ186" s="85">
        <f t="shared" si="118"/>
        <v>0</v>
      </c>
      <c r="AR186" s="85">
        <f t="shared" si="118"/>
        <v>0</v>
      </c>
      <c r="AS186" s="85">
        <f t="shared" si="118"/>
        <v>0</v>
      </c>
      <c r="AT186" s="85">
        <f t="shared" si="118"/>
        <v>0</v>
      </c>
      <c r="AU186" s="85">
        <f t="shared" si="118"/>
        <v>0</v>
      </c>
      <c r="AV186" s="85">
        <f t="shared" si="118"/>
        <v>0</v>
      </c>
      <c r="AW186" s="85">
        <f t="shared" si="118"/>
        <v>0</v>
      </c>
      <c r="AX186" s="85">
        <f t="shared" si="118"/>
        <v>0</v>
      </c>
      <c r="AY186" s="85">
        <f t="shared" si="118"/>
        <v>0</v>
      </c>
      <c r="AZ186" s="85">
        <f t="shared" si="118"/>
        <v>0</v>
      </c>
      <c r="BA186" s="85">
        <f t="shared" si="118"/>
        <v>0</v>
      </c>
      <c r="BB186" s="85">
        <f t="shared" si="118"/>
        <v>0</v>
      </c>
      <c r="BC186" s="85">
        <f t="shared" si="118"/>
        <v>0</v>
      </c>
      <c r="BD186" s="85">
        <f t="shared" si="118"/>
        <v>0</v>
      </c>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row>
    <row r="187" spans="1:104" outlineLevel="1" x14ac:dyDescent="0.25">
      <c r="A187" s="2"/>
      <c r="B187" s="8"/>
      <c r="C187" s="8" t="s">
        <v>168</v>
      </c>
      <c r="D187" s="8"/>
      <c r="E187" s="13" t="str">
        <f t="shared" si="116"/>
        <v xml:space="preserve"> [ £m ]</v>
      </c>
      <c r="F187" s="8"/>
      <c r="G187" s="8"/>
      <c r="H187" s="110">
        <f t="shared" si="117"/>
        <v>10.545524784050903</v>
      </c>
      <c r="I187" s="8"/>
      <c r="J187" s="85">
        <f t="shared" ref="J187:BD187" si="119">J345</f>
        <v>0</v>
      </c>
      <c r="K187" s="85">
        <f t="shared" si="119"/>
        <v>0</v>
      </c>
      <c r="L187" s="85">
        <f t="shared" si="119"/>
        <v>0</v>
      </c>
      <c r="M187" s="85">
        <f t="shared" si="119"/>
        <v>0</v>
      </c>
      <c r="N187" s="85">
        <f t="shared" si="119"/>
        <v>0</v>
      </c>
      <c r="O187" s="85">
        <f t="shared" si="119"/>
        <v>0</v>
      </c>
      <c r="P187" s="85">
        <f t="shared" si="119"/>
        <v>0</v>
      </c>
      <c r="Q187" s="85">
        <f t="shared" si="119"/>
        <v>0</v>
      </c>
      <c r="R187" s="85">
        <f t="shared" si="119"/>
        <v>0</v>
      </c>
      <c r="S187" s="85">
        <f t="shared" si="119"/>
        <v>0.29018915680156082</v>
      </c>
      <c r="T187" s="85">
        <f t="shared" si="119"/>
        <v>0.4728548304498853</v>
      </c>
      <c r="U187" s="85">
        <f t="shared" si="119"/>
        <v>0.4979652371651338</v>
      </c>
      <c r="V187" s="85">
        <f t="shared" si="119"/>
        <v>0.51495571252772254</v>
      </c>
      <c r="W187" s="85">
        <f t="shared" si="119"/>
        <v>0.51101567220211264</v>
      </c>
      <c r="X187" s="85">
        <f t="shared" si="119"/>
        <v>0.68459763699845566</v>
      </c>
      <c r="Y187" s="85">
        <f t="shared" si="119"/>
        <v>0.64690918790038698</v>
      </c>
      <c r="Z187" s="85">
        <f t="shared" si="119"/>
        <v>0.60272189087477535</v>
      </c>
      <c r="AA187" s="85">
        <f t="shared" si="119"/>
        <v>0.67651283324687694</v>
      </c>
      <c r="AB187" s="85">
        <f t="shared" si="119"/>
        <v>0.66209330342120909</v>
      </c>
      <c r="AC187" s="85">
        <f t="shared" si="119"/>
        <v>0.6292809845143511</v>
      </c>
      <c r="AD187" s="85">
        <f t="shared" si="119"/>
        <v>0.74960848850026174</v>
      </c>
      <c r="AE187" s="85">
        <f t="shared" si="119"/>
        <v>0.67611984588256169</v>
      </c>
      <c r="AF187" s="85">
        <f t="shared" si="119"/>
        <v>0.59228330490715142</v>
      </c>
      <c r="AG187" s="85">
        <f t="shared" si="119"/>
        <v>0.55550518209410416</v>
      </c>
      <c r="AH187" s="85">
        <f t="shared" si="119"/>
        <v>0.42231967129526271</v>
      </c>
      <c r="AI187" s="85">
        <f t="shared" si="119"/>
        <v>0.26342675169501223</v>
      </c>
      <c r="AJ187" s="85">
        <f t="shared" si="119"/>
        <v>0.33500856202912671</v>
      </c>
      <c r="AK187" s="85">
        <f t="shared" si="119"/>
        <v>0.67749718680265703</v>
      </c>
      <c r="AL187" s="85">
        <f t="shared" si="119"/>
        <v>8.4659344742291781E-2</v>
      </c>
      <c r="AM187" s="85">
        <f t="shared" si="119"/>
        <v>0</v>
      </c>
      <c r="AN187" s="85">
        <f t="shared" si="119"/>
        <v>0</v>
      </c>
      <c r="AO187" s="85">
        <f t="shared" si="119"/>
        <v>0</v>
      </c>
      <c r="AP187" s="85">
        <f t="shared" si="119"/>
        <v>0</v>
      </c>
      <c r="AQ187" s="85">
        <f t="shared" si="119"/>
        <v>0</v>
      </c>
      <c r="AR187" s="85">
        <f t="shared" si="119"/>
        <v>0</v>
      </c>
      <c r="AS187" s="85">
        <f t="shared" si="119"/>
        <v>0</v>
      </c>
      <c r="AT187" s="85">
        <f t="shared" si="119"/>
        <v>0</v>
      </c>
      <c r="AU187" s="85">
        <f t="shared" si="119"/>
        <v>0</v>
      </c>
      <c r="AV187" s="85">
        <f t="shared" si="119"/>
        <v>0</v>
      </c>
      <c r="AW187" s="85">
        <f t="shared" si="119"/>
        <v>0</v>
      </c>
      <c r="AX187" s="85">
        <f t="shared" si="119"/>
        <v>0</v>
      </c>
      <c r="AY187" s="85">
        <f t="shared" si="119"/>
        <v>0</v>
      </c>
      <c r="AZ187" s="85">
        <f t="shared" si="119"/>
        <v>0</v>
      </c>
      <c r="BA187" s="85">
        <f t="shared" si="119"/>
        <v>0</v>
      </c>
      <c r="BB187" s="85">
        <f t="shared" si="119"/>
        <v>0</v>
      </c>
      <c r="BC187" s="85">
        <f t="shared" si="119"/>
        <v>0</v>
      </c>
      <c r="BD187" s="85">
        <f t="shared" si="119"/>
        <v>0</v>
      </c>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row>
    <row r="188" spans="1:104" outlineLevel="1" x14ac:dyDescent="0.25">
      <c r="A188" s="2"/>
      <c r="B188" s="2"/>
      <c r="C188" s="2" t="s">
        <v>180</v>
      </c>
      <c r="D188" s="2"/>
      <c r="E188" s="13" t="str">
        <f t="shared" si="116"/>
        <v xml:space="preserve"> [ £m ]</v>
      </c>
      <c r="F188" s="2"/>
      <c r="G188" s="2"/>
      <c r="H188" s="110">
        <f t="shared" si="117"/>
        <v>1191.9975261671561</v>
      </c>
      <c r="I188" s="8"/>
      <c r="J188" s="85">
        <f t="shared" ref="J188:BD188" si="120">J326</f>
        <v>0</v>
      </c>
      <c r="K188" s="85">
        <f t="shared" si="120"/>
        <v>0</v>
      </c>
      <c r="L188" s="85">
        <f t="shared" si="120"/>
        <v>0</v>
      </c>
      <c r="M188" s="85">
        <f t="shared" si="120"/>
        <v>205.09031506849317</v>
      </c>
      <c r="N188" s="85">
        <f t="shared" si="120"/>
        <v>222.28327870547946</v>
      </c>
      <c r="O188" s="85">
        <f t="shared" si="120"/>
        <v>333.37505568156507</v>
      </c>
      <c r="P188" s="85">
        <f t="shared" si="120"/>
        <v>257.93486702168968</v>
      </c>
      <c r="Q188" s="85">
        <f t="shared" si="120"/>
        <v>149.15825704820625</v>
      </c>
      <c r="R188" s="85">
        <f t="shared" si="120"/>
        <v>24.15575264172244</v>
      </c>
      <c r="S188" s="85">
        <f t="shared" si="120"/>
        <v>0</v>
      </c>
      <c r="T188" s="85">
        <f t="shared" si="120"/>
        <v>0</v>
      </c>
      <c r="U188" s="85">
        <f t="shared" si="120"/>
        <v>0</v>
      </c>
      <c r="V188" s="85">
        <f t="shared" si="120"/>
        <v>0</v>
      </c>
      <c r="W188" s="85">
        <f t="shared" si="120"/>
        <v>0</v>
      </c>
      <c r="X188" s="85">
        <f t="shared" si="120"/>
        <v>0</v>
      </c>
      <c r="Y188" s="85">
        <f t="shared" si="120"/>
        <v>0</v>
      </c>
      <c r="Z188" s="85">
        <f t="shared" si="120"/>
        <v>0</v>
      </c>
      <c r="AA188" s="85">
        <f t="shared" si="120"/>
        <v>0</v>
      </c>
      <c r="AB188" s="85">
        <f t="shared" si="120"/>
        <v>0</v>
      </c>
      <c r="AC188" s="85">
        <f t="shared" si="120"/>
        <v>0</v>
      </c>
      <c r="AD188" s="85">
        <f t="shared" si="120"/>
        <v>0</v>
      </c>
      <c r="AE188" s="85">
        <f t="shared" si="120"/>
        <v>0</v>
      </c>
      <c r="AF188" s="85">
        <f t="shared" si="120"/>
        <v>0</v>
      </c>
      <c r="AG188" s="85">
        <f t="shared" si="120"/>
        <v>0</v>
      </c>
      <c r="AH188" s="85">
        <f t="shared" si="120"/>
        <v>0</v>
      </c>
      <c r="AI188" s="85">
        <f t="shared" si="120"/>
        <v>0</v>
      </c>
      <c r="AJ188" s="85">
        <f t="shared" si="120"/>
        <v>0</v>
      </c>
      <c r="AK188" s="85">
        <f t="shared" si="120"/>
        <v>0</v>
      </c>
      <c r="AL188" s="85">
        <f t="shared" si="120"/>
        <v>0</v>
      </c>
      <c r="AM188" s="85">
        <f t="shared" si="120"/>
        <v>0</v>
      </c>
      <c r="AN188" s="85">
        <f t="shared" si="120"/>
        <v>0</v>
      </c>
      <c r="AO188" s="85">
        <f t="shared" si="120"/>
        <v>0</v>
      </c>
      <c r="AP188" s="85">
        <f t="shared" si="120"/>
        <v>0</v>
      </c>
      <c r="AQ188" s="85">
        <f t="shared" si="120"/>
        <v>0</v>
      </c>
      <c r="AR188" s="85">
        <f t="shared" si="120"/>
        <v>0</v>
      </c>
      <c r="AS188" s="85">
        <f t="shared" si="120"/>
        <v>0</v>
      </c>
      <c r="AT188" s="85">
        <f t="shared" si="120"/>
        <v>0</v>
      </c>
      <c r="AU188" s="85">
        <f t="shared" si="120"/>
        <v>0</v>
      </c>
      <c r="AV188" s="85">
        <f t="shared" si="120"/>
        <v>0</v>
      </c>
      <c r="AW188" s="85">
        <f t="shared" si="120"/>
        <v>0</v>
      </c>
      <c r="AX188" s="85">
        <f t="shared" si="120"/>
        <v>0</v>
      </c>
      <c r="AY188" s="85">
        <f t="shared" si="120"/>
        <v>0</v>
      </c>
      <c r="AZ188" s="85">
        <f t="shared" si="120"/>
        <v>0</v>
      </c>
      <c r="BA188" s="85">
        <f t="shared" si="120"/>
        <v>0</v>
      </c>
      <c r="BB188" s="85">
        <f t="shared" si="120"/>
        <v>0</v>
      </c>
      <c r="BC188" s="85">
        <f t="shared" si="120"/>
        <v>0</v>
      </c>
      <c r="BD188" s="85">
        <f t="shared" si="120"/>
        <v>0</v>
      </c>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row>
    <row r="189" spans="1:104" outlineLevel="1" x14ac:dyDescent="0.25">
      <c r="A189" s="2"/>
      <c r="B189" s="8"/>
      <c r="C189" s="8" t="s">
        <v>181</v>
      </c>
      <c r="D189" s="8"/>
      <c r="E189" s="13" t="str">
        <f t="shared" si="116"/>
        <v xml:space="preserve"> [ £m ]</v>
      </c>
      <c r="F189" s="8"/>
      <c r="G189" s="8"/>
      <c r="H189" s="110">
        <f t="shared" si="117"/>
        <v>-1203.6800167872102</v>
      </c>
      <c r="I189" s="8"/>
      <c r="J189" s="85">
        <f t="shared" ref="J189:BD189" si="121">J329</f>
        <v>0</v>
      </c>
      <c r="K189" s="85">
        <f t="shared" si="121"/>
        <v>0</v>
      </c>
      <c r="L189" s="85">
        <f t="shared" si="121"/>
        <v>0</v>
      </c>
      <c r="M189" s="85">
        <f t="shared" si="121"/>
        <v>0</v>
      </c>
      <c r="N189" s="85">
        <f t="shared" si="121"/>
        <v>0</v>
      </c>
      <c r="O189" s="85">
        <f t="shared" si="121"/>
        <v>0</v>
      </c>
      <c r="P189" s="85">
        <f t="shared" si="121"/>
        <v>0</v>
      </c>
      <c r="Q189" s="85">
        <f t="shared" si="121"/>
        <v>0</v>
      </c>
      <c r="R189" s="85">
        <f t="shared" si="121"/>
        <v>0</v>
      </c>
      <c r="S189" s="85">
        <f t="shared" si="121"/>
        <v>-39.191046150601494</v>
      </c>
      <c r="T189" s="85">
        <f t="shared" si="121"/>
        <v>-62.916014417361836</v>
      </c>
      <c r="U189" s="85">
        <f t="shared" si="121"/>
        <v>-67.221872055212714</v>
      </c>
      <c r="V189" s="85">
        <f t="shared" si="121"/>
        <v>-71.277079775515574</v>
      </c>
      <c r="W189" s="85">
        <f t="shared" si="121"/>
        <v>-40.491293390179131</v>
      </c>
      <c r="X189" s="85">
        <f t="shared" si="121"/>
        <v>-73.582377721119187</v>
      </c>
      <c r="Y189" s="85">
        <f t="shared" si="121"/>
        <v>-79.628914075328638</v>
      </c>
      <c r="Z189" s="85">
        <f t="shared" si="121"/>
        <v>-61.536181314736126</v>
      </c>
      <c r="AA189" s="85">
        <f t="shared" si="121"/>
        <v>-73.160821995337216</v>
      </c>
      <c r="AB189" s="85">
        <f t="shared" si="121"/>
        <v>-77.588635070653879</v>
      </c>
      <c r="AC189" s="85">
        <f t="shared" si="121"/>
        <v>-48.892099282228642</v>
      </c>
      <c r="AD189" s="85">
        <f t="shared" si="121"/>
        <v>-83.455518709436575</v>
      </c>
      <c r="AE189" s="85">
        <f t="shared" si="121"/>
        <v>-87.747121510887382</v>
      </c>
      <c r="AF189" s="85">
        <f t="shared" si="121"/>
        <v>-79.093801232939896</v>
      </c>
      <c r="AG189" s="85">
        <f t="shared" si="121"/>
        <v>-96.549264657865479</v>
      </c>
      <c r="AH189" s="85">
        <f t="shared" si="121"/>
        <v>-102.59738728245735</v>
      </c>
      <c r="AI189" s="85">
        <f t="shared" si="121"/>
        <v>-58.750588145349084</v>
      </c>
      <c r="AJ189" s="85">
        <f t="shared" si="121"/>
        <v>0</v>
      </c>
      <c r="AK189" s="85">
        <f t="shared" si="121"/>
        <v>0</v>
      </c>
      <c r="AL189" s="85">
        <f t="shared" si="121"/>
        <v>0</v>
      </c>
      <c r="AM189" s="85">
        <f t="shared" si="121"/>
        <v>0</v>
      </c>
      <c r="AN189" s="85">
        <f t="shared" si="121"/>
        <v>0</v>
      </c>
      <c r="AO189" s="85">
        <f t="shared" si="121"/>
        <v>0</v>
      </c>
      <c r="AP189" s="85">
        <f t="shared" si="121"/>
        <v>0</v>
      </c>
      <c r="AQ189" s="85">
        <f t="shared" si="121"/>
        <v>0</v>
      </c>
      <c r="AR189" s="85">
        <f t="shared" si="121"/>
        <v>0</v>
      </c>
      <c r="AS189" s="85">
        <f t="shared" si="121"/>
        <v>0</v>
      </c>
      <c r="AT189" s="85">
        <f t="shared" si="121"/>
        <v>0</v>
      </c>
      <c r="AU189" s="85">
        <f t="shared" si="121"/>
        <v>0</v>
      </c>
      <c r="AV189" s="85">
        <f t="shared" si="121"/>
        <v>0</v>
      </c>
      <c r="AW189" s="85">
        <f t="shared" si="121"/>
        <v>0</v>
      </c>
      <c r="AX189" s="85">
        <f t="shared" si="121"/>
        <v>0</v>
      </c>
      <c r="AY189" s="85">
        <f t="shared" si="121"/>
        <v>0</v>
      </c>
      <c r="AZ189" s="85">
        <f t="shared" si="121"/>
        <v>0</v>
      </c>
      <c r="BA189" s="85">
        <f t="shared" si="121"/>
        <v>0</v>
      </c>
      <c r="BB189" s="85">
        <f t="shared" si="121"/>
        <v>0</v>
      </c>
      <c r="BC189" s="85">
        <f t="shared" si="121"/>
        <v>0</v>
      </c>
      <c r="BD189" s="85">
        <f t="shared" si="121"/>
        <v>0</v>
      </c>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row>
    <row r="190" spans="1:104" outlineLevel="1" x14ac:dyDescent="0.25">
      <c r="A190" s="2"/>
      <c r="B190" s="8"/>
      <c r="C190" s="8" t="s">
        <v>182</v>
      </c>
      <c r="D190" s="8"/>
      <c r="E190" s="13" t="str">
        <f t="shared" si="116"/>
        <v xml:space="preserve"> [ £m ]</v>
      </c>
      <c r="F190" s="8"/>
      <c r="G190" s="8"/>
      <c r="H190" s="110">
        <f t="shared" si="117"/>
        <v>421.7837400283783</v>
      </c>
      <c r="I190" s="8"/>
      <c r="J190" s="119">
        <f t="shared" ref="J190:BD190" si="122">J306</f>
        <v>0</v>
      </c>
      <c r="K190" s="119">
        <f t="shared" si="122"/>
        <v>0</v>
      </c>
      <c r="L190" s="119">
        <f t="shared" si="122"/>
        <v>0</v>
      </c>
      <c r="M190" s="119">
        <f t="shared" si="122"/>
        <v>72.570419178082204</v>
      </c>
      <c r="N190" s="119">
        <f t="shared" si="122"/>
        <v>78.654083234246585</v>
      </c>
      <c r="O190" s="119">
        <f t="shared" si="122"/>
        <v>117.96348124116918</v>
      </c>
      <c r="P190" s="119">
        <f t="shared" si="122"/>
        <v>91.269260638444052</v>
      </c>
      <c r="Q190" s="119">
        <f t="shared" si="122"/>
        <v>52.77907557090375</v>
      </c>
      <c r="R190" s="119">
        <f t="shared" si="122"/>
        <v>8.5474201655325572</v>
      </c>
      <c r="S190" s="119">
        <f t="shared" si="122"/>
        <v>0</v>
      </c>
      <c r="T190" s="119">
        <f t="shared" si="122"/>
        <v>0</v>
      </c>
      <c r="U190" s="119">
        <f t="shared" si="122"/>
        <v>0</v>
      </c>
      <c r="V190" s="119">
        <f t="shared" si="122"/>
        <v>0</v>
      </c>
      <c r="W190" s="119">
        <f t="shared" si="122"/>
        <v>0</v>
      </c>
      <c r="X190" s="119">
        <f t="shared" si="122"/>
        <v>0</v>
      </c>
      <c r="Y190" s="119">
        <f t="shared" si="122"/>
        <v>0</v>
      </c>
      <c r="Z190" s="119">
        <f t="shared" si="122"/>
        <v>0</v>
      </c>
      <c r="AA190" s="119">
        <f t="shared" si="122"/>
        <v>0</v>
      </c>
      <c r="AB190" s="119">
        <f t="shared" si="122"/>
        <v>0</v>
      </c>
      <c r="AC190" s="119">
        <f t="shared" si="122"/>
        <v>0</v>
      </c>
      <c r="AD190" s="119">
        <f t="shared" si="122"/>
        <v>0</v>
      </c>
      <c r="AE190" s="119">
        <f t="shared" si="122"/>
        <v>0</v>
      </c>
      <c r="AF190" s="119">
        <f t="shared" si="122"/>
        <v>0</v>
      </c>
      <c r="AG190" s="119">
        <f t="shared" si="122"/>
        <v>0</v>
      </c>
      <c r="AH190" s="119">
        <f t="shared" si="122"/>
        <v>0</v>
      </c>
      <c r="AI190" s="119">
        <f t="shared" si="122"/>
        <v>0</v>
      </c>
      <c r="AJ190" s="119">
        <f t="shared" si="122"/>
        <v>0</v>
      </c>
      <c r="AK190" s="119">
        <f t="shared" si="122"/>
        <v>0</v>
      </c>
      <c r="AL190" s="119">
        <f t="shared" si="122"/>
        <v>0</v>
      </c>
      <c r="AM190" s="119">
        <f t="shared" si="122"/>
        <v>0</v>
      </c>
      <c r="AN190" s="119">
        <f t="shared" si="122"/>
        <v>0</v>
      </c>
      <c r="AO190" s="119">
        <f t="shared" si="122"/>
        <v>0</v>
      </c>
      <c r="AP190" s="119">
        <f t="shared" si="122"/>
        <v>0</v>
      </c>
      <c r="AQ190" s="119">
        <f t="shared" si="122"/>
        <v>0</v>
      </c>
      <c r="AR190" s="119">
        <f t="shared" si="122"/>
        <v>0</v>
      </c>
      <c r="AS190" s="119">
        <f t="shared" si="122"/>
        <v>0</v>
      </c>
      <c r="AT190" s="119">
        <f t="shared" si="122"/>
        <v>0</v>
      </c>
      <c r="AU190" s="119">
        <f t="shared" si="122"/>
        <v>0</v>
      </c>
      <c r="AV190" s="119">
        <f t="shared" si="122"/>
        <v>0</v>
      </c>
      <c r="AW190" s="119">
        <f t="shared" si="122"/>
        <v>0</v>
      </c>
      <c r="AX190" s="119">
        <f t="shared" si="122"/>
        <v>0</v>
      </c>
      <c r="AY190" s="119">
        <f t="shared" si="122"/>
        <v>0</v>
      </c>
      <c r="AZ190" s="119">
        <f t="shared" si="122"/>
        <v>0</v>
      </c>
      <c r="BA190" s="119">
        <f t="shared" si="122"/>
        <v>0</v>
      </c>
      <c r="BB190" s="119">
        <f t="shared" si="122"/>
        <v>0</v>
      </c>
      <c r="BC190" s="119">
        <f t="shared" si="122"/>
        <v>0</v>
      </c>
      <c r="BD190" s="119">
        <f t="shared" si="122"/>
        <v>0</v>
      </c>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row>
    <row r="191" spans="1:104" outlineLevel="1" x14ac:dyDescent="0.25">
      <c r="A191" s="2"/>
      <c r="B191" s="2"/>
      <c r="C191" s="2" t="s">
        <v>183</v>
      </c>
      <c r="D191" s="2"/>
      <c r="E191" s="13" t="str">
        <f t="shared" si="116"/>
        <v xml:space="preserve"> [ £m ]</v>
      </c>
      <c r="F191" s="2"/>
      <c r="G191" s="2"/>
      <c r="H191" s="115">
        <f t="shared" si="117"/>
        <v>220.06108175393649</v>
      </c>
      <c r="I191" s="8"/>
      <c r="J191" s="119">
        <f t="shared" ref="J191:BD191" si="123">J338</f>
        <v>0</v>
      </c>
      <c r="K191" s="119">
        <f t="shared" si="123"/>
        <v>0</v>
      </c>
      <c r="L191" s="119">
        <f t="shared" si="123"/>
        <v>0</v>
      </c>
      <c r="M191" s="119">
        <f t="shared" si="123"/>
        <v>37.862827397260276</v>
      </c>
      <c r="N191" s="119">
        <f t="shared" si="123"/>
        <v>41.036912991780824</v>
      </c>
      <c r="O191" s="119">
        <f t="shared" si="123"/>
        <v>61.546164125827389</v>
      </c>
      <c r="P191" s="119">
        <f t="shared" si="123"/>
        <v>47.618744680927321</v>
      </c>
      <c r="Q191" s="119">
        <f t="shared" si="123"/>
        <v>27.536908993514995</v>
      </c>
      <c r="R191" s="119">
        <f t="shared" si="123"/>
        <v>4.4595235646256812</v>
      </c>
      <c r="S191" s="119">
        <f t="shared" si="123"/>
        <v>0</v>
      </c>
      <c r="T191" s="119">
        <f t="shared" si="123"/>
        <v>0</v>
      </c>
      <c r="U191" s="119">
        <f t="shared" si="123"/>
        <v>0</v>
      </c>
      <c r="V191" s="119">
        <f t="shared" si="123"/>
        <v>0</v>
      </c>
      <c r="W191" s="119">
        <f t="shared" si="123"/>
        <v>0</v>
      </c>
      <c r="X191" s="119">
        <f t="shared" si="123"/>
        <v>0</v>
      </c>
      <c r="Y191" s="119">
        <f t="shared" si="123"/>
        <v>0</v>
      </c>
      <c r="Z191" s="119">
        <f t="shared" si="123"/>
        <v>0</v>
      </c>
      <c r="AA191" s="119">
        <f t="shared" si="123"/>
        <v>0</v>
      </c>
      <c r="AB191" s="119">
        <f t="shared" si="123"/>
        <v>0</v>
      </c>
      <c r="AC191" s="119">
        <f t="shared" si="123"/>
        <v>0</v>
      </c>
      <c r="AD191" s="119">
        <f t="shared" si="123"/>
        <v>0</v>
      </c>
      <c r="AE191" s="119">
        <f t="shared" si="123"/>
        <v>0</v>
      </c>
      <c r="AF191" s="119">
        <f t="shared" si="123"/>
        <v>0</v>
      </c>
      <c r="AG191" s="119">
        <f t="shared" si="123"/>
        <v>0</v>
      </c>
      <c r="AH191" s="119">
        <f t="shared" si="123"/>
        <v>0</v>
      </c>
      <c r="AI191" s="119">
        <f t="shared" si="123"/>
        <v>0</v>
      </c>
      <c r="AJ191" s="119">
        <f t="shared" si="123"/>
        <v>0</v>
      </c>
      <c r="AK191" s="119">
        <f t="shared" si="123"/>
        <v>0</v>
      </c>
      <c r="AL191" s="119">
        <f t="shared" si="123"/>
        <v>0</v>
      </c>
      <c r="AM191" s="119">
        <f t="shared" si="123"/>
        <v>0</v>
      </c>
      <c r="AN191" s="119">
        <f t="shared" si="123"/>
        <v>0</v>
      </c>
      <c r="AO191" s="119">
        <f t="shared" si="123"/>
        <v>0</v>
      </c>
      <c r="AP191" s="119">
        <f t="shared" si="123"/>
        <v>0</v>
      </c>
      <c r="AQ191" s="119">
        <f t="shared" si="123"/>
        <v>0</v>
      </c>
      <c r="AR191" s="119">
        <f t="shared" si="123"/>
        <v>0</v>
      </c>
      <c r="AS191" s="119">
        <f t="shared" si="123"/>
        <v>0</v>
      </c>
      <c r="AT191" s="119">
        <f t="shared" si="123"/>
        <v>0</v>
      </c>
      <c r="AU191" s="119">
        <f t="shared" si="123"/>
        <v>0</v>
      </c>
      <c r="AV191" s="119">
        <f t="shared" si="123"/>
        <v>0</v>
      </c>
      <c r="AW191" s="119">
        <f t="shared" si="123"/>
        <v>0</v>
      </c>
      <c r="AX191" s="119">
        <f t="shared" si="123"/>
        <v>0</v>
      </c>
      <c r="AY191" s="119">
        <f t="shared" si="123"/>
        <v>0</v>
      </c>
      <c r="AZ191" s="119">
        <f t="shared" si="123"/>
        <v>0</v>
      </c>
      <c r="BA191" s="119">
        <f t="shared" si="123"/>
        <v>0</v>
      </c>
      <c r="BB191" s="119">
        <f t="shared" si="123"/>
        <v>0</v>
      </c>
      <c r="BC191" s="119">
        <f t="shared" si="123"/>
        <v>0</v>
      </c>
      <c r="BD191" s="119">
        <f t="shared" si="123"/>
        <v>0</v>
      </c>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row>
    <row r="192" spans="1:104" outlineLevel="1" x14ac:dyDescent="0.25">
      <c r="A192" s="2"/>
      <c r="B192" s="2"/>
      <c r="C192" s="2" t="s">
        <v>184</v>
      </c>
      <c r="D192" s="2"/>
      <c r="E192" s="13" t="str">
        <f t="shared" si="116"/>
        <v xml:space="preserve"> [ £m ]</v>
      </c>
      <c r="F192" s="2"/>
      <c r="G192" s="2"/>
      <c r="H192" s="100">
        <f t="shared" si="117"/>
        <v>1344.3307296469072</v>
      </c>
      <c r="I192" s="8"/>
      <c r="J192" s="89">
        <f t="shared" ref="J192:BD192" si="124">SUM(J184,J186:J191)</f>
        <v>0</v>
      </c>
      <c r="K192" s="89">
        <f t="shared" si="124"/>
        <v>0</v>
      </c>
      <c r="L192" s="89">
        <f t="shared" si="124"/>
        <v>0</v>
      </c>
      <c r="M192" s="89">
        <f t="shared" si="124"/>
        <v>0</v>
      </c>
      <c r="N192" s="89">
        <f t="shared" si="124"/>
        <v>0</v>
      </c>
      <c r="O192" s="89">
        <f t="shared" si="124"/>
        <v>0</v>
      </c>
      <c r="P192" s="89">
        <f t="shared" si="124"/>
        <v>0</v>
      </c>
      <c r="Q192" s="89">
        <f t="shared" si="124"/>
        <v>0</v>
      </c>
      <c r="R192" s="89">
        <f t="shared" si="124"/>
        <v>58.037831360312168</v>
      </c>
      <c r="S192" s="89">
        <f t="shared" si="124"/>
        <v>49.977712651782568</v>
      </c>
      <c r="T192" s="89">
        <f t="shared" si="124"/>
        <v>61.043086305046032</v>
      </c>
      <c r="U192" s="89">
        <f t="shared" si="124"/>
        <v>61.648225170252658</v>
      </c>
      <c r="V192" s="89">
        <f t="shared" si="124"/>
        <v>62.01227270438639</v>
      </c>
      <c r="W192" s="89">
        <f t="shared" si="124"/>
        <v>44.833512477004639</v>
      </c>
      <c r="X192" s="89">
        <f t="shared" si="124"/>
        <v>60.540354272516552</v>
      </c>
      <c r="Y192" s="89">
        <f t="shared" si="124"/>
        <v>61.686374557495199</v>
      </c>
      <c r="Z192" s="89">
        <f t="shared" si="124"/>
        <v>50.605098028290129</v>
      </c>
      <c r="AA192" s="89">
        <f t="shared" si="124"/>
        <v>54.952804778094361</v>
      </c>
      <c r="AB192" s="89">
        <f t="shared" si="124"/>
        <v>55.323271236043638</v>
      </c>
      <c r="AC192" s="89">
        <f t="shared" si="124"/>
        <v>39.002475146157792</v>
      </c>
      <c r="AD192" s="89">
        <f t="shared" si="124"/>
        <v>55.182209881691932</v>
      </c>
      <c r="AE192" s="89">
        <f t="shared" si="124"/>
        <v>55.168134672063729</v>
      </c>
      <c r="AF192" s="89">
        <f t="shared" si="124"/>
        <v>48.563959954342408</v>
      </c>
      <c r="AG192" s="89">
        <f t="shared" si="124"/>
        <v>55.277568513168632</v>
      </c>
      <c r="AH192" s="89">
        <f t="shared" si="124"/>
        <v>55.754712698219109</v>
      </c>
      <c r="AI192" s="89">
        <f t="shared" si="124"/>
        <v>51.79344937424392</v>
      </c>
      <c r="AJ192" s="89">
        <f t="shared" si="124"/>
        <v>166.38848397687926</v>
      </c>
      <c r="AK192" s="89">
        <f t="shared" si="124"/>
        <v>170.75675134015458</v>
      </c>
      <c r="AL192" s="89">
        <f t="shared" si="124"/>
        <v>25.782440548761492</v>
      </c>
      <c r="AM192" s="89">
        <f t="shared" si="124"/>
        <v>0</v>
      </c>
      <c r="AN192" s="89">
        <f t="shared" si="124"/>
        <v>0</v>
      </c>
      <c r="AO192" s="89">
        <f t="shared" si="124"/>
        <v>0</v>
      </c>
      <c r="AP192" s="89">
        <f t="shared" si="124"/>
        <v>0</v>
      </c>
      <c r="AQ192" s="89">
        <f t="shared" si="124"/>
        <v>0</v>
      </c>
      <c r="AR192" s="89">
        <f t="shared" si="124"/>
        <v>0</v>
      </c>
      <c r="AS192" s="89">
        <f t="shared" si="124"/>
        <v>0</v>
      </c>
      <c r="AT192" s="89">
        <f t="shared" si="124"/>
        <v>0</v>
      </c>
      <c r="AU192" s="89">
        <f t="shared" si="124"/>
        <v>0</v>
      </c>
      <c r="AV192" s="89">
        <f t="shared" si="124"/>
        <v>0</v>
      </c>
      <c r="AW192" s="89">
        <f t="shared" si="124"/>
        <v>0</v>
      </c>
      <c r="AX192" s="89">
        <f t="shared" si="124"/>
        <v>0</v>
      </c>
      <c r="AY192" s="89">
        <f t="shared" si="124"/>
        <v>0</v>
      </c>
      <c r="AZ192" s="89">
        <f t="shared" si="124"/>
        <v>0</v>
      </c>
      <c r="BA192" s="89">
        <f t="shared" si="124"/>
        <v>0</v>
      </c>
      <c r="BB192" s="89">
        <f t="shared" si="124"/>
        <v>0</v>
      </c>
      <c r="BC192" s="89">
        <f t="shared" si="124"/>
        <v>0</v>
      </c>
      <c r="BD192" s="89">
        <f t="shared" si="124"/>
        <v>0</v>
      </c>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row>
    <row r="193" spans="1:104" outlineLevel="1" x14ac:dyDescent="0.25">
      <c r="A193" s="2"/>
      <c r="B193" s="2"/>
      <c r="C193" s="2"/>
      <c r="D193" s="2"/>
      <c r="E193" s="24"/>
      <c r="F193" s="2"/>
      <c r="G193" s="2"/>
      <c r="H193" s="2"/>
      <c r="I193" s="8"/>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row>
    <row r="194" spans="1:104" outlineLevel="1" x14ac:dyDescent="0.25">
      <c r="A194" s="2"/>
      <c r="B194" s="9">
        <f>MAX($A$14:B193)+0.01</f>
        <v>4.0299999999999994</v>
      </c>
      <c r="C194" s="10" t="s">
        <v>185</v>
      </c>
      <c r="D194" s="2"/>
      <c r="E194" s="24"/>
      <c r="F194" s="2"/>
      <c r="G194" s="2"/>
      <c r="H194" s="2"/>
      <c r="I194" s="8"/>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row>
    <row r="195" spans="1:104" outlineLevel="1" x14ac:dyDescent="0.25">
      <c r="A195" s="2"/>
      <c r="B195" s="2"/>
      <c r="C195" s="2" t="s">
        <v>186</v>
      </c>
      <c r="D195" s="2"/>
      <c r="E195" s="13" t="str">
        <f>E$98</f>
        <v xml:space="preserve"> [ £m ]</v>
      </c>
      <c r="F195" s="2"/>
      <c r="G195" s="2"/>
      <c r="H195" s="2"/>
      <c r="I195" s="8"/>
      <c r="J195" s="85">
        <f t="shared" ref="J195:BD195" si="125">I198*J23</f>
        <v>0</v>
      </c>
      <c r="K195" s="85">
        <f t="shared" si="125"/>
        <v>0</v>
      </c>
      <c r="L195" s="85">
        <f t="shared" si="125"/>
        <v>0</v>
      </c>
      <c r="M195" s="85">
        <f t="shared" si="125"/>
        <v>0</v>
      </c>
      <c r="N195" s="85">
        <f t="shared" si="125"/>
        <v>0</v>
      </c>
      <c r="O195" s="85">
        <f t="shared" si="125"/>
        <v>0</v>
      </c>
      <c r="P195" s="85">
        <f t="shared" si="125"/>
        <v>0</v>
      </c>
      <c r="Q195" s="85">
        <f t="shared" si="125"/>
        <v>0</v>
      </c>
      <c r="R195" s="85">
        <f t="shared" si="125"/>
        <v>0</v>
      </c>
      <c r="S195" s="85">
        <f t="shared" si="125"/>
        <v>58.037831360312168</v>
      </c>
      <c r="T195" s="85">
        <f t="shared" si="125"/>
        <v>94.570966089977063</v>
      </c>
      <c r="U195" s="85">
        <f t="shared" si="125"/>
        <v>99.593047433026754</v>
      </c>
      <c r="V195" s="85">
        <f t="shared" si="125"/>
        <v>102.9911425055445</v>
      </c>
      <c r="W195" s="85">
        <f t="shared" si="125"/>
        <v>102.20313444042253</v>
      </c>
      <c r="X195" s="85">
        <f t="shared" si="125"/>
        <v>136.91952739969113</v>
      </c>
      <c r="Y195" s="85">
        <f t="shared" si="125"/>
        <v>129.38183758007739</v>
      </c>
      <c r="Z195" s="85">
        <f t="shared" si="125"/>
        <v>120.54437817495507</v>
      </c>
      <c r="AA195" s="85">
        <f t="shared" si="125"/>
        <v>135.30256664937539</v>
      </c>
      <c r="AB195" s="85">
        <f t="shared" si="125"/>
        <v>132.41866068424181</v>
      </c>
      <c r="AC195" s="85">
        <f t="shared" si="125"/>
        <v>125.85619690287021</v>
      </c>
      <c r="AD195" s="85">
        <f t="shared" si="125"/>
        <v>149.92169770005233</v>
      </c>
      <c r="AE195" s="85">
        <f t="shared" si="125"/>
        <v>135.22396917651233</v>
      </c>
      <c r="AF195" s="85">
        <f t="shared" si="125"/>
        <v>118.45666098143028</v>
      </c>
      <c r="AG195" s="85">
        <f t="shared" si="125"/>
        <v>111.10103641882083</v>
      </c>
      <c r="AH195" s="85">
        <f t="shared" si="125"/>
        <v>84.463934259052536</v>
      </c>
      <c r="AI195" s="85">
        <f t="shared" si="125"/>
        <v>52.68535033900244</v>
      </c>
      <c r="AJ195" s="85">
        <f t="shared" si="125"/>
        <v>67.001712405825344</v>
      </c>
      <c r="AK195" s="85">
        <f t="shared" si="125"/>
        <v>135.4994373605314</v>
      </c>
      <c r="AL195" s="85">
        <f t="shared" si="125"/>
        <v>206.00440553957665</v>
      </c>
      <c r="AM195" s="85">
        <f t="shared" si="125"/>
        <v>0</v>
      </c>
      <c r="AN195" s="85">
        <f t="shared" si="125"/>
        <v>0</v>
      </c>
      <c r="AO195" s="85">
        <f t="shared" si="125"/>
        <v>0</v>
      </c>
      <c r="AP195" s="85">
        <f t="shared" si="125"/>
        <v>0</v>
      </c>
      <c r="AQ195" s="85">
        <f t="shared" si="125"/>
        <v>0</v>
      </c>
      <c r="AR195" s="85">
        <f t="shared" si="125"/>
        <v>0</v>
      </c>
      <c r="AS195" s="85">
        <f t="shared" si="125"/>
        <v>0</v>
      </c>
      <c r="AT195" s="85">
        <f t="shared" si="125"/>
        <v>0</v>
      </c>
      <c r="AU195" s="85">
        <f t="shared" si="125"/>
        <v>0</v>
      </c>
      <c r="AV195" s="85">
        <f t="shared" si="125"/>
        <v>0</v>
      </c>
      <c r="AW195" s="85">
        <f t="shared" si="125"/>
        <v>0</v>
      </c>
      <c r="AX195" s="85">
        <f t="shared" si="125"/>
        <v>0</v>
      </c>
      <c r="AY195" s="85">
        <f t="shared" si="125"/>
        <v>0</v>
      </c>
      <c r="AZ195" s="85">
        <f t="shared" si="125"/>
        <v>0</v>
      </c>
      <c r="BA195" s="85">
        <f t="shared" si="125"/>
        <v>0</v>
      </c>
      <c r="BB195" s="85">
        <f t="shared" si="125"/>
        <v>0</v>
      </c>
      <c r="BC195" s="85">
        <f t="shared" si="125"/>
        <v>0</v>
      </c>
      <c r="BD195" s="85">
        <f t="shared" si="125"/>
        <v>0</v>
      </c>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row>
    <row r="196" spans="1:104" outlineLevel="1" x14ac:dyDescent="0.25">
      <c r="A196" s="2"/>
      <c r="B196" s="2"/>
      <c r="C196" s="2" t="s">
        <v>187</v>
      </c>
      <c r="D196" s="2"/>
      <c r="E196" s="13" t="str">
        <f>E$98</f>
        <v xml:space="preserve"> [ £m ]</v>
      </c>
      <c r="F196" s="2"/>
      <c r="G196" s="2"/>
      <c r="H196" s="110">
        <f>SUM(J196:BD196)</f>
        <v>1344.3307296469072</v>
      </c>
      <c r="I196" s="8"/>
      <c r="J196" s="85">
        <f t="shared" ref="J196:BD196" si="126">J192</f>
        <v>0</v>
      </c>
      <c r="K196" s="85">
        <f t="shared" si="126"/>
        <v>0</v>
      </c>
      <c r="L196" s="85">
        <f t="shared" si="126"/>
        <v>0</v>
      </c>
      <c r="M196" s="85">
        <f t="shared" si="126"/>
        <v>0</v>
      </c>
      <c r="N196" s="85">
        <f t="shared" si="126"/>
        <v>0</v>
      </c>
      <c r="O196" s="85">
        <f t="shared" si="126"/>
        <v>0</v>
      </c>
      <c r="P196" s="85">
        <f t="shared" si="126"/>
        <v>0</v>
      </c>
      <c r="Q196" s="85">
        <f t="shared" si="126"/>
        <v>0</v>
      </c>
      <c r="R196" s="85">
        <f t="shared" si="126"/>
        <v>58.037831360312168</v>
      </c>
      <c r="S196" s="85">
        <f t="shared" si="126"/>
        <v>49.977712651782568</v>
      </c>
      <c r="T196" s="85">
        <f t="shared" si="126"/>
        <v>61.043086305046032</v>
      </c>
      <c r="U196" s="85">
        <f t="shared" si="126"/>
        <v>61.648225170252658</v>
      </c>
      <c r="V196" s="85">
        <f t="shared" si="126"/>
        <v>62.01227270438639</v>
      </c>
      <c r="W196" s="85">
        <f t="shared" si="126"/>
        <v>44.833512477004639</v>
      </c>
      <c r="X196" s="85">
        <f t="shared" si="126"/>
        <v>60.540354272516552</v>
      </c>
      <c r="Y196" s="85">
        <f t="shared" si="126"/>
        <v>61.686374557495199</v>
      </c>
      <c r="Z196" s="85">
        <f t="shared" si="126"/>
        <v>50.605098028290129</v>
      </c>
      <c r="AA196" s="85">
        <f t="shared" si="126"/>
        <v>54.952804778094361</v>
      </c>
      <c r="AB196" s="85">
        <f t="shared" si="126"/>
        <v>55.323271236043638</v>
      </c>
      <c r="AC196" s="85">
        <f t="shared" si="126"/>
        <v>39.002475146157792</v>
      </c>
      <c r="AD196" s="85">
        <f t="shared" si="126"/>
        <v>55.182209881691932</v>
      </c>
      <c r="AE196" s="85">
        <f t="shared" si="126"/>
        <v>55.168134672063729</v>
      </c>
      <c r="AF196" s="85">
        <f t="shared" si="126"/>
        <v>48.563959954342408</v>
      </c>
      <c r="AG196" s="85">
        <f t="shared" si="126"/>
        <v>55.277568513168632</v>
      </c>
      <c r="AH196" s="85">
        <f t="shared" si="126"/>
        <v>55.754712698219109</v>
      </c>
      <c r="AI196" s="85">
        <f t="shared" si="126"/>
        <v>51.79344937424392</v>
      </c>
      <c r="AJ196" s="85">
        <f t="shared" si="126"/>
        <v>166.38848397687926</v>
      </c>
      <c r="AK196" s="85">
        <f t="shared" si="126"/>
        <v>170.75675134015458</v>
      </c>
      <c r="AL196" s="85">
        <f t="shared" si="126"/>
        <v>25.782440548761492</v>
      </c>
      <c r="AM196" s="85">
        <f t="shared" si="126"/>
        <v>0</v>
      </c>
      <c r="AN196" s="85">
        <f t="shared" si="126"/>
        <v>0</v>
      </c>
      <c r="AO196" s="85">
        <f t="shared" si="126"/>
        <v>0</v>
      </c>
      <c r="AP196" s="85">
        <f t="shared" si="126"/>
        <v>0</v>
      </c>
      <c r="AQ196" s="85">
        <f t="shared" si="126"/>
        <v>0</v>
      </c>
      <c r="AR196" s="85">
        <f t="shared" si="126"/>
        <v>0</v>
      </c>
      <c r="AS196" s="85">
        <f t="shared" si="126"/>
        <v>0</v>
      </c>
      <c r="AT196" s="85">
        <f t="shared" si="126"/>
        <v>0</v>
      </c>
      <c r="AU196" s="85">
        <f t="shared" si="126"/>
        <v>0</v>
      </c>
      <c r="AV196" s="85">
        <f t="shared" si="126"/>
        <v>0</v>
      </c>
      <c r="AW196" s="85">
        <f t="shared" si="126"/>
        <v>0</v>
      </c>
      <c r="AX196" s="85">
        <f t="shared" si="126"/>
        <v>0</v>
      </c>
      <c r="AY196" s="85">
        <f t="shared" si="126"/>
        <v>0</v>
      </c>
      <c r="AZ196" s="85">
        <f t="shared" si="126"/>
        <v>0</v>
      </c>
      <c r="BA196" s="85">
        <f t="shared" si="126"/>
        <v>0</v>
      </c>
      <c r="BB196" s="85">
        <f t="shared" si="126"/>
        <v>0</v>
      </c>
      <c r="BC196" s="85">
        <f t="shared" si="126"/>
        <v>0</v>
      </c>
      <c r="BD196" s="85">
        <f t="shared" si="126"/>
        <v>0</v>
      </c>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row>
    <row r="197" spans="1:104" outlineLevel="1" x14ac:dyDescent="0.25">
      <c r="A197" s="2"/>
      <c r="B197" s="2"/>
      <c r="C197" s="2" t="s">
        <v>188</v>
      </c>
      <c r="D197" s="2"/>
      <c r="E197" s="13" t="str">
        <f>E$98</f>
        <v xml:space="preserve"> [ £m ]</v>
      </c>
      <c r="F197" s="2"/>
      <c r="G197" s="2"/>
      <c r="H197" s="110">
        <f>SUM(J197:BD197)</f>
        <v>-1344.3307296469072</v>
      </c>
      <c r="I197" s="8"/>
      <c r="J197" s="85">
        <f t="shared" ref="J197:BD197" si="127">-J360</f>
        <v>0</v>
      </c>
      <c r="K197" s="85">
        <f t="shared" si="127"/>
        <v>0</v>
      </c>
      <c r="L197" s="85">
        <f t="shared" si="127"/>
        <v>0</v>
      </c>
      <c r="M197" s="85">
        <f t="shared" si="127"/>
        <v>0</v>
      </c>
      <c r="N197" s="85">
        <f t="shared" si="127"/>
        <v>0</v>
      </c>
      <c r="O197" s="85">
        <f t="shared" si="127"/>
        <v>0</v>
      </c>
      <c r="P197" s="85">
        <f t="shared" si="127"/>
        <v>0</v>
      </c>
      <c r="Q197" s="85">
        <f t="shared" si="127"/>
        <v>0</v>
      </c>
      <c r="R197" s="85">
        <f t="shared" si="127"/>
        <v>0</v>
      </c>
      <c r="S197" s="85">
        <f t="shared" si="127"/>
        <v>-13.444577922117674</v>
      </c>
      <c r="T197" s="85">
        <f t="shared" si="127"/>
        <v>-56.021004961996347</v>
      </c>
      <c r="U197" s="85">
        <f t="shared" si="127"/>
        <v>-58.250130097734917</v>
      </c>
      <c r="V197" s="85">
        <f t="shared" si="127"/>
        <v>-62.800280769508362</v>
      </c>
      <c r="W197" s="85">
        <f t="shared" si="127"/>
        <v>-10.117119517736029</v>
      </c>
      <c r="X197" s="85">
        <f t="shared" si="127"/>
        <v>-68.078044092130327</v>
      </c>
      <c r="Y197" s="85">
        <f t="shared" si="127"/>
        <v>-70.523833962617502</v>
      </c>
      <c r="Z197" s="85">
        <f t="shared" si="127"/>
        <v>-35.846909553869807</v>
      </c>
      <c r="AA197" s="85">
        <f t="shared" si="127"/>
        <v>-57.83671074322794</v>
      </c>
      <c r="AB197" s="85">
        <f t="shared" si="127"/>
        <v>-61.885735017415236</v>
      </c>
      <c r="AC197" s="85">
        <f t="shared" si="127"/>
        <v>-14.936974348975658</v>
      </c>
      <c r="AD197" s="85">
        <f t="shared" si="127"/>
        <v>-69.87993840523194</v>
      </c>
      <c r="AE197" s="85">
        <f t="shared" si="127"/>
        <v>-71.935442867145781</v>
      </c>
      <c r="AF197" s="85">
        <f t="shared" si="127"/>
        <v>-55.919584516951858</v>
      </c>
      <c r="AG197" s="85">
        <f t="shared" si="127"/>
        <v>-81.914670672936921</v>
      </c>
      <c r="AH197" s="85">
        <f t="shared" si="127"/>
        <v>-87.533296618269191</v>
      </c>
      <c r="AI197" s="85">
        <f t="shared" si="127"/>
        <v>-37.477087307421023</v>
      </c>
      <c r="AJ197" s="85">
        <f t="shared" si="127"/>
        <v>-97.890759022173199</v>
      </c>
      <c r="AK197" s="85">
        <f t="shared" si="127"/>
        <v>-100.25178316110933</v>
      </c>
      <c r="AL197" s="85">
        <f t="shared" si="127"/>
        <v>-231.78684608833814</v>
      </c>
      <c r="AM197" s="85">
        <f t="shared" si="127"/>
        <v>0</v>
      </c>
      <c r="AN197" s="85">
        <f t="shared" si="127"/>
        <v>0</v>
      </c>
      <c r="AO197" s="85">
        <f t="shared" si="127"/>
        <v>0</v>
      </c>
      <c r="AP197" s="85">
        <f t="shared" si="127"/>
        <v>0</v>
      </c>
      <c r="AQ197" s="85">
        <f t="shared" si="127"/>
        <v>0</v>
      </c>
      <c r="AR197" s="85">
        <f t="shared" si="127"/>
        <v>0</v>
      </c>
      <c r="AS197" s="85">
        <f t="shared" si="127"/>
        <v>0</v>
      </c>
      <c r="AT197" s="85">
        <f t="shared" si="127"/>
        <v>0</v>
      </c>
      <c r="AU197" s="85">
        <f t="shared" si="127"/>
        <v>0</v>
      </c>
      <c r="AV197" s="85">
        <f t="shared" si="127"/>
        <v>0</v>
      </c>
      <c r="AW197" s="85">
        <f t="shared" si="127"/>
        <v>0</v>
      </c>
      <c r="AX197" s="85">
        <f t="shared" si="127"/>
        <v>0</v>
      </c>
      <c r="AY197" s="85">
        <f t="shared" si="127"/>
        <v>0</v>
      </c>
      <c r="AZ197" s="85">
        <f t="shared" si="127"/>
        <v>0</v>
      </c>
      <c r="BA197" s="85">
        <f t="shared" si="127"/>
        <v>0</v>
      </c>
      <c r="BB197" s="85">
        <f t="shared" si="127"/>
        <v>0</v>
      </c>
      <c r="BC197" s="85">
        <f t="shared" si="127"/>
        <v>0</v>
      </c>
      <c r="BD197" s="85">
        <f t="shared" si="127"/>
        <v>0</v>
      </c>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row>
    <row r="198" spans="1:104" outlineLevel="1" x14ac:dyDescent="0.25">
      <c r="A198" s="2"/>
      <c r="B198" s="2"/>
      <c r="C198" s="2" t="s">
        <v>189</v>
      </c>
      <c r="D198" s="2"/>
      <c r="E198" s="13" t="str">
        <f>E$98</f>
        <v xml:space="preserve"> [ £m ]</v>
      </c>
      <c r="F198" s="2"/>
      <c r="G198" s="2"/>
      <c r="H198" s="2"/>
      <c r="I198" s="8"/>
      <c r="J198" s="89">
        <f t="shared" ref="J198:BD198" si="128">SUM(J195:J197)*NOT(J26)</f>
        <v>0</v>
      </c>
      <c r="K198" s="89">
        <f t="shared" si="128"/>
        <v>0</v>
      </c>
      <c r="L198" s="89">
        <f t="shared" si="128"/>
        <v>0</v>
      </c>
      <c r="M198" s="89">
        <f t="shared" si="128"/>
        <v>0</v>
      </c>
      <c r="N198" s="89">
        <f t="shared" si="128"/>
        <v>0</v>
      </c>
      <c r="O198" s="89">
        <f t="shared" si="128"/>
        <v>0</v>
      </c>
      <c r="P198" s="89">
        <f t="shared" si="128"/>
        <v>0</v>
      </c>
      <c r="Q198" s="89">
        <f t="shared" si="128"/>
        <v>0</v>
      </c>
      <c r="R198" s="89">
        <f t="shared" si="128"/>
        <v>58.037831360312168</v>
      </c>
      <c r="S198" s="89">
        <f t="shared" si="128"/>
        <v>94.570966089977063</v>
      </c>
      <c r="T198" s="89">
        <f t="shared" si="128"/>
        <v>99.593047433026754</v>
      </c>
      <c r="U198" s="89">
        <f t="shared" si="128"/>
        <v>102.9911425055445</v>
      </c>
      <c r="V198" s="89">
        <f t="shared" si="128"/>
        <v>102.20313444042253</v>
      </c>
      <c r="W198" s="89">
        <f t="shared" si="128"/>
        <v>136.91952739969113</v>
      </c>
      <c r="X198" s="89">
        <f t="shared" si="128"/>
        <v>129.38183758007739</v>
      </c>
      <c r="Y198" s="89">
        <f t="shared" si="128"/>
        <v>120.54437817495507</v>
      </c>
      <c r="Z198" s="89">
        <f t="shared" si="128"/>
        <v>135.30256664937539</v>
      </c>
      <c r="AA198" s="89">
        <f t="shared" si="128"/>
        <v>132.41866068424181</v>
      </c>
      <c r="AB198" s="89">
        <f t="shared" si="128"/>
        <v>125.85619690287021</v>
      </c>
      <c r="AC198" s="89">
        <f t="shared" si="128"/>
        <v>149.92169770005233</v>
      </c>
      <c r="AD198" s="89">
        <f t="shared" si="128"/>
        <v>135.22396917651233</v>
      </c>
      <c r="AE198" s="89">
        <f t="shared" si="128"/>
        <v>118.45666098143028</v>
      </c>
      <c r="AF198" s="89">
        <f t="shared" si="128"/>
        <v>111.10103641882083</v>
      </c>
      <c r="AG198" s="89">
        <f t="shared" si="128"/>
        <v>84.463934259052536</v>
      </c>
      <c r="AH198" s="89">
        <f t="shared" si="128"/>
        <v>52.68535033900244</v>
      </c>
      <c r="AI198" s="89">
        <f t="shared" si="128"/>
        <v>67.001712405825344</v>
      </c>
      <c r="AJ198" s="89">
        <f t="shared" si="128"/>
        <v>135.4994373605314</v>
      </c>
      <c r="AK198" s="89">
        <f t="shared" si="128"/>
        <v>206.00440553957665</v>
      </c>
      <c r="AL198" s="89">
        <f t="shared" si="128"/>
        <v>0</v>
      </c>
      <c r="AM198" s="89">
        <f t="shared" si="128"/>
        <v>0</v>
      </c>
      <c r="AN198" s="89">
        <f t="shared" si="128"/>
        <v>0</v>
      </c>
      <c r="AO198" s="89">
        <f t="shared" si="128"/>
        <v>0</v>
      </c>
      <c r="AP198" s="89">
        <f t="shared" si="128"/>
        <v>0</v>
      </c>
      <c r="AQ198" s="89">
        <f t="shared" si="128"/>
        <v>0</v>
      </c>
      <c r="AR198" s="89">
        <f t="shared" si="128"/>
        <v>0</v>
      </c>
      <c r="AS198" s="89">
        <f t="shared" si="128"/>
        <v>0</v>
      </c>
      <c r="AT198" s="89">
        <f t="shared" si="128"/>
        <v>0</v>
      </c>
      <c r="AU198" s="89">
        <f t="shared" si="128"/>
        <v>0</v>
      </c>
      <c r="AV198" s="89">
        <f t="shared" si="128"/>
        <v>0</v>
      </c>
      <c r="AW198" s="89">
        <f t="shared" si="128"/>
        <v>0</v>
      </c>
      <c r="AX198" s="89">
        <f t="shared" si="128"/>
        <v>0</v>
      </c>
      <c r="AY198" s="89">
        <f t="shared" si="128"/>
        <v>0</v>
      </c>
      <c r="AZ198" s="89">
        <f t="shared" si="128"/>
        <v>0</v>
      </c>
      <c r="BA198" s="89">
        <f t="shared" si="128"/>
        <v>0</v>
      </c>
      <c r="BB198" s="89">
        <f t="shared" si="128"/>
        <v>0</v>
      </c>
      <c r="BC198" s="89">
        <f t="shared" si="128"/>
        <v>0</v>
      </c>
      <c r="BD198" s="89">
        <f t="shared" si="128"/>
        <v>0</v>
      </c>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row>
    <row r="199" spans="1:104" outlineLevel="1" x14ac:dyDescent="0.25">
      <c r="A199" s="2"/>
      <c r="B199" s="2"/>
      <c r="C199" s="2"/>
      <c r="D199" s="2"/>
      <c r="E199" s="24"/>
      <c r="F199" s="2"/>
      <c r="G199" s="2"/>
      <c r="H199" s="2"/>
      <c r="I199" s="8"/>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row>
    <row r="200" spans="1:104" outlineLevel="1" x14ac:dyDescent="0.25">
      <c r="A200" s="2"/>
      <c r="B200" s="2"/>
      <c r="C200" s="2" t="s">
        <v>190</v>
      </c>
      <c r="D200" s="2"/>
      <c r="E200" s="13" t="str">
        <f>E$98</f>
        <v xml:space="preserve"> [ £m ]</v>
      </c>
      <c r="F200" s="2"/>
      <c r="G200" s="2"/>
      <c r="H200" s="110">
        <f>COUNTIF(J192:BD192,"&lt;0")</f>
        <v>0</v>
      </c>
      <c r="I200" s="8"/>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row>
    <row r="201" spans="1:104" outlineLevel="1" x14ac:dyDescent="0.25">
      <c r="A201" s="2"/>
      <c r="B201" s="2"/>
      <c r="C201" s="2"/>
      <c r="D201" s="2"/>
      <c r="E201" s="24"/>
      <c r="F201" s="2"/>
      <c r="G201" s="2"/>
      <c r="H201" s="2"/>
      <c r="I201" s="8"/>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row>
    <row r="202" spans="1:104" outlineLevel="1" x14ac:dyDescent="0.25">
      <c r="A202" s="2"/>
      <c r="B202" s="9">
        <f>MAX($A$14:B201)+0.01</f>
        <v>4.0399999999999991</v>
      </c>
      <c r="C202" s="10" t="s">
        <v>191</v>
      </c>
      <c r="D202" s="2"/>
      <c r="E202" s="24"/>
      <c r="F202" s="2"/>
      <c r="G202" s="2"/>
      <c r="H202" s="2"/>
      <c r="I202" s="8"/>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row>
    <row r="203" spans="1:104" outlineLevel="1" x14ac:dyDescent="0.25">
      <c r="A203" s="2"/>
      <c r="B203" s="2"/>
      <c r="C203" s="135" t="s">
        <v>192</v>
      </c>
      <c r="D203" s="2"/>
      <c r="E203" s="24"/>
      <c r="F203" s="2"/>
      <c r="G203" s="2"/>
      <c r="H203" s="2"/>
      <c r="I203" s="8"/>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row>
    <row r="204" spans="1:104" outlineLevel="1" x14ac:dyDescent="0.25">
      <c r="A204" s="2"/>
      <c r="B204" s="2"/>
      <c r="C204" s="2" t="s">
        <v>193</v>
      </c>
      <c r="D204" s="2"/>
      <c r="E204" s="13" t="str">
        <f>E$98</f>
        <v xml:space="preserve"> [ £m ]</v>
      </c>
      <c r="F204" s="2"/>
      <c r="G204" s="2"/>
      <c r="H204" s="2"/>
      <c r="I204" s="8"/>
      <c r="J204" s="85">
        <f t="shared" ref="J204:BD204" si="129">J286</f>
        <v>0</v>
      </c>
      <c r="K204" s="85">
        <f t="shared" si="129"/>
        <v>0</v>
      </c>
      <c r="L204" s="85">
        <f t="shared" si="129"/>
        <v>0</v>
      </c>
      <c r="M204" s="85">
        <f t="shared" si="129"/>
        <v>315.52356164383565</v>
      </c>
      <c r="N204" s="85">
        <f t="shared" si="129"/>
        <v>657.49783657534249</v>
      </c>
      <c r="O204" s="85">
        <f t="shared" si="129"/>
        <v>1170.3825376239042</v>
      </c>
      <c r="P204" s="85">
        <f t="shared" si="129"/>
        <v>1567.2054099649654</v>
      </c>
      <c r="Q204" s="85">
        <f t="shared" si="129"/>
        <v>1796.6796515775904</v>
      </c>
      <c r="R204" s="85">
        <f t="shared" si="129"/>
        <v>1749.9377802487693</v>
      </c>
      <c r="S204" s="85">
        <f t="shared" si="129"/>
        <v>1658.2456628512957</v>
      </c>
      <c r="T204" s="85">
        <f t="shared" si="129"/>
        <v>1566.5535454538222</v>
      </c>
      <c r="U204" s="85">
        <f t="shared" si="129"/>
        <v>1474.8614280563486</v>
      </c>
      <c r="V204" s="85">
        <f t="shared" si="129"/>
        <v>1383.169310658875</v>
      </c>
      <c r="W204" s="85">
        <f t="shared" si="129"/>
        <v>1291.4771932614015</v>
      </c>
      <c r="X204" s="85">
        <f t="shared" si="129"/>
        <v>1199.7850758639279</v>
      </c>
      <c r="Y204" s="85">
        <f t="shared" si="129"/>
        <v>1108.0929584664543</v>
      </c>
      <c r="Z204" s="85">
        <f t="shared" si="129"/>
        <v>1016.4008410689808</v>
      </c>
      <c r="AA204" s="85">
        <f t="shared" si="129"/>
        <v>924.70872367150719</v>
      </c>
      <c r="AB204" s="85">
        <f t="shared" si="129"/>
        <v>833.01660627403362</v>
      </c>
      <c r="AC204" s="85">
        <f t="shared" si="129"/>
        <v>741.32448887656005</v>
      </c>
      <c r="AD204" s="85">
        <f t="shared" si="129"/>
        <v>649.63237147908649</v>
      </c>
      <c r="AE204" s="85">
        <f t="shared" si="129"/>
        <v>557.94025408161292</v>
      </c>
      <c r="AF204" s="85">
        <f t="shared" si="129"/>
        <v>466.24813668413935</v>
      </c>
      <c r="AG204" s="85">
        <f t="shared" si="129"/>
        <v>374.55601928666579</v>
      </c>
      <c r="AH204" s="85">
        <f t="shared" si="129"/>
        <v>282.86390188919222</v>
      </c>
      <c r="AI204" s="85">
        <f t="shared" si="129"/>
        <v>191.17178449171865</v>
      </c>
      <c r="AJ204" s="85">
        <f t="shared" si="129"/>
        <v>99.479667094245102</v>
      </c>
      <c r="AK204" s="85">
        <f t="shared" si="129"/>
        <v>7.7875496967715492</v>
      </c>
      <c r="AL204" s="85">
        <f t="shared" si="129"/>
        <v>0</v>
      </c>
      <c r="AM204" s="85">
        <f t="shared" si="129"/>
        <v>0</v>
      </c>
      <c r="AN204" s="85">
        <f t="shared" si="129"/>
        <v>0</v>
      </c>
      <c r="AO204" s="85">
        <f t="shared" si="129"/>
        <v>0</v>
      </c>
      <c r="AP204" s="85">
        <f t="shared" si="129"/>
        <v>0</v>
      </c>
      <c r="AQ204" s="85">
        <f t="shared" si="129"/>
        <v>0</v>
      </c>
      <c r="AR204" s="85">
        <f t="shared" si="129"/>
        <v>0</v>
      </c>
      <c r="AS204" s="85">
        <f t="shared" si="129"/>
        <v>0</v>
      </c>
      <c r="AT204" s="85">
        <f t="shared" si="129"/>
        <v>0</v>
      </c>
      <c r="AU204" s="85">
        <f t="shared" si="129"/>
        <v>0</v>
      </c>
      <c r="AV204" s="85">
        <f t="shared" si="129"/>
        <v>0</v>
      </c>
      <c r="AW204" s="85">
        <f t="shared" si="129"/>
        <v>0</v>
      </c>
      <c r="AX204" s="85">
        <f t="shared" si="129"/>
        <v>0</v>
      </c>
      <c r="AY204" s="85">
        <f t="shared" si="129"/>
        <v>0</v>
      </c>
      <c r="AZ204" s="85">
        <f t="shared" si="129"/>
        <v>0</v>
      </c>
      <c r="BA204" s="85">
        <f t="shared" si="129"/>
        <v>0</v>
      </c>
      <c r="BB204" s="85">
        <f t="shared" si="129"/>
        <v>0</v>
      </c>
      <c r="BC204" s="85">
        <f t="shared" si="129"/>
        <v>0</v>
      </c>
      <c r="BD204" s="85">
        <f t="shared" si="129"/>
        <v>0</v>
      </c>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row>
    <row r="205" spans="1:104" outlineLevel="1" x14ac:dyDescent="0.25">
      <c r="A205" s="2"/>
      <c r="B205" s="2"/>
      <c r="C205" s="2" t="s">
        <v>194</v>
      </c>
      <c r="D205" s="2"/>
      <c r="E205" s="13" t="str">
        <f>E$98</f>
        <v xml:space="preserve"> [ £m ]</v>
      </c>
      <c r="F205" s="2"/>
      <c r="G205" s="2"/>
      <c r="H205" s="2"/>
      <c r="I205" s="8"/>
      <c r="J205" s="119">
        <f t="shared" ref="J205:BD205" si="130">-J309</f>
        <v>0</v>
      </c>
      <c r="K205" s="119">
        <f t="shared" si="130"/>
        <v>0</v>
      </c>
      <c r="L205" s="119">
        <f t="shared" si="130"/>
        <v>0</v>
      </c>
      <c r="M205" s="119">
        <f t="shared" si="130"/>
        <v>-72.570419178082204</v>
      </c>
      <c r="N205" s="119">
        <f t="shared" si="130"/>
        <v>-151.22450241232877</v>
      </c>
      <c r="O205" s="119">
        <f t="shared" si="130"/>
        <v>-269.18798365349795</v>
      </c>
      <c r="P205" s="119">
        <f t="shared" si="130"/>
        <v>-360.457244291942</v>
      </c>
      <c r="Q205" s="119">
        <f t="shared" si="130"/>
        <v>-413.23631986284573</v>
      </c>
      <c r="R205" s="119">
        <f t="shared" si="130"/>
        <v>-402.48568945721689</v>
      </c>
      <c r="S205" s="119">
        <f t="shared" si="130"/>
        <v>-381.39650245579799</v>
      </c>
      <c r="T205" s="119">
        <f t="shared" si="130"/>
        <v>-360.30731545437908</v>
      </c>
      <c r="U205" s="119">
        <f t="shared" si="130"/>
        <v>-339.21812845296017</v>
      </c>
      <c r="V205" s="119">
        <f t="shared" si="130"/>
        <v>-318.12894145154127</v>
      </c>
      <c r="W205" s="119">
        <f t="shared" si="130"/>
        <v>-297.03975445012236</v>
      </c>
      <c r="X205" s="119">
        <f t="shared" si="130"/>
        <v>-275.95056744870345</v>
      </c>
      <c r="Y205" s="119">
        <f t="shared" si="130"/>
        <v>-254.86138044728455</v>
      </c>
      <c r="Z205" s="119">
        <f t="shared" si="130"/>
        <v>-233.77219344586564</v>
      </c>
      <c r="AA205" s="119">
        <f t="shared" si="130"/>
        <v>-212.68300644444673</v>
      </c>
      <c r="AB205" s="119">
        <f t="shared" si="130"/>
        <v>-191.59381944302783</v>
      </c>
      <c r="AC205" s="119">
        <f t="shared" si="130"/>
        <v>-170.50463244160892</v>
      </c>
      <c r="AD205" s="119">
        <f t="shared" si="130"/>
        <v>-149.41544544019001</v>
      </c>
      <c r="AE205" s="119">
        <f t="shared" si="130"/>
        <v>-128.32625843877111</v>
      </c>
      <c r="AF205" s="119">
        <f t="shared" si="130"/>
        <v>-107.2370714373522</v>
      </c>
      <c r="AG205" s="119">
        <f t="shared" si="130"/>
        <v>-86.147884435933292</v>
      </c>
      <c r="AH205" s="119">
        <f t="shared" si="130"/>
        <v>-65.058697434514386</v>
      </c>
      <c r="AI205" s="119">
        <f t="shared" si="130"/>
        <v>-43.969510433095472</v>
      </c>
      <c r="AJ205" s="119">
        <f t="shared" si="130"/>
        <v>-22.880323431676558</v>
      </c>
      <c r="AK205" s="119">
        <f t="shared" si="130"/>
        <v>-1.7911364302576445</v>
      </c>
      <c r="AL205" s="119">
        <f t="shared" si="130"/>
        <v>0</v>
      </c>
      <c r="AM205" s="119">
        <f t="shared" si="130"/>
        <v>0</v>
      </c>
      <c r="AN205" s="119">
        <f t="shared" si="130"/>
        <v>0</v>
      </c>
      <c r="AO205" s="119">
        <f t="shared" si="130"/>
        <v>0</v>
      </c>
      <c r="AP205" s="119">
        <f t="shared" si="130"/>
        <v>0</v>
      </c>
      <c r="AQ205" s="119">
        <f t="shared" si="130"/>
        <v>0</v>
      </c>
      <c r="AR205" s="119">
        <f t="shared" si="130"/>
        <v>0</v>
      </c>
      <c r="AS205" s="119">
        <f t="shared" si="130"/>
        <v>0</v>
      </c>
      <c r="AT205" s="119">
        <f t="shared" si="130"/>
        <v>0</v>
      </c>
      <c r="AU205" s="119">
        <f t="shared" si="130"/>
        <v>0</v>
      </c>
      <c r="AV205" s="119">
        <f t="shared" si="130"/>
        <v>0</v>
      </c>
      <c r="AW205" s="119">
        <f t="shared" si="130"/>
        <v>0</v>
      </c>
      <c r="AX205" s="119">
        <f t="shared" si="130"/>
        <v>0</v>
      </c>
      <c r="AY205" s="119">
        <f t="shared" si="130"/>
        <v>0</v>
      </c>
      <c r="AZ205" s="119">
        <f t="shared" si="130"/>
        <v>0</v>
      </c>
      <c r="BA205" s="119">
        <f t="shared" si="130"/>
        <v>0</v>
      </c>
      <c r="BB205" s="119">
        <f t="shared" si="130"/>
        <v>0</v>
      </c>
      <c r="BC205" s="119">
        <f t="shared" si="130"/>
        <v>0</v>
      </c>
      <c r="BD205" s="119">
        <f t="shared" si="130"/>
        <v>0</v>
      </c>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row>
    <row r="206" spans="1:104" outlineLevel="1" x14ac:dyDescent="0.25">
      <c r="A206" s="2"/>
      <c r="B206" s="2"/>
      <c r="C206" s="2" t="s">
        <v>195</v>
      </c>
      <c r="D206" s="2"/>
      <c r="E206" s="13" t="str">
        <f>E$98</f>
        <v xml:space="preserve"> [ £m ]</v>
      </c>
      <c r="F206" s="2"/>
      <c r="G206" s="2"/>
      <c r="H206" s="2"/>
      <c r="I206" s="8"/>
      <c r="J206" s="89">
        <f t="shared" ref="J206:BD206" si="131">SUM(J204:J205)</f>
        <v>0</v>
      </c>
      <c r="K206" s="89">
        <f t="shared" si="131"/>
        <v>0</v>
      </c>
      <c r="L206" s="89">
        <f t="shared" si="131"/>
        <v>0</v>
      </c>
      <c r="M206" s="89">
        <f t="shared" si="131"/>
        <v>242.95314246575344</v>
      </c>
      <c r="N206" s="89">
        <f t="shared" si="131"/>
        <v>506.27333416301371</v>
      </c>
      <c r="O206" s="89">
        <f t="shared" si="131"/>
        <v>901.19455397040633</v>
      </c>
      <c r="P206" s="89">
        <f t="shared" si="131"/>
        <v>1206.7481656730233</v>
      </c>
      <c r="Q206" s="89">
        <f t="shared" si="131"/>
        <v>1383.4433317147448</v>
      </c>
      <c r="R206" s="89">
        <f t="shared" si="131"/>
        <v>1347.4520907915523</v>
      </c>
      <c r="S206" s="89">
        <f t="shared" si="131"/>
        <v>1276.8491603954976</v>
      </c>
      <c r="T206" s="89">
        <f t="shared" si="131"/>
        <v>1206.2462299994431</v>
      </c>
      <c r="U206" s="89">
        <f t="shared" si="131"/>
        <v>1135.6432996033884</v>
      </c>
      <c r="V206" s="89">
        <f t="shared" si="131"/>
        <v>1065.0403692073337</v>
      </c>
      <c r="W206" s="89">
        <f t="shared" si="131"/>
        <v>994.43743881127909</v>
      </c>
      <c r="X206" s="89">
        <f t="shared" si="131"/>
        <v>923.83450841522449</v>
      </c>
      <c r="Y206" s="89">
        <f t="shared" si="131"/>
        <v>853.23157801916977</v>
      </c>
      <c r="Z206" s="89">
        <f t="shared" si="131"/>
        <v>782.62864762311506</v>
      </c>
      <c r="AA206" s="89">
        <f t="shared" si="131"/>
        <v>712.02571722706045</v>
      </c>
      <c r="AB206" s="89">
        <f t="shared" si="131"/>
        <v>641.42278683100585</v>
      </c>
      <c r="AC206" s="89">
        <f t="shared" si="131"/>
        <v>570.81985643495113</v>
      </c>
      <c r="AD206" s="89">
        <f t="shared" si="131"/>
        <v>500.21692603889647</v>
      </c>
      <c r="AE206" s="89">
        <f t="shared" si="131"/>
        <v>429.61399564284181</v>
      </c>
      <c r="AF206" s="89">
        <f t="shared" si="131"/>
        <v>359.01106524678715</v>
      </c>
      <c r="AG206" s="89">
        <f t="shared" si="131"/>
        <v>288.40813485073249</v>
      </c>
      <c r="AH206" s="89">
        <f t="shared" si="131"/>
        <v>217.80520445467783</v>
      </c>
      <c r="AI206" s="89">
        <f t="shared" si="131"/>
        <v>147.20227405862317</v>
      </c>
      <c r="AJ206" s="89">
        <f t="shared" si="131"/>
        <v>76.599343662568543</v>
      </c>
      <c r="AK206" s="89">
        <f t="shared" si="131"/>
        <v>5.9964132665139047</v>
      </c>
      <c r="AL206" s="89">
        <f t="shared" si="131"/>
        <v>0</v>
      </c>
      <c r="AM206" s="89">
        <f t="shared" si="131"/>
        <v>0</v>
      </c>
      <c r="AN206" s="89">
        <f t="shared" si="131"/>
        <v>0</v>
      </c>
      <c r="AO206" s="89">
        <f t="shared" si="131"/>
        <v>0</v>
      </c>
      <c r="AP206" s="89">
        <f t="shared" si="131"/>
        <v>0</v>
      </c>
      <c r="AQ206" s="89">
        <f t="shared" si="131"/>
        <v>0</v>
      </c>
      <c r="AR206" s="89">
        <f t="shared" si="131"/>
        <v>0</v>
      </c>
      <c r="AS206" s="89">
        <f t="shared" si="131"/>
        <v>0</v>
      </c>
      <c r="AT206" s="89">
        <f t="shared" si="131"/>
        <v>0</v>
      </c>
      <c r="AU206" s="89">
        <f t="shared" si="131"/>
        <v>0</v>
      </c>
      <c r="AV206" s="89">
        <f t="shared" si="131"/>
        <v>0</v>
      </c>
      <c r="AW206" s="89">
        <f t="shared" si="131"/>
        <v>0</v>
      </c>
      <c r="AX206" s="89">
        <f t="shared" si="131"/>
        <v>0</v>
      </c>
      <c r="AY206" s="89">
        <f t="shared" si="131"/>
        <v>0</v>
      </c>
      <c r="AZ206" s="89">
        <f t="shared" si="131"/>
        <v>0</v>
      </c>
      <c r="BA206" s="89">
        <f t="shared" si="131"/>
        <v>0</v>
      </c>
      <c r="BB206" s="89">
        <f t="shared" si="131"/>
        <v>0</v>
      </c>
      <c r="BC206" s="89">
        <f t="shared" si="131"/>
        <v>0</v>
      </c>
      <c r="BD206" s="89">
        <f t="shared" si="131"/>
        <v>0</v>
      </c>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row>
    <row r="207" spans="1:104" outlineLevel="1" x14ac:dyDescent="0.25">
      <c r="A207" s="2"/>
      <c r="B207" s="2"/>
      <c r="C207" s="2"/>
      <c r="D207" s="2"/>
      <c r="E207" s="24"/>
      <c r="F207" s="2"/>
      <c r="G207" s="2"/>
      <c r="H207" s="2"/>
      <c r="I207" s="8"/>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row>
    <row r="208" spans="1:104" outlineLevel="1" x14ac:dyDescent="0.25">
      <c r="A208" s="2"/>
      <c r="B208" s="2"/>
      <c r="C208" s="135" t="s">
        <v>196</v>
      </c>
      <c r="D208" s="2"/>
      <c r="E208" s="24"/>
      <c r="F208" s="2"/>
      <c r="G208" s="2"/>
      <c r="H208" s="2"/>
      <c r="I208" s="8"/>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row>
    <row r="209" spans="1:104" outlineLevel="1" x14ac:dyDescent="0.25">
      <c r="A209" s="2"/>
      <c r="B209" s="2"/>
      <c r="C209" s="2" t="s">
        <v>197</v>
      </c>
      <c r="D209" s="2"/>
      <c r="E209" s="13" t="str">
        <f>E$98</f>
        <v xml:space="preserve"> [ £m ]</v>
      </c>
      <c r="F209" s="2"/>
      <c r="G209" s="2"/>
      <c r="H209" s="2"/>
      <c r="I209" s="8"/>
      <c r="J209" s="85">
        <f t="shared" ref="J209:BD209" si="132">J198</f>
        <v>0</v>
      </c>
      <c r="K209" s="85">
        <f t="shared" si="132"/>
        <v>0</v>
      </c>
      <c r="L209" s="85">
        <f t="shared" si="132"/>
        <v>0</v>
      </c>
      <c r="M209" s="85">
        <f t="shared" si="132"/>
        <v>0</v>
      </c>
      <c r="N209" s="85">
        <f t="shared" si="132"/>
        <v>0</v>
      </c>
      <c r="O209" s="85">
        <f t="shared" si="132"/>
        <v>0</v>
      </c>
      <c r="P209" s="85">
        <f t="shared" si="132"/>
        <v>0</v>
      </c>
      <c r="Q209" s="85">
        <f t="shared" si="132"/>
        <v>0</v>
      </c>
      <c r="R209" s="85">
        <f t="shared" si="132"/>
        <v>58.037831360312168</v>
      </c>
      <c r="S209" s="85">
        <f t="shared" si="132"/>
        <v>94.570966089977063</v>
      </c>
      <c r="T209" s="85">
        <f t="shared" si="132"/>
        <v>99.593047433026754</v>
      </c>
      <c r="U209" s="85">
        <f t="shared" si="132"/>
        <v>102.9911425055445</v>
      </c>
      <c r="V209" s="85">
        <f t="shared" si="132"/>
        <v>102.20313444042253</v>
      </c>
      <c r="W209" s="85">
        <f t="shared" si="132"/>
        <v>136.91952739969113</v>
      </c>
      <c r="X209" s="85">
        <f t="shared" si="132"/>
        <v>129.38183758007739</v>
      </c>
      <c r="Y209" s="85">
        <f t="shared" si="132"/>
        <v>120.54437817495507</v>
      </c>
      <c r="Z209" s="85">
        <f t="shared" si="132"/>
        <v>135.30256664937539</v>
      </c>
      <c r="AA209" s="85">
        <f t="shared" si="132"/>
        <v>132.41866068424181</v>
      </c>
      <c r="AB209" s="85">
        <f t="shared" si="132"/>
        <v>125.85619690287021</v>
      </c>
      <c r="AC209" s="85">
        <f t="shared" si="132"/>
        <v>149.92169770005233</v>
      </c>
      <c r="AD209" s="85">
        <f t="shared" si="132"/>
        <v>135.22396917651233</v>
      </c>
      <c r="AE209" s="85">
        <f t="shared" si="132"/>
        <v>118.45666098143028</v>
      </c>
      <c r="AF209" s="85">
        <f t="shared" si="132"/>
        <v>111.10103641882083</v>
      </c>
      <c r="AG209" s="85">
        <f t="shared" si="132"/>
        <v>84.463934259052536</v>
      </c>
      <c r="AH209" s="85">
        <f t="shared" si="132"/>
        <v>52.68535033900244</v>
      </c>
      <c r="AI209" s="85">
        <f t="shared" si="132"/>
        <v>67.001712405825344</v>
      </c>
      <c r="AJ209" s="85">
        <f t="shared" si="132"/>
        <v>135.4994373605314</v>
      </c>
      <c r="AK209" s="85">
        <f t="shared" si="132"/>
        <v>206.00440553957665</v>
      </c>
      <c r="AL209" s="85">
        <f t="shared" si="132"/>
        <v>0</v>
      </c>
      <c r="AM209" s="85">
        <f t="shared" si="132"/>
        <v>0</v>
      </c>
      <c r="AN209" s="85">
        <f t="shared" si="132"/>
        <v>0</v>
      </c>
      <c r="AO209" s="85">
        <f t="shared" si="132"/>
        <v>0</v>
      </c>
      <c r="AP209" s="85">
        <f t="shared" si="132"/>
        <v>0</v>
      </c>
      <c r="AQ209" s="85">
        <f t="shared" si="132"/>
        <v>0</v>
      </c>
      <c r="AR209" s="85">
        <f t="shared" si="132"/>
        <v>0</v>
      </c>
      <c r="AS209" s="85">
        <f t="shared" si="132"/>
        <v>0</v>
      </c>
      <c r="AT209" s="85">
        <f t="shared" si="132"/>
        <v>0</v>
      </c>
      <c r="AU209" s="85">
        <f t="shared" si="132"/>
        <v>0</v>
      </c>
      <c r="AV209" s="85">
        <f t="shared" si="132"/>
        <v>0</v>
      </c>
      <c r="AW209" s="85">
        <f t="shared" si="132"/>
        <v>0</v>
      </c>
      <c r="AX209" s="85">
        <f t="shared" si="132"/>
        <v>0</v>
      </c>
      <c r="AY209" s="85">
        <f t="shared" si="132"/>
        <v>0</v>
      </c>
      <c r="AZ209" s="85">
        <f t="shared" si="132"/>
        <v>0</v>
      </c>
      <c r="BA209" s="85">
        <f t="shared" si="132"/>
        <v>0</v>
      </c>
      <c r="BB209" s="85">
        <f t="shared" si="132"/>
        <v>0</v>
      </c>
      <c r="BC209" s="85">
        <f t="shared" si="132"/>
        <v>0</v>
      </c>
      <c r="BD209" s="85">
        <f t="shared" si="132"/>
        <v>0</v>
      </c>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row>
    <row r="210" spans="1:104" outlineLevel="1" x14ac:dyDescent="0.25">
      <c r="A210" s="2"/>
      <c r="B210" s="2"/>
      <c r="C210" s="2" t="s">
        <v>198</v>
      </c>
      <c r="D210" s="2"/>
      <c r="E210" s="13" t="str">
        <f>E$98</f>
        <v xml:space="preserve"> [ £m ]</v>
      </c>
      <c r="F210" s="2"/>
      <c r="G210" s="2"/>
      <c r="H210" s="2"/>
      <c r="I210" s="8"/>
      <c r="J210" s="119">
        <f t="shared" ref="J210:BD210" si="133">J239</f>
        <v>0</v>
      </c>
      <c r="K210" s="119">
        <f t="shared" si="133"/>
        <v>0</v>
      </c>
      <c r="L210" s="119">
        <f t="shared" si="133"/>
        <v>0</v>
      </c>
      <c r="M210" s="119">
        <f t="shared" si="133"/>
        <v>0</v>
      </c>
      <c r="N210" s="119">
        <f t="shared" si="133"/>
        <v>0</v>
      </c>
      <c r="O210" s="119">
        <f t="shared" si="133"/>
        <v>0</v>
      </c>
      <c r="P210" s="119">
        <f t="shared" si="133"/>
        <v>0</v>
      </c>
      <c r="Q210" s="119">
        <f t="shared" si="133"/>
        <v>0</v>
      </c>
      <c r="R210" s="119">
        <f t="shared" si="133"/>
        <v>21.353156086779368</v>
      </c>
      <c r="S210" s="119">
        <f t="shared" si="133"/>
        <v>36.973189938771355</v>
      </c>
      <c r="T210" s="119">
        <f t="shared" si="133"/>
        <v>41.621948382679484</v>
      </c>
      <c r="U210" s="119">
        <f t="shared" si="133"/>
        <v>42.731489439195791</v>
      </c>
      <c r="V210" s="119">
        <f t="shared" si="133"/>
        <v>43.716441801102064</v>
      </c>
      <c r="W210" s="119">
        <f t="shared" si="133"/>
        <v>37.916116685311671</v>
      </c>
      <c r="X210" s="119">
        <f t="shared" si="133"/>
        <v>45.414784192975176</v>
      </c>
      <c r="Y210" s="119">
        <f t="shared" si="133"/>
        <v>46.491056708391568</v>
      </c>
      <c r="Z210" s="119">
        <f t="shared" si="133"/>
        <v>44.623840160472234</v>
      </c>
      <c r="AA210" s="119">
        <f t="shared" si="133"/>
        <v>48.532629251522096</v>
      </c>
      <c r="AB210" s="119">
        <f t="shared" si="133"/>
        <v>49.47194239577577</v>
      </c>
      <c r="AC210" s="119">
        <f t="shared" si="133"/>
        <v>42.8870680887566</v>
      </c>
      <c r="AD210" s="119">
        <f t="shared" si="133"/>
        <v>51.816074266632882</v>
      </c>
      <c r="AE210" s="119">
        <f t="shared" si="133"/>
        <v>52.654865124334052</v>
      </c>
      <c r="AF210" s="119">
        <f t="shared" si="133"/>
        <v>50.399035521102824</v>
      </c>
      <c r="AG210" s="119">
        <f t="shared" si="133"/>
        <v>54.965117067929839</v>
      </c>
      <c r="AH210" s="119">
        <f t="shared" si="133"/>
        <v>56.1580345801666</v>
      </c>
      <c r="AI210" s="119">
        <f t="shared" si="133"/>
        <v>48.683412490192552</v>
      </c>
      <c r="AJ210" s="119">
        <f t="shared" si="133"/>
        <v>58.462044768989934</v>
      </c>
      <c r="AK210" s="119">
        <f t="shared" si="133"/>
        <v>59.894618542851319</v>
      </c>
      <c r="AL210" s="119">
        <f t="shared" si="133"/>
        <v>0</v>
      </c>
      <c r="AM210" s="119">
        <f t="shared" si="133"/>
        <v>0</v>
      </c>
      <c r="AN210" s="119">
        <f t="shared" si="133"/>
        <v>0</v>
      </c>
      <c r="AO210" s="119">
        <f t="shared" si="133"/>
        <v>0</v>
      </c>
      <c r="AP210" s="119">
        <f t="shared" si="133"/>
        <v>0</v>
      </c>
      <c r="AQ210" s="119">
        <f t="shared" si="133"/>
        <v>0</v>
      </c>
      <c r="AR210" s="119">
        <f t="shared" si="133"/>
        <v>0</v>
      </c>
      <c r="AS210" s="119">
        <f t="shared" si="133"/>
        <v>0</v>
      </c>
      <c r="AT210" s="119">
        <f t="shared" si="133"/>
        <v>0</v>
      </c>
      <c r="AU210" s="119">
        <f t="shared" si="133"/>
        <v>0</v>
      </c>
      <c r="AV210" s="119">
        <f t="shared" si="133"/>
        <v>0</v>
      </c>
      <c r="AW210" s="119">
        <f t="shared" si="133"/>
        <v>0</v>
      </c>
      <c r="AX210" s="119">
        <f t="shared" si="133"/>
        <v>0</v>
      </c>
      <c r="AY210" s="119">
        <f t="shared" si="133"/>
        <v>0</v>
      </c>
      <c r="AZ210" s="119">
        <f t="shared" si="133"/>
        <v>0</v>
      </c>
      <c r="BA210" s="119">
        <f t="shared" si="133"/>
        <v>0</v>
      </c>
      <c r="BB210" s="119">
        <f t="shared" si="133"/>
        <v>0</v>
      </c>
      <c r="BC210" s="119">
        <f t="shared" si="133"/>
        <v>0</v>
      </c>
      <c r="BD210" s="119">
        <f t="shared" si="133"/>
        <v>0</v>
      </c>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row>
    <row r="211" spans="1:104" outlineLevel="1" x14ac:dyDescent="0.25">
      <c r="A211" s="2"/>
      <c r="B211" s="2"/>
      <c r="C211" s="2" t="s">
        <v>199</v>
      </c>
      <c r="D211" s="2"/>
      <c r="E211" s="13" t="str">
        <f>E$98</f>
        <v xml:space="preserve"> [ £m ]</v>
      </c>
      <c r="F211" s="2"/>
      <c r="G211" s="2"/>
      <c r="H211" s="2"/>
      <c r="I211" s="8"/>
      <c r="J211" s="89">
        <f t="shared" ref="J211:BD211" si="134">SUM(J209:J210)</f>
        <v>0</v>
      </c>
      <c r="K211" s="89">
        <f t="shared" si="134"/>
        <v>0</v>
      </c>
      <c r="L211" s="89">
        <f t="shared" si="134"/>
        <v>0</v>
      </c>
      <c r="M211" s="89">
        <f t="shared" si="134"/>
        <v>0</v>
      </c>
      <c r="N211" s="89">
        <f t="shared" si="134"/>
        <v>0</v>
      </c>
      <c r="O211" s="89">
        <f t="shared" si="134"/>
        <v>0</v>
      </c>
      <c r="P211" s="89">
        <f t="shared" si="134"/>
        <v>0</v>
      </c>
      <c r="Q211" s="89">
        <f t="shared" si="134"/>
        <v>0</v>
      </c>
      <c r="R211" s="89">
        <f t="shared" si="134"/>
        <v>79.390987447091533</v>
      </c>
      <c r="S211" s="89">
        <f t="shared" si="134"/>
        <v>131.54415602874843</v>
      </c>
      <c r="T211" s="89">
        <f t="shared" si="134"/>
        <v>141.21499581570623</v>
      </c>
      <c r="U211" s="89">
        <f t="shared" si="134"/>
        <v>145.7226319447403</v>
      </c>
      <c r="V211" s="89">
        <f t="shared" si="134"/>
        <v>145.9195762415246</v>
      </c>
      <c r="W211" s="89">
        <f t="shared" si="134"/>
        <v>174.8356440850028</v>
      </c>
      <c r="X211" s="89">
        <f t="shared" si="134"/>
        <v>174.79662177305255</v>
      </c>
      <c r="Y211" s="89">
        <f t="shared" si="134"/>
        <v>167.03543488334662</v>
      </c>
      <c r="Z211" s="89">
        <f t="shared" si="134"/>
        <v>179.92640680984763</v>
      </c>
      <c r="AA211" s="89">
        <f t="shared" si="134"/>
        <v>180.9512899357639</v>
      </c>
      <c r="AB211" s="89">
        <f t="shared" si="134"/>
        <v>175.32813929864597</v>
      </c>
      <c r="AC211" s="89">
        <f t="shared" si="134"/>
        <v>192.80876578880893</v>
      </c>
      <c r="AD211" s="89">
        <f t="shared" si="134"/>
        <v>187.04004344314521</v>
      </c>
      <c r="AE211" s="89">
        <f t="shared" si="134"/>
        <v>171.11152610576431</v>
      </c>
      <c r="AF211" s="89">
        <f t="shared" si="134"/>
        <v>161.50007193992366</v>
      </c>
      <c r="AG211" s="89">
        <f t="shared" si="134"/>
        <v>139.42905132698237</v>
      </c>
      <c r="AH211" s="89">
        <f t="shared" si="134"/>
        <v>108.84338491916904</v>
      </c>
      <c r="AI211" s="89">
        <f t="shared" si="134"/>
        <v>115.6851248960179</v>
      </c>
      <c r="AJ211" s="89">
        <f t="shared" si="134"/>
        <v>193.96148212952133</v>
      </c>
      <c r="AK211" s="89">
        <f t="shared" si="134"/>
        <v>265.89902408242796</v>
      </c>
      <c r="AL211" s="89">
        <f t="shared" si="134"/>
        <v>0</v>
      </c>
      <c r="AM211" s="89">
        <f t="shared" si="134"/>
        <v>0</v>
      </c>
      <c r="AN211" s="89">
        <f t="shared" si="134"/>
        <v>0</v>
      </c>
      <c r="AO211" s="89">
        <f t="shared" si="134"/>
        <v>0</v>
      </c>
      <c r="AP211" s="89">
        <f t="shared" si="134"/>
        <v>0</v>
      </c>
      <c r="AQ211" s="89">
        <f t="shared" si="134"/>
        <v>0</v>
      </c>
      <c r="AR211" s="89">
        <f t="shared" si="134"/>
        <v>0</v>
      </c>
      <c r="AS211" s="89">
        <f t="shared" si="134"/>
        <v>0</v>
      </c>
      <c r="AT211" s="89">
        <f t="shared" si="134"/>
        <v>0</v>
      </c>
      <c r="AU211" s="89">
        <f t="shared" si="134"/>
        <v>0</v>
      </c>
      <c r="AV211" s="89">
        <f t="shared" si="134"/>
        <v>0</v>
      </c>
      <c r="AW211" s="89">
        <f t="shared" si="134"/>
        <v>0</v>
      </c>
      <c r="AX211" s="89">
        <f t="shared" si="134"/>
        <v>0</v>
      </c>
      <c r="AY211" s="89">
        <f t="shared" si="134"/>
        <v>0</v>
      </c>
      <c r="AZ211" s="89">
        <f t="shared" si="134"/>
        <v>0</v>
      </c>
      <c r="BA211" s="89">
        <f t="shared" si="134"/>
        <v>0</v>
      </c>
      <c r="BB211" s="89">
        <f t="shared" si="134"/>
        <v>0</v>
      </c>
      <c r="BC211" s="89">
        <f t="shared" si="134"/>
        <v>0</v>
      </c>
      <c r="BD211" s="89">
        <f t="shared" si="134"/>
        <v>0</v>
      </c>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row>
    <row r="212" spans="1:104" outlineLevel="1" x14ac:dyDescent="0.25">
      <c r="A212" s="2"/>
      <c r="B212" s="2"/>
      <c r="C212" s="2"/>
      <c r="D212" s="2"/>
      <c r="E212" s="24"/>
      <c r="F212" s="2"/>
      <c r="G212" s="2"/>
      <c r="H212" s="2"/>
      <c r="I212" s="8"/>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row>
    <row r="213" spans="1:104" outlineLevel="1" x14ac:dyDescent="0.25">
      <c r="A213" s="2"/>
      <c r="B213" s="2"/>
      <c r="C213" s="135" t="s">
        <v>200</v>
      </c>
      <c r="D213" s="2"/>
      <c r="E213" s="24"/>
      <c r="F213" s="2"/>
      <c r="G213" s="2"/>
      <c r="H213" s="2"/>
      <c r="I213" s="8"/>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row>
    <row r="214" spans="1:104" outlineLevel="1" x14ac:dyDescent="0.25">
      <c r="A214" s="2"/>
      <c r="B214" s="2"/>
      <c r="C214" s="2" t="s">
        <v>201</v>
      </c>
      <c r="D214" s="2"/>
      <c r="E214" s="13" t="str">
        <f>E$98</f>
        <v xml:space="preserve"> [ £m ]</v>
      </c>
      <c r="F214" s="2"/>
      <c r="G214" s="2"/>
      <c r="H214" s="2"/>
      <c r="I214" s="8"/>
      <c r="J214" s="119">
        <f t="shared" ref="J214:BD214" si="135">-J249</f>
        <v>0</v>
      </c>
      <c r="K214" s="119">
        <f t="shared" si="135"/>
        <v>0</v>
      </c>
      <c r="L214" s="119">
        <f t="shared" si="135"/>
        <v>0</v>
      </c>
      <c r="M214" s="119">
        <f t="shared" si="135"/>
        <v>0</v>
      </c>
      <c r="N214" s="119">
        <f t="shared" si="135"/>
        <v>0</v>
      </c>
      <c r="O214" s="119">
        <f t="shared" si="135"/>
        <v>0</v>
      </c>
      <c r="P214" s="119">
        <f t="shared" si="135"/>
        <v>0</v>
      </c>
      <c r="Q214" s="119">
        <f t="shared" si="135"/>
        <v>0</v>
      </c>
      <c r="R214" s="119">
        <f t="shared" si="135"/>
        <v>-10.790482237131846</v>
      </c>
      <c r="S214" s="119">
        <f t="shared" si="135"/>
        <v>-23.843264033700727</v>
      </c>
      <c r="T214" s="119">
        <f t="shared" si="135"/>
        <v>-25.827187841965731</v>
      </c>
      <c r="U214" s="119">
        <f t="shared" si="135"/>
        <v>-26.953765630157843</v>
      </c>
      <c r="V214" s="119">
        <f t="shared" si="135"/>
        <v>-27.824859306403052</v>
      </c>
      <c r="W214" s="119">
        <f t="shared" si="135"/>
        <v>-26.629290144005743</v>
      </c>
      <c r="X214" s="119">
        <f t="shared" si="135"/>
        <v>-29.569715157120015</v>
      </c>
      <c r="Y214" s="119">
        <f t="shared" si="135"/>
        <v>-30.607265173282585</v>
      </c>
      <c r="Z214" s="119">
        <f t="shared" si="135"/>
        <v>-30.651853946713295</v>
      </c>
      <c r="AA214" s="119">
        <f t="shared" si="135"/>
        <v>-32.38394395026895</v>
      </c>
      <c r="AB214" s="119">
        <f t="shared" si="135"/>
        <v>-33.10284980982069</v>
      </c>
      <c r="AC214" s="119">
        <f t="shared" si="135"/>
        <v>-31.48666371608499</v>
      </c>
      <c r="AD214" s="119">
        <f t="shared" si="135"/>
        <v>-34.873965640570091</v>
      </c>
      <c r="AE214" s="119">
        <f t="shared" si="135"/>
        <v>-35.745814781584343</v>
      </c>
      <c r="AF214" s="119">
        <f t="shared" si="135"/>
        <v>-35.449631001310273</v>
      </c>
      <c r="AG214" s="119">
        <f t="shared" si="135"/>
        <v>-37.555446654902042</v>
      </c>
      <c r="AH214" s="119">
        <f t="shared" si="135"/>
        <v>-38.494332821274597</v>
      </c>
      <c r="AI214" s="119">
        <f t="shared" si="135"/>
        <v>-36.514876673026372</v>
      </c>
      <c r="AJ214" s="119">
        <f t="shared" si="135"/>
        <v>-40.332608124121137</v>
      </c>
      <c r="AK214" s="119">
        <f t="shared" si="135"/>
        <v>-41.4541861308604</v>
      </c>
      <c r="AL214" s="119">
        <f t="shared" si="135"/>
        <v>0</v>
      </c>
      <c r="AM214" s="119">
        <f t="shared" si="135"/>
        <v>0</v>
      </c>
      <c r="AN214" s="119">
        <f t="shared" si="135"/>
        <v>0</v>
      </c>
      <c r="AO214" s="119">
        <f t="shared" si="135"/>
        <v>0</v>
      </c>
      <c r="AP214" s="119">
        <f t="shared" si="135"/>
        <v>0</v>
      </c>
      <c r="AQ214" s="119">
        <f t="shared" si="135"/>
        <v>0</v>
      </c>
      <c r="AR214" s="119">
        <f t="shared" si="135"/>
        <v>0</v>
      </c>
      <c r="AS214" s="119">
        <f t="shared" si="135"/>
        <v>0</v>
      </c>
      <c r="AT214" s="119">
        <f t="shared" si="135"/>
        <v>0</v>
      </c>
      <c r="AU214" s="119">
        <f t="shared" si="135"/>
        <v>0</v>
      </c>
      <c r="AV214" s="119">
        <f t="shared" si="135"/>
        <v>0</v>
      </c>
      <c r="AW214" s="119">
        <f t="shared" si="135"/>
        <v>0</v>
      </c>
      <c r="AX214" s="119">
        <f t="shared" si="135"/>
        <v>0</v>
      </c>
      <c r="AY214" s="119">
        <f t="shared" si="135"/>
        <v>0</v>
      </c>
      <c r="AZ214" s="119">
        <f t="shared" si="135"/>
        <v>0</v>
      </c>
      <c r="BA214" s="119">
        <f t="shared" si="135"/>
        <v>0</v>
      </c>
      <c r="BB214" s="119">
        <f t="shared" si="135"/>
        <v>0</v>
      </c>
      <c r="BC214" s="119">
        <f t="shared" si="135"/>
        <v>0</v>
      </c>
      <c r="BD214" s="119">
        <f t="shared" si="135"/>
        <v>0</v>
      </c>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row>
    <row r="215" spans="1:104" outlineLevel="1" x14ac:dyDescent="0.25">
      <c r="A215" s="2"/>
      <c r="B215" s="2"/>
      <c r="C215" s="2" t="s">
        <v>202</v>
      </c>
      <c r="D215" s="2"/>
      <c r="E215" s="13" t="str">
        <f>E$98</f>
        <v xml:space="preserve"> [ £m ]</v>
      </c>
      <c r="F215" s="2"/>
      <c r="G215" s="2"/>
      <c r="H215" s="2"/>
      <c r="I215" s="8"/>
      <c r="J215" s="128">
        <f t="shared" ref="J215:BD215" si="136">-J272</f>
        <v>0</v>
      </c>
      <c r="K215" s="128">
        <f t="shared" si="136"/>
        <v>0</v>
      </c>
      <c r="L215" s="128">
        <f t="shared" si="136"/>
        <v>0</v>
      </c>
      <c r="M215" s="128">
        <f t="shared" si="136"/>
        <v>0</v>
      </c>
      <c r="N215" s="128">
        <f t="shared" si="136"/>
        <v>0</v>
      </c>
      <c r="O215" s="128">
        <f t="shared" si="136"/>
        <v>0</v>
      </c>
      <c r="P215" s="128">
        <f t="shared" si="136"/>
        <v>0</v>
      </c>
      <c r="Q215" s="128">
        <f t="shared" si="136"/>
        <v>0</v>
      </c>
      <c r="R215" s="128">
        <f t="shared" si="136"/>
        <v>0</v>
      </c>
      <c r="S215" s="128">
        <f t="shared" si="136"/>
        <v>0</v>
      </c>
      <c r="T215" s="128">
        <f t="shared" si="136"/>
        <v>0</v>
      </c>
      <c r="U215" s="128">
        <f t="shared" si="136"/>
        <v>0</v>
      </c>
      <c r="V215" s="128">
        <f t="shared" si="136"/>
        <v>0</v>
      </c>
      <c r="W215" s="128">
        <f t="shared" si="136"/>
        <v>0</v>
      </c>
      <c r="X215" s="128">
        <f t="shared" si="136"/>
        <v>0</v>
      </c>
      <c r="Y215" s="128">
        <f t="shared" si="136"/>
        <v>-0.22724677340552901</v>
      </c>
      <c r="Z215" s="128">
        <f t="shared" si="136"/>
        <v>-4.0068808451572977</v>
      </c>
      <c r="AA215" s="128">
        <f t="shared" si="136"/>
        <v>-5.8575655668005169</v>
      </c>
      <c r="AB215" s="128">
        <f t="shared" si="136"/>
        <v>-6.5012137447300589</v>
      </c>
      <c r="AC215" s="128">
        <f t="shared" si="136"/>
        <v>-3.8871952148027091</v>
      </c>
      <c r="AD215" s="128">
        <f t="shared" si="136"/>
        <v>-7.5837592580358262</v>
      </c>
      <c r="AE215" s="128">
        <f t="shared" si="136"/>
        <v>-7.927583894473468</v>
      </c>
      <c r="AF215" s="128">
        <f t="shared" si="136"/>
        <v>-7.1031843457921298</v>
      </c>
      <c r="AG215" s="128">
        <f t="shared" si="136"/>
        <v>-8.8726823410699396</v>
      </c>
      <c r="AH215" s="128">
        <f t="shared" si="136"/>
        <v>-9.342586653286773</v>
      </c>
      <c r="AI215" s="128">
        <f t="shared" si="136"/>
        <v>-6.3114405276782861</v>
      </c>
      <c r="AJ215" s="128">
        <f t="shared" si="136"/>
        <v>-10.167135914032308</v>
      </c>
      <c r="AK215" s="128">
        <f t="shared" si="136"/>
        <v>-10.380169464145062</v>
      </c>
      <c r="AL215" s="128">
        <f t="shared" si="136"/>
        <v>0</v>
      </c>
      <c r="AM215" s="128">
        <f t="shared" si="136"/>
        <v>0</v>
      </c>
      <c r="AN215" s="128">
        <f t="shared" si="136"/>
        <v>0</v>
      </c>
      <c r="AO215" s="128">
        <f t="shared" si="136"/>
        <v>0</v>
      </c>
      <c r="AP215" s="128">
        <f t="shared" si="136"/>
        <v>0</v>
      </c>
      <c r="AQ215" s="128">
        <f t="shared" si="136"/>
        <v>0</v>
      </c>
      <c r="AR215" s="128">
        <f t="shared" si="136"/>
        <v>0</v>
      </c>
      <c r="AS215" s="128">
        <f t="shared" si="136"/>
        <v>0</v>
      </c>
      <c r="AT215" s="128">
        <f t="shared" si="136"/>
        <v>0</v>
      </c>
      <c r="AU215" s="128">
        <f t="shared" si="136"/>
        <v>0</v>
      </c>
      <c r="AV215" s="128">
        <f t="shared" si="136"/>
        <v>0</v>
      </c>
      <c r="AW215" s="128">
        <f t="shared" si="136"/>
        <v>0</v>
      </c>
      <c r="AX215" s="128">
        <f t="shared" si="136"/>
        <v>0</v>
      </c>
      <c r="AY215" s="128">
        <f t="shared" si="136"/>
        <v>0</v>
      </c>
      <c r="AZ215" s="128">
        <f t="shared" si="136"/>
        <v>0</v>
      </c>
      <c r="BA215" s="128">
        <f t="shared" si="136"/>
        <v>0</v>
      </c>
      <c r="BB215" s="128">
        <f t="shared" si="136"/>
        <v>0</v>
      </c>
      <c r="BC215" s="128">
        <f t="shared" si="136"/>
        <v>0</v>
      </c>
      <c r="BD215" s="128">
        <f t="shared" si="136"/>
        <v>0</v>
      </c>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row>
    <row r="216" spans="1:104" outlineLevel="1" x14ac:dyDescent="0.25">
      <c r="A216" s="2"/>
      <c r="B216" s="2"/>
      <c r="C216" s="2" t="s">
        <v>203</v>
      </c>
      <c r="D216" s="2"/>
      <c r="E216" s="13" t="str">
        <f>E$98</f>
        <v xml:space="preserve"> [ £m ]</v>
      </c>
      <c r="F216" s="2"/>
      <c r="G216" s="2"/>
      <c r="H216" s="2"/>
      <c r="I216" s="8"/>
      <c r="J216" s="93">
        <f t="shared" ref="J216:BD216" si="137">SUM(J214:J215)</f>
        <v>0</v>
      </c>
      <c r="K216" s="93">
        <f t="shared" si="137"/>
        <v>0</v>
      </c>
      <c r="L216" s="93">
        <f t="shared" si="137"/>
        <v>0</v>
      </c>
      <c r="M216" s="93">
        <f t="shared" si="137"/>
        <v>0</v>
      </c>
      <c r="N216" s="93">
        <f t="shared" si="137"/>
        <v>0</v>
      </c>
      <c r="O216" s="93">
        <f t="shared" si="137"/>
        <v>0</v>
      </c>
      <c r="P216" s="93">
        <f t="shared" si="137"/>
        <v>0</v>
      </c>
      <c r="Q216" s="93">
        <f t="shared" si="137"/>
        <v>0</v>
      </c>
      <c r="R216" s="93">
        <f t="shared" si="137"/>
        <v>-10.790482237131846</v>
      </c>
      <c r="S216" s="93">
        <f t="shared" si="137"/>
        <v>-23.843264033700727</v>
      </c>
      <c r="T216" s="93">
        <f t="shared" si="137"/>
        <v>-25.827187841965731</v>
      </c>
      <c r="U216" s="93">
        <f t="shared" si="137"/>
        <v>-26.953765630157843</v>
      </c>
      <c r="V216" s="93">
        <f t="shared" si="137"/>
        <v>-27.824859306403052</v>
      </c>
      <c r="W216" s="93">
        <f t="shared" si="137"/>
        <v>-26.629290144005743</v>
      </c>
      <c r="X216" s="93">
        <f t="shared" si="137"/>
        <v>-29.569715157120015</v>
      </c>
      <c r="Y216" s="93">
        <f t="shared" si="137"/>
        <v>-30.834511946688114</v>
      </c>
      <c r="Z216" s="93">
        <f t="shared" si="137"/>
        <v>-34.658734791870593</v>
      </c>
      <c r="AA216" s="93">
        <f t="shared" si="137"/>
        <v>-38.241509517069467</v>
      </c>
      <c r="AB216" s="93">
        <f t="shared" si="137"/>
        <v>-39.604063554550748</v>
      </c>
      <c r="AC216" s="93">
        <f t="shared" si="137"/>
        <v>-35.3738589308877</v>
      </c>
      <c r="AD216" s="93">
        <f t="shared" si="137"/>
        <v>-42.457724898605917</v>
      </c>
      <c r="AE216" s="93">
        <f t="shared" si="137"/>
        <v>-43.673398676057815</v>
      </c>
      <c r="AF216" s="93">
        <f t="shared" si="137"/>
        <v>-42.552815347102403</v>
      </c>
      <c r="AG216" s="93">
        <f t="shared" si="137"/>
        <v>-46.428128995971981</v>
      </c>
      <c r="AH216" s="93">
        <f t="shared" si="137"/>
        <v>-47.83691947456137</v>
      </c>
      <c r="AI216" s="93">
        <f t="shared" si="137"/>
        <v>-42.826317200704658</v>
      </c>
      <c r="AJ216" s="93">
        <f t="shared" si="137"/>
        <v>-50.499744038153445</v>
      </c>
      <c r="AK216" s="93">
        <f t="shared" si="137"/>
        <v>-51.834355595005462</v>
      </c>
      <c r="AL216" s="93">
        <f t="shared" si="137"/>
        <v>0</v>
      </c>
      <c r="AM216" s="93">
        <f t="shared" si="137"/>
        <v>0</v>
      </c>
      <c r="AN216" s="93">
        <f t="shared" si="137"/>
        <v>0</v>
      </c>
      <c r="AO216" s="93">
        <f t="shared" si="137"/>
        <v>0</v>
      </c>
      <c r="AP216" s="93">
        <f t="shared" si="137"/>
        <v>0</v>
      </c>
      <c r="AQ216" s="93">
        <f t="shared" si="137"/>
        <v>0</v>
      </c>
      <c r="AR216" s="93">
        <f t="shared" si="137"/>
        <v>0</v>
      </c>
      <c r="AS216" s="93">
        <f t="shared" si="137"/>
        <v>0</v>
      </c>
      <c r="AT216" s="93">
        <f t="shared" si="137"/>
        <v>0</v>
      </c>
      <c r="AU216" s="93">
        <f t="shared" si="137"/>
        <v>0</v>
      </c>
      <c r="AV216" s="93">
        <f t="shared" si="137"/>
        <v>0</v>
      </c>
      <c r="AW216" s="93">
        <f t="shared" si="137"/>
        <v>0</v>
      </c>
      <c r="AX216" s="93">
        <f t="shared" si="137"/>
        <v>0</v>
      </c>
      <c r="AY216" s="93">
        <f t="shared" si="137"/>
        <v>0</v>
      </c>
      <c r="AZ216" s="93">
        <f t="shared" si="137"/>
        <v>0</v>
      </c>
      <c r="BA216" s="93">
        <f t="shared" si="137"/>
        <v>0</v>
      </c>
      <c r="BB216" s="93">
        <f t="shared" si="137"/>
        <v>0</v>
      </c>
      <c r="BC216" s="93">
        <f t="shared" si="137"/>
        <v>0</v>
      </c>
      <c r="BD216" s="93">
        <f t="shared" si="137"/>
        <v>0</v>
      </c>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row>
    <row r="217" spans="1:104" outlineLevel="1" x14ac:dyDescent="0.25">
      <c r="A217" s="2"/>
      <c r="B217" s="2"/>
      <c r="C217" s="2"/>
      <c r="D217" s="2"/>
      <c r="E217" s="24"/>
      <c r="F217" s="2"/>
      <c r="G217" s="2"/>
      <c r="H217" s="2"/>
      <c r="I217" s="8"/>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row>
    <row r="218" spans="1:104" outlineLevel="1" x14ac:dyDescent="0.25">
      <c r="A218" s="2"/>
      <c r="B218" s="2"/>
      <c r="C218" s="135" t="s">
        <v>204</v>
      </c>
      <c r="D218" s="2"/>
      <c r="E218" s="24"/>
      <c r="F218" s="2"/>
      <c r="G218" s="2"/>
      <c r="H218" s="2"/>
      <c r="I218" s="8"/>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row>
    <row r="219" spans="1:104" outlineLevel="1" x14ac:dyDescent="0.25">
      <c r="A219" s="2"/>
      <c r="B219" s="2"/>
      <c r="C219" s="2" t="s">
        <v>205</v>
      </c>
      <c r="D219" s="2"/>
      <c r="E219" s="13" t="str">
        <f>E$98</f>
        <v xml:space="preserve"> [ £m ]</v>
      </c>
      <c r="F219" s="2"/>
      <c r="G219" s="2"/>
      <c r="H219" s="2"/>
      <c r="I219" s="8"/>
      <c r="J219" s="85">
        <f t="shared" ref="J219:BD219" si="138">-J331</f>
        <v>0</v>
      </c>
      <c r="K219" s="85">
        <f t="shared" si="138"/>
        <v>0</v>
      </c>
      <c r="L219" s="85">
        <f t="shared" si="138"/>
        <v>0</v>
      </c>
      <c r="M219" s="85">
        <f t="shared" si="138"/>
        <v>-205.09031506849317</v>
      </c>
      <c r="N219" s="85">
        <f t="shared" si="138"/>
        <v>-427.37359377397263</v>
      </c>
      <c r="O219" s="85">
        <f t="shared" si="138"/>
        <v>-760.7486494555377</v>
      </c>
      <c r="P219" s="85">
        <f t="shared" si="138"/>
        <v>-1018.6835164772274</v>
      </c>
      <c r="Q219" s="85">
        <f t="shared" si="138"/>
        <v>-1167.8417735254336</v>
      </c>
      <c r="R219" s="85">
        <f t="shared" si="138"/>
        <v>-1203.6800167872104</v>
      </c>
      <c r="S219" s="85">
        <f t="shared" si="138"/>
        <v>-1164.4889706366089</v>
      </c>
      <c r="T219" s="85">
        <f t="shared" si="138"/>
        <v>-1101.5729562192471</v>
      </c>
      <c r="U219" s="85">
        <f t="shared" si="138"/>
        <v>-1034.3510841640343</v>
      </c>
      <c r="V219" s="85">
        <f t="shared" si="138"/>
        <v>-963.07400438851869</v>
      </c>
      <c r="W219" s="85">
        <f t="shared" si="138"/>
        <v>-922.58271099833951</v>
      </c>
      <c r="X219" s="85">
        <f t="shared" si="138"/>
        <v>-849.00033327722031</v>
      </c>
      <c r="Y219" s="85">
        <f t="shared" si="138"/>
        <v>-769.37141920189163</v>
      </c>
      <c r="Z219" s="85">
        <f t="shared" si="138"/>
        <v>-707.83523788715547</v>
      </c>
      <c r="AA219" s="85">
        <f t="shared" si="138"/>
        <v>-634.67441589181828</v>
      </c>
      <c r="AB219" s="85">
        <f t="shared" si="138"/>
        <v>-557.08578082116446</v>
      </c>
      <c r="AC219" s="85">
        <f t="shared" si="138"/>
        <v>-508.19368153893583</v>
      </c>
      <c r="AD219" s="85">
        <f t="shared" si="138"/>
        <v>-424.73816282949917</v>
      </c>
      <c r="AE219" s="85">
        <f t="shared" si="138"/>
        <v>-336.99104131861179</v>
      </c>
      <c r="AF219" s="85">
        <f t="shared" si="138"/>
        <v>-257.89724008567191</v>
      </c>
      <c r="AG219" s="85">
        <f t="shared" si="138"/>
        <v>-161.34797542780643</v>
      </c>
      <c r="AH219" s="85">
        <f t="shared" si="138"/>
        <v>-58.750588145349084</v>
      </c>
      <c r="AI219" s="85">
        <f t="shared" si="138"/>
        <v>0</v>
      </c>
      <c r="AJ219" s="85">
        <f t="shared" si="138"/>
        <v>0</v>
      </c>
      <c r="AK219" s="85">
        <f t="shared" si="138"/>
        <v>0</v>
      </c>
      <c r="AL219" s="85">
        <f t="shared" si="138"/>
        <v>0</v>
      </c>
      <c r="AM219" s="85">
        <f t="shared" si="138"/>
        <v>0</v>
      </c>
      <c r="AN219" s="85">
        <f t="shared" si="138"/>
        <v>0</v>
      </c>
      <c r="AO219" s="85">
        <f t="shared" si="138"/>
        <v>0</v>
      </c>
      <c r="AP219" s="85">
        <f t="shared" si="138"/>
        <v>0</v>
      </c>
      <c r="AQ219" s="85">
        <f t="shared" si="138"/>
        <v>0</v>
      </c>
      <c r="AR219" s="85">
        <f t="shared" si="138"/>
        <v>0</v>
      </c>
      <c r="AS219" s="85">
        <f t="shared" si="138"/>
        <v>0</v>
      </c>
      <c r="AT219" s="85">
        <f t="shared" si="138"/>
        <v>0</v>
      </c>
      <c r="AU219" s="85">
        <f t="shared" si="138"/>
        <v>0</v>
      </c>
      <c r="AV219" s="85">
        <f t="shared" si="138"/>
        <v>0</v>
      </c>
      <c r="AW219" s="85">
        <f t="shared" si="138"/>
        <v>0</v>
      </c>
      <c r="AX219" s="85">
        <f t="shared" si="138"/>
        <v>0</v>
      </c>
      <c r="AY219" s="85">
        <f t="shared" si="138"/>
        <v>0</v>
      </c>
      <c r="AZ219" s="85">
        <f t="shared" si="138"/>
        <v>0</v>
      </c>
      <c r="BA219" s="85">
        <f t="shared" si="138"/>
        <v>0</v>
      </c>
      <c r="BB219" s="85">
        <f t="shared" si="138"/>
        <v>0</v>
      </c>
      <c r="BC219" s="85">
        <f t="shared" si="138"/>
        <v>0</v>
      </c>
      <c r="BD219" s="85">
        <f t="shared" si="138"/>
        <v>0</v>
      </c>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row>
    <row r="220" spans="1:104" outlineLevel="1" x14ac:dyDescent="0.25">
      <c r="A220" s="2"/>
      <c r="B220" s="2"/>
      <c r="C220" s="2"/>
      <c r="D220" s="2"/>
      <c r="E220" s="24"/>
      <c r="F220" s="2"/>
      <c r="G220" s="2"/>
      <c r="H220" s="2"/>
      <c r="I220" s="8"/>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row>
    <row r="221" spans="1:104" ht="15.75" outlineLevel="1" thickBot="1" x14ac:dyDescent="0.3">
      <c r="A221" s="2"/>
      <c r="B221" s="2"/>
      <c r="C221" s="2" t="s">
        <v>206</v>
      </c>
      <c r="D221" s="2"/>
      <c r="E221" s="13" t="str">
        <f>E$98</f>
        <v xml:space="preserve"> [ £m ]</v>
      </c>
      <c r="F221" s="2"/>
      <c r="G221" s="2"/>
      <c r="H221" s="2"/>
      <c r="I221" s="8"/>
      <c r="J221" s="136">
        <f t="shared" ref="J221:BD221" si="139">SUM(J206,J211,J216,J219)</f>
        <v>0</v>
      </c>
      <c r="K221" s="136">
        <f t="shared" si="139"/>
        <v>0</v>
      </c>
      <c r="L221" s="136">
        <f t="shared" si="139"/>
        <v>0</v>
      </c>
      <c r="M221" s="136">
        <f t="shared" si="139"/>
        <v>37.862827397260276</v>
      </c>
      <c r="N221" s="136">
        <f t="shared" si="139"/>
        <v>78.899740389041085</v>
      </c>
      <c r="O221" s="136">
        <f t="shared" si="139"/>
        <v>140.44590451486863</v>
      </c>
      <c r="P221" s="136">
        <f t="shared" si="139"/>
        <v>188.06464919579594</v>
      </c>
      <c r="Q221" s="136">
        <f t="shared" si="139"/>
        <v>215.60155818931116</v>
      </c>
      <c r="R221" s="136">
        <f t="shared" si="139"/>
        <v>212.3725792143016</v>
      </c>
      <c r="S221" s="136">
        <f t="shared" si="139"/>
        <v>220.06108175393638</v>
      </c>
      <c r="T221" s="136">
        <f t="shared" si="139"/>
        <v>220.06108175393661</v>
      </c>
      <c r="U221" s="136">
        <f t="shared" si="139"/>
        <v>220.06108175393638</v>
      </c>
      <c r="V221" s="136">
        <f t="shared" si="139"/>
        <v>220.06108175393638</v>
      </c>
      <c r="W221" s="136">
        <f t="shared" si="139"/>
        <v>220.06108175393661</v>
      </c>
      <c r="X221" s="136">
        <f t="shared" si="139"/>
        <v>220.06108175393661</v>
      </c>
      <c r="Y221" s="136">
        <f t="shared" si="139"/>
        <v>220.06108175393661</v>
      </c>
      <c r="Z221" s="136">
        <f t="shared" si="139"/>
        <v>220.06108175393661</v>
      </c>
      <c r="AA221" s="136">
        <f t="shared" si="139"/>
        <v>220.06108175393649</v>
      </c>
      <c r="AB221" s="136">
        <f t="shared" si="139"/>
        <v>220.06108175393661</v>
      </c>
      <c r="AC221" s="136">
        <f t="shared" si="139"/>
        <v>220.06108175393661</v>
      </c>
      <c r="AD221" s="136">
        <f t="shared" si="139"/>
        <v>220.06108175393661</v>
      </c>
      <c r="AE221" s="136">
        <f t="shared" si="139"/>
        <v>220.06108175393649</v>
      </c>
      <c r="AF221" s="136">
        <f t="shared" si="139"/>
        <v>220.06108175393649</v>
      </c>
      <c r="AG221" s="136">
        <f t="shared" si="139"/>
        <v>220.06108175393649</v>
      </c>
      <c r="AH221" s="136">
        <f t="shared" si="139"/>
        <v>220.06108175393649</v>
      </c>
      <c r="AI221" s="136">
        <f t="shared" si="139"/>
        <v>220.06108175393641</v>
      </c>
      <c r="AJ221" s="136">
        <f t="shared" si="139"/>
        <v>220.06108175393643</v>
      </c>
      <c r="AK221" s="136">
        <f t="shared" si="139"/>
        <v>220.06108175393641</v>
      </c>
      <c r="AL221" s="136">
        <f t="shared" si="139"/>
        <v>0</v>
      </c>
      <c r="AM221" s="136">
        <f t="shared" si="139"/>
        <v>0</v>
      </c>
      <c r="AN221" s="136">
        <f t="shared" si="139"/>
        <v>0</v>
      </c>
      <c r="AO221" s="136">
        <f t="shared" si="139"/>
        <v>0</v>
      </c>
      <c r="AP221" s="136">
        <f t="shared" si="139"/>
        <v>0</v>
      </c>
      <c r="AQ221" s="136">
        <f t="shared" si="139"/>
        <v>0</v>
      </c>
      <c r="AR221" s="136">
        <f t="shared" si="139"/>
        <v>0</v>
      </c>
      <c r="AS221" s="136">
        <f t="shared" si="139"/>
        <v>0</v>
      </c>
      <c r="AT221" s="136">
        <f t="shared" si="139"/>
        <v>0</v>
      </c>
      <c r="AU221" s="136">
        <f t="shared" si="139"/>
        <v>0</v>
      </c>
      <c r="AV221" s="136">
        <f t="shared" si="139"/>
        <v>0</v>
      </c>
      <c r="AW221" s="136">
        <f t="shared" si="139"/>
        <v>0</v>
      </c>
      <c r="AX221" s="136">
        <f t="shared" si="139"/>
        <v>0</v>
      </c>
      <c r="AY221" s="136">
        <f t="shared" si="139"/>
        <v>0</v>
      </c>
      <c r="AZ221" s="136">
        <f t="shared" si="139"/>
        <v>0</v>
      </c>
      <c r="BA221" s="136">
        <f t="shared" si="139"/>
        <v>0</v>
      </c>
      <c r="BB221" s="136">
        <f t="shared" si="139"/>
        <v>0</v>
      </c>
      <c r="BC221" s="136">
        <f t="shared" si="139"/>
        <v>0</v>
      </c>
      <c r="BD221" s="136">
        <f t="shared" si="139"/>
        <v>0</v>
      </c>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row>
    <row r="222" spans="1:104" ht="15.75" outlineLevel="1" thickTop="1" x14ac:dyDescent="0.25">
      <c r="A222" s="2"/>
      <c r="B222" s="2"/>
      <c r="C222" s="2"/>
      <c r="D222" s="2"/>
      <c r="E222" s="24"/>
      <c r="F222" s="2"/>
      <c r="G222" s="2"/>
      <c r="H222" s="2"/>
      <c r="I222" s="8"/>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row>
    <row r="223" spans="1:104" outlineLevel="1" x14ac:dyDescent="0.25">
      <c r="A223" s="2"/>
      <c r="B223" s="2"/>
      <c r="C223" s="135" t="s">
        <v>207</v>
      </c>
      <c r="D223" s="2"/>
      <c r="E223" s="24"/>
      <c r="F223" s="2"/>
      <c r="G223" s="2"/>
      <c r="H223" s="2"/>
      <c r="I223" s="8"/>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row>
    <row r="224" spans="1:104" outlineLevel="1" x14ac:dyDescent="0.25">
      <c r="A224" s="2"/>
      <c r="B224" s="2"/>
      <c r="C224" s="2" t="s">
        <v>208</v>
      </c>
      <c r="D224" s="2"/>
      <c r="E224" s="13" t="str">
        <f>E$98</f>
        <v xml:space="preserve"> [ £m ]</v>
      </c>
      <c r="F224" s="2"/>
      <c r="G224" s="2"/>
      <c r="H224" s="2"/>
      <c r="I224" s="8"/>
      <c r="J224" s="85">
        <f t="shared" ref="J224:BD224" si="140">J340</f>
        <v>0</v>
      </c>
      <c r="K224" s="85">
        <f t="shared" si="140"/>
        <v>0</v>
      </c>
      <c r="L224" s="85">
        <f t="shared" si="140"/>
        <v>0</v>
      </c>
      <c r="M224" s="85">
        <f t="shared" si="140"/>
        <v>37.862827397260276</v>
      </c>
      <c r="N224" s="85">
        <f t="shared" si="140"/>
        <v>78.899740389041099</v>
      </c>
      <c r="O224" s="85">
        <f t="shared" si="140"/>
        <v>140.44590451486849</v>
      </c>
      <c r="P224" s="85">
        <f t="shared" si="140"/>
        <v>188.06464919579582</v>
      </c>
      <c r="Q224" s="85">
        <f t="shared" si="140"/>
        <v>215.60155818931082</v>
      </c>
      <c r="R224" s="85">
        <f t="shared" si="140"/>
        <v>220.06108175393649</v>
      </c>
      <c r="S224" s="85">
        <f t="shared" si="140"/>
        <v>220.06108175393649</v>
      </c>
      <c r="T224" s="85">
        <f t="shared" si="140"/>
        <v>220.06108175393649</v>
      </c>
      <c r="U224" s="85">
        <f t="shared" si="140"/>
        <v>220.06108175393649</v>
      </c>
      <c r="V224" s="85">
        <f t="shared" si="140"/>
        <v>220.06108175393649</v>
      </c>
      <c r="W224" s="85">
        <f t="shared" si="140"/>
        <v>220.06108175393649</v>
      </c>
      <c r="X224" s="85">
        <f t="shared" si="140"/>
        <v>220.06108175393649</v>
      </c>
      <c r="Y224" s="85">
        <f t="shared" si="140"/>
        <v>220.06108175393649</v>
      </c>
      <c r="Z224" s="85">
        <f t="shared" si="140"/>
        <v>220.06108175393649</v>
      </c>
      <c r="AA224" s="85">
        <f t="shared" si="140"/>
        <v>220.06108175393649</v>
      </c>
      <c r="AB224" s="85">
        <f t="shared" si="140"/>
        <v>220.06108175393649</v>
      </c>
      <c r="AC224" s="85">
        <f t="shared" si="140"/>
        <v>220.06108175393649</v>
      </c>
      <c r="AD224" s="85">
        <f t="shared" si="140"/>
        <v>220.06108175393649</v>
      </c>
      <c r="AE224" s="85">
        <f t="shared" si="140"/>
        <v>220.06108175393649</v>
      </c>
      <c r="AF224" s="85">
        <f t="shared" si="140"/>
        <v>220.06108175393649</v>
      </c>
      <c r="AG224" s="85">
        <f t="shared" si="140"/>
        <v>220.06108175393649</v>
      </c>
      <c r="AH224" s="85">
        <f t="shared" si="140"/>
        <v>220.06108175393649</v>
      </c>
      <c r="AI224" s="85">
        <f t="shared" si="140"/>
        <v>220.06108175393649</v>
      </c>
      <c r="AJ224" s="85">
        <f t="shared" si="140"/>
        <v>220.06108175393649</v>
      </c>
      <c r="AK224" s="85">
        <f t="shared" si="140"/>
        <v>220.06108175393649</v>
      </c>
      <c r="AL224" s="85">
        <f t="shared" si="140"/>
        <v>0</v>
      </c>
      <c r="AM224" s="85">
        <f t="shared" si="140"/>
        <v>0</v>
      </c>
      <c r="AN224" s="85">
        <f t="shared" si="140"/>
        <v>0</v>
      </c>
      <c r="AO224" s="85">
        <f t="shared" si="140"/>
        <v>0</v>
      </c>
      <c r="AP224" s="85">
        <f t="shared" si="140"/>
        <v>0</v>
      </c>
      <c r="AQ224" s="85">
        <f t="shared" si="140"/>
        <v>0</v>
      </c>
      <c r="AR224" s="85">
        <f t="shared" si="140"/>
        <v>0</v>
      </c>
      <c r="AS224" s="85">
        <f t="shared" si="140"/>
        <v>0</v>
      </c>
      <c r="AT224" s="85">
        <f t="shared" si="140"/>
        <v>0</v>
      </c>
      <c r="AU224" s="85">
        <f t="shared" si="140"/>
        <v>0</v>
      </c>
      <c r="AV224" s="85">
        <f t="shared" si="140"/>
        <v>0</v>
      </c>
      <c r="AW224" s="85">
        <f t="shared" si="140"/>
        <v>0</v>
      </c>
      <c r="AX224" s="85">
        <f t="shared" si="140"/>
        <v>0</v>
      </c>
      <c r="AY224" s="85">
        <f t="shared" si="140"/>
        <v>0</v>
      </c>
      <c r="AZ224" s="85">
        <f t="shared" si="140"/>
        <v>0</v>
      </c>
      <c r="BA224" s="85">
        <f t="shared" si="140"/>
        <v>0</v>
      </c>
      <c r="BB224" s="85">
        <f t="shared" si="140"/>
        <v>0</v>
      </c>
      <c r="BC224" s="85">
        <f t="shared" si="140"/>
        <v>0</v>
      </c>
      <c r="BD224" s="85">
        <f t="shared" si="140"/>
        <v>0</v>
      </c>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row>
    <row r="225" spans="1:104" outlineLevel="1" x14ac:dyDescent="0.25">
      <c r="A225" s="2"/>
      <c r="B225" s="2"/>
      <c r="C225" s="2" t="s">
        <v>171</v>
      </c>
      <c r="D225" s="2"/>
      <c r="E225" s="13" t="str">
        <f>E$98</f>
        <v xml:space="preserve"> [ £m ]</v>
      </c>
      <c r="F225" s="2"/>
      <c r="G225" s="2"/>
      <c r="H225" s="2"/>
      <c r="I225" s="8"/>
      <c r="J225" s="128">
        <f t="shared" ref="J225:BD225" si="141">J177</f>
        <v>0</v>
      </c>
      <c r="K225" s="128">
        <f t="shared" si="141"/>
        <v>0</v>
      </c>
      <c r="L225" s="128">
        <f t="shared" si="141"/>
        <v>0</v>
      </c>
      <c r="M225" s="128">
        <f t="shared" si="141"/>
        <v>0</v>
      </c>
      <c r="N225" s="128">
        <f t="shared" si="141"/>
        <v>0</v>
      </c>
      <c r="O225" s="128">
        <f t="shared" si="141"/>
        <v>0</v>
      </c>
      <c r="P225" s="128">
        <f t="shared" si="141"/>
        <v>0</v>
      </c>
      <c r="Q225" s="128">
        <f t="shared" si="141"/>
        <v>0</v>
      </c>
      <c r="R225" s="128">
        <f t="shared" si="141"/>
        <v>-7.6885025396348396</v>
      </c>
      <c r="S225" s="128">
        <f t="shared" si="141"/>
        <v>0</v>
      </c>
      <c r="T225" s="128">
        <f t="shared" si="141"/>
        <v>0</v>
      </c>
      <c r="U225" s="128">
        <f t="shared" si="141"/>
        <v>0</v>
      </c>
      <c r="V225" s="128">
        <f t="shared" si="141"/>
        <v>0</v>
      </c>
      <c r="W225" s="128">
        <f t="shared" si="141"/>
        <v>0</v>
      </c>
      <c r="X225" s="128">
        <f t="shared" si="141"/>
        <v>0</v>
      </c>
      <c r="Y225" s="128">
        <f t="shared" si="141"/>
        <v>0</v>
      </c>
      <c r="Z225" s="128">
        <f t="shared" si="141"/>
        <v>0</v>
      </c>
      <c r="AA225" s="128">
        <f t="shared" si="141"/>
        <v>0</v>
      </c>
      <c r="AB225" s="128">
        <f t="shared" si="141"/>
        <v>0</v>
      </c>
      <c r="AC225" s="128">
        <f t="shared" si="141"/>
        <v>0</v>
      </c>
      <c r="AD225" s="128">
        <f t="shared" si="141"/>
        <v>0</v>
      </c>
      <c r="AE225" s="128">
        <f t="shared" si="141"/>
        <v>0</v>
      </c>
      <c r="AF225" s="128">
        <f t="shared" si="141"/>
        <v>0</v>
      </c>
      <c r="AG225" s="128">
        <f t="shared" si="141"/>
        <v>0</v>
      </c>
      <c r="AH225" s="128">
        <f t="shared" si="141"/>
        <v>0</v>
      </c>
      <c r="AI225" s="128">
        <f t="shared" si="141"/>
        <v>0</v>
      </c>
      <c r="AJ225" s="128">
        <f t="shared" si="141"/>
        <v>0</v>
      </c>
      <c r="AK225" s="128">
        <f t="shared" si="141"/>
        <v>0</v>
      </c>
      <c r="AL225" s="128">
        <f t="shared" si="141"/>
        <v>0</v>
      </c>
      <c r="AM225" s="128">
        <f t="shared" si="141"/>
        <v>0</v>
      </c>
      <c r="AN225" s="128">
        <f t="shared" si="141"/>
        <v>0</v>
      </c>
      <c r="AO225" s="128">
        <f t="shared" si="141"/>
        <v>0</v>
      </c>
      <c r="AP225" s="128">
        <f t="shared" si="141"/>
        <v>0</v>
      </c>
      <c r="AQ225" s="128">
        <f t="shared" si="141"/>
        <v>0</v>
      </c>
      <c r="AR225" s="128">
        <f t="shared" si="141"/>
        <v>0</v>
      </c>
      <c r="AS225" s="128">
        <f t="shared" si="141"/>
        <v>0</v>
      </c>
      <c r="AT225" s="128">
        <f t="shared" si="141"/>
        <v>0</v>
      </c>
      <c r="AU225" s="128">
        <f t="shared" si="141"/>
        <v>0</v>
      </c>
      <c r="AV225" s="128">
        <f t="shared" si="141"/>
        <v>0</v>
      </c>
      <c r="AW225" s="128">
        <f t="shared" si="141"/>
        <v>0</v>
      </c>
      <c r="AX225" s="128">
        <f t="shared" si="141"/>
        <v>0</v>
      </c>
      <c r="AY225" s="128">
        <f t="shared" si="141"/>
        <v>0</v>
      </c>
      <c r="AZ225" s="128">
        <f t="shared" si="141"/>
        <v>0</v>
      </c>
      <c r="BA225" s="128">
        <f t="shared" si="141"/>
        <v>0</v>
      </c>
      <c r="BB225" s="128">
        <f t="shared" si="141"/>
        <v>0</v>
      </c>
      <c r="BC225" s="128">
        <f t="shared" si="141"/>
        <v>0</v>
      </c>
      <c r="BD225" s="128">
        <f t="shared" si="141"/>
        <v>0</v>
      </c>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row>
    <row r="226" spans="1:104" ht="15.75" outlineLevel="1" thickBot="1" x14ac:dyDescent="0.3">
      <c r="A226" s="2"/>
      <c r="B226" s="2"/>
      <c r="C226" s="2" t="s">
        <v>209</v>
      </c>
      <c r="D226" s="2"/>
      <c r="E226" s="13" t="str">
        <f>E$98</f>
        <v xml:space="preserve"> [ £m ]</v>
      </c>
      <c r="F226" s="2"/>
      <c r="G226" s="2"/>
      <c r="H226" s="2"/>
      <c r="I226" s="8"/>
      <c r="J226" s="136">
        <f t="shared" ref="J226:BD226" si="142">SUM(J224:J225)</f>
        <v>0</v>
      </c>
      <c r="K226" s="136">
        <f t="shared" si="142"/>
        <v>0</v>
      </c>
      <c r="L226" s="136">
        <f t="shared" si="142"/>
        <v>0</v>
      </c>
      <c r="M226" s="136">
        <f t="shared" si="142"/>
        <v>37.862827397260276</v>
      </c>
      <c r="N226" s="136">
        <f t="shared" si="142"/>
        <v>78.899740389041099</v>
      </c>
      <c r="O226" s="136">
        <f t="shared" si="142"/>
        <v>140.44590451486849</v>
      </c>
      <c r="P226" s="136">
        <f t="shared" si="142"/>
        <v>188.06464919579582</v>
      </c>
      <c r="Q226" s="136">
        <f t="shared" si="142"/>
        <v>215.60155818931082</v>
      </c>
      <c r="R226" s="136">
        <f t="shared" si="142"/>
        <v>212.37257921430165</v>
      </c>
      <c r="S226" s="136">
        <f t="shared" si="142"/>
        <v>220.06108175393649</v>
      </c>
      <c r="T226" s="136">
        <f t="shared" si="142"/>
        <v>220.06108175393649</v>
      </c>
      <c r="U226" s="136">
        <f t="shared" si="142"/>
        <v>220.06108175393649</v>
      </c>
      <c r="V226" s="136">
        <f t="shared" si="142"/>
        <v>220.06108175393649</v>
      </c>
      <c r="W226" s="136">
        <f t="shared" si="142"/>
        <v>220.06108175393649</v>
      </c>
      <c r="X226" s="136">
        <f t="shared" si="142"/>
        <v>220.06108175393649</v>
      </c>
      <c r="Y226" s="136">
        <f t="shared" si="142"/>
        <v>220.06108175393649</v>
      </c>
      <c r="Z226" s="136">
        <f t="shared" si="142"/>
        <v>220.06108175393649</v>
      </c>
      <c r="AA226" s="136">
        <f t="shared" si="142"/>
        <v>220.06108175393649</v>
      </c>
      <c r="AB226" s="136">
        <f t="shared" si="142"/>
        <v>220.06108175393649</v>
      </c>
      <c r="AC226" s="136">
        <f t="shared" si="142"/>
        <v>220.06108175393649</v>
      </c>
      <c r="AD226" s="136">
        <f t="shared" si="142"/>
        <v>220.06108175393649</v>
      </c>
      <c r="AE226" s="136">
        <f t="shared" si="142"/>
        <v>220.06108175393649</v>
      </c>
      <c r="AF226" s="136">
        <f t="shared" si="142"/>
        <v>220.06108175393649</v>
      </c>
      <c r="AG226" s="136">
        <f t="shared" si="142"/>
        <v>220.06108175393649</v>
      </c>
      <c r="AH226" s="136">
        <f t="shared" si="142"/>
        <v>220.06108175393649</v>
      </c>
      <c r="AI226" s="136">
        <f t="shared" si="142"/>
        <v>220.06108175393649</v>
      </c>
      <c r="AJ226" s="136">
        <f t="shared" si="142"/>
        <v>220.06108175393649</v>
      </c>
      <c r="AK226" s="136">
        <f t="shared" si="142"/>
        <v>220.06108175393649</v>
      </c>
      <c r="AL226" s="136">
        <f t="shared" si="142"/>
        <v>0</v>
      </c>
      <c r="AM226" s="136">
        <f t="shared" si="142"/>
        <v>0</v>
      </c>
      <c r="AN226" s="136">
        <f t="shared" si="142"/>
        <v>0</v>
      </c>
      <c r="AO226" s="136">
        <f t="shared" si="142"/>
        <v>0</v>
      </c>
      <c r="AP226" s="136">
        <f t="shared" si="142"/>
        <v>0</v>
      </c>
      <c r="AQ226" s="136">
        <f t="shared" si="142"/>
        <v>0</v>
      </c>
      <c r="AR226" s="136">
        <f t="shared" si="142"/>
        <v>0</v>
      </c>
      <c r="AS226" s="136">
        <f t="shared" si="142"/>
        <v>0</v>
      </c>
      <c r="AT226" s="136">
        <f t="shared" si="142"/>
        <v>0</v>
      </c>
      <c r="AU226" s="136">
        <f t="shared" si="142"/>
        <v>0</v>
      </c>
      <c r="AV226" s="136">
        <f t="shared" si="142"/>
        <v>0</v>
      </c>
      <c r="AW226" s="136">
        <f t="shared" si="142"/>
        <v>0</v>
      </c>
      <c r="AX226" s="136">
        <f t="shared" si="142"/>
        <v>0</v>
      </c>
      <c r="AY226" s="136">
        <f t="shared" si="142"/>
        <v>0</v>
      </c>
      <c r="AZ226" s="136">
        <f t="shared" si="142"/>
        <v>0</v>
      </c>
      <c r="BA226" s="136">
        <f t="shared" si="142"/>
        <v>0</v>
      </c>
      <c r="BB226" s="136">
        <f t="shared" si="142"/>
        <v>0</v>
      </c>
      <c r="BC226" s="136">
        <f t="shared" si="142"/>
        <v>0</v>
      </c>
      <c r="BD226" s="136">
        <f t="shared" si="142"/>
        <v>0</v>
      </c>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row>
    <row r="227" spans="1:104" ht="15.75" outlineLevel="1" thickTop="1" x14ac:dyDescent="0.25">
      <c r="A227" s="2"/>
      <c r="B227" s="2"/>
      <c r="C227" s="2"/>
      <c r="D227" s="2"/>
      <c r="E227" s="24"/>
      <c r="F227" s="2"/>
      <c r="G227" s="2"/>
      <c r="H227" s="2"/>
      <c r="I227" s="8"/>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row>
    <row r="228" spans="1:104" outlineLevel="1" x14ac:dyDescent="0.25">
      <c r="A228" s="2"/>
      <c r="B228" s="2"/>
      <c r="C228" s="2" t="s">
        <v>210</v>
      </c>
      <c r="D228" s="2"/>
      <c r="E228" s="13" t="str">
        <f>E$98</f>
        <v xml:space="preserve"> [ £m ]</v>
      </c>
      <c r="F228" s="2"/>
      <c r="G228" s="2"/>
      <c r="H228" s="85">
        <f>SUM(J228:BD228)</f>
        <v>0</v>
      </c>
      <c r="I228" s="8"/>
      <c r="J228" s="85">
        <f t="shared" ref="J228:BD228" si="143">ROUND(ABS(J221-J226),3)</f>
        <v>0</v>
      </c>
      <c r="K228" s="85">
        <f t="shared" si="143"/>
        <v>0</v>
      </c>
      <c r="L228" s="85">
        <f t="shared" si="143"/>
        <v>0</v>
      </c>
      <c r="M228" s="85">
        <f t="shared" si="143"/>
        <v>0</v>
      </c>
      <c r="N228" s="85">
        <f t="shared" si="143"/>
        <v>0</v>
      </c>
      <c r="O228" s="85">
        <f t="shared" si="143"/>
        <v>0</v>
      </c>
      <c r="P228" s="85">
        <f t="shared" si="143"/>
        <v>0</v>
      </c>
      <c r="Q228" s="85">
        <f t="shared" si="143"/>
        <v>0</v>
      </c>
      <c r="R228" s="85">
        <f t="shared" si="143"/>
        <v>0</v>
      </c>
      <c r="S228" s="85">
        <f t="shared" si="143"/>
        <v>0</v>
      </c>
      <c r="T228" s="85">
        <f t="shared" si="143"/>
        <v>0</v>
      </c>
      <c r="U228" s="85">
        <f t="shared" si="143"/>
        <v>0</v>
      </c>
      <c r="V228" s="85">
        <f t="shared" si="143"/>
        <v>0</v>
      </c>
      <c r="W228" s="85">
        <f t="shared" si="143"/>
        <v>0</v>
      </c>
      <c r="X228" s="85">
        <f t="shared" si="143"/>
        <v>0</v>
      </c>
      <c r="Y228" s="85">
        <f t="shared" si="143"/>
        <v>0</v>
      </c>
      <c r="Z228" s="85">
        <f t="shared" si="143"/>
        <v>0</v>
      </c>
      <c r="AA228" s="85">
        <f t="shared" si="143"/>
        <v>0</v>
      </c>
      <c r="AB228" s="85">
        <f t="shared" si="143"/>
        <v>0</v>
      </c>
      <c r="AC228" s="85">
        <f t="shared" si="143"/>
        <v>0</v>
      </c>
      <c r="AD228" s="85">
        <f t="shared" si="143"/>
        <v>0</v>
      </c>
      <c r="AE228" s="85">
        <f t="shared" si="143"/>
        <v>0</v>
      </c>
      <c r="AF228" s="85">
        <f t="shared" si="143"/>
        <v>0</v>
      </c>
      <c r="AG228" s="85">
        <f t="shared" si="143"/>
        <v>0</v>
      </c>
      <c r="AH228" s="85">
        <f t="shared" si="143"/>
        <v>0</v>
      </c>
      <c r="AI228" s="85">
        <f t="shared" si="143"/>
        <v>0</v>
      </c>
      <c r="AJ228" s="85">
        <f t="shared" si="143"/>
        <v>0</v>
      </c>
      <c r="AK228" s="85">
        <f t="shared" si="143"/>
        <v>0</v>
      </c>
      <c r="AL228" s="85">
        <f t="shared" si="143"/>
        <v>0</v>
      </c>
      <c r="AM228" s="85">
        <f t="shared" si="143"/>
        <v>0</v>
      </c>
      <c r="AN228" s="85">
        <f t="shared" si="143"/>
        <v>0</v>
      </c>
      <c r="AO228" s="85">
        <f t="shared" si="143"/>
        <v>0</v>
      </c>
      <c r="AP228" s="85">
        <f t="shared" si="143"/>
        <v>0</v>
      </c>
      <c r="AQ228" s="85">
        <f t="shared" si="143"/>
        <v>0</v>
      </c>
      <c r="AR228" s="85">
        <f t="shared" si="143"/>
        <v>0</v>
      </c>
      <c r="AS228" s="85">
        <f t="shared" si="143"/>
        <v>0</v>
      </c>
      <c r="AT228" s="85">
        <f t="shared" si="143"/>
        <v>0</v>
      </c>
      <c r="AU228" s="85">
        <f t="shared" si="143"/>
        <v>0</v>
      </c>
      <c r="AV228" s="85">
        <f t="shared" si="143"/>
        <v>0</v>
      </c>
      <c r="AW228" s="85">
        <f t="shared" si="143"/>
        <v>0</v>
      </c>
      <c r="AX228" s="85">
        <f t="shared" si="143"/>
        <v>0</v>
      </c>
      <c r="AY228" s="85">
        <f t="shared" si="143"/>
        <v>0</v>
      </c>
      <c r="AZ228" s="85">
        <f t="shared" si="143"/>
        <v>0</v>
      </c>
      <c r="BA228" s="85">
        <f t="shared" si="143"/>
        <v>0</v>
      </c>
      <c r="BB228" s="85">
        <f t="shared" si="143"/>
        <v>0</v>
      </c>
      <c r="BC228" s="85">
        <f t="shared" si="143"/>
        <v>0</v>
      </c>
      <c r="BD228" s="85">
        <f t="shared" si="143"/>
        <v>0</v>
      </c>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row>
    <row r="229" spans="1:104" outlineLevel="1" x14ac:dyDescent="0.25">
      <c r="A229" s="2"/>
      <c r="B229" s="2"/>
      <c r="C229" s="2"/>
      <c r="D229" s="2"/>
      <c r="E229" s="2"/>
      <c r="F229" s="2"/>
      <c r="G229" s="2"/>
      <c r="H229" s="2"/>
      <c r="I229" s="8"/>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row>
    <row r="230" spans="1:104" x14ac:dyDescent="0.25">
      <c r="A230" s="2"/>
      <c r="B230" s="2"/>
      <c r="C230" s="2"/>
      <c r="D230" s="2"/>
      <c r="E230" s="2"/>
      <c r="F230" s="2"/>
      <c r="G230" s="2"/>
      <c r="H230" s="2"/>
      <c r="I230" s="8"/>
      <c r="J230" s="2"/>
      <c r="K230" s="2"/>
      <c r="L230" s="137"/>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row>
    <row r="231" spans="1:104" ht="15.75" x14ac:dyDescent="0.25">
      <c r="A231" s="4">
        <f>MAX($A$2:A230)+1</f>
        <v>5</v>
      </c>
      <c r="B231" s="5"/>
      <c r="C231" s="5" t="s">
        <v>211</v>
      </c>
      <c r="D231" s="6"/>
      <c r="E231" s="5"/>
      <c r="F231" s="5"/>
      <c r="G231" s="5"/>
      <c r="H231" s="5"/>
      <c r="I231" s="5"/>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row>
    <row r="232" spans="1:104" outlineLevel="1" x14ac:dyDescent="0.25">
      <c r="A232" s="2"/>
      <c r="B232" s="2"/>
      <c r="C232" s="2"/>
      <c r="D232" s="2"/>
      <c r="E232" s="2"/>
      <c r="F232" s="2"/>
      <c r="G232" s="2"/>
      <c r="H232" s="2"/>
      <c r="I232" s="8"/>
      <c r="J232" s="2"/>
      <c r="K232" s="2"/>
      <c r="L232" s="137"/>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row>
    <row r="233" spans="1:104" outlineLevel="1" x14ac:dyDescent="0.25">
      <c r="A233" s="2"/>
      <c r="B233" s="9">
        <f>MAX($A$14:B232)+0.01</f>
        <v>5.01</v>
      </c>
      <c r="C233" s="10" t="s">
        <v>212</v>
      </c>
      <c r="D233" s="2"/>
      <c r="E233" s="11"/>
      <c r="F233" s="138"/>
      <c r="G233" s="10"/>
      <c r="H233" s="12"/>
      <c r="I233" s="8"/>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row>
    <row r="234" spans="1:104" outlineLevel="1" x14ac:dyDescent="0.25">
      <c r="A234" s="2"/>
      <c r="B234" s="10"/>
      <c r="C234" s="2" t="s">
        <v>213</v>
      </c>
      <c r="D234" s="2"/>
      <c r="E234" s="20" t="str">
        <f>Inputs!E61</f>
        <v>[ Days ]</v>
      </c>
      <c r="F234" s="139">
        <f>Inputs!G61</f>
        <v>30</v>
      </c>
      <c r="G234" s="2"/>
      <c r="H234" s="2"/>
      <c r="I234" s="2"/>
      <c r="J234" s="110">
        <f t="shared" ref="J234:BD234" si="144">$F234*J$24</f>
        <v>0</v>
      </c>
      <c r="K234" s="110">
        <f t="shared" si="144"/>
        <v>0</v>
      </c>
      <c r="L234" s="110">
        <f t="shared" si="144"/>
        <v>0</v>
      </c>
      <c r="M234" s="110">
        <f t="shared" si="144"/>
        <v>0</v>
      </c>
      <c r="N234" s="110">
        <f t="shared" si="144"/>
        <v>0</v>
      </c>
      <c r="O234" s="110">
        <f t="shared" si="144"/>
        <v>0</v>
      </c>
      <c r="P234" s="110">
        <f t="shared" si="144"/>
        <v>0</v>
      </c>
      <c r="Q234" s="110">
        <f t="shared" si="144"/>
        <v>0</v>
      </c>
      <c r="R234" s="110">
        <f t="shared" si="144"/>
        <v>30</v>
      </c>
      <c r="S234" s="110">
        <f t="shared" si="144"/>
        <v>30</v>
      </c>
      <c r="T234" s="110">
        <f t="shared" si="144"/>
        <v>30</v>
      </c>
      <c r="U234" s="110">
        <f t="shared" si="144"/>
        <v>30</v>
      </c>
      <c r="V234" s="110">
        <f t="shared" si="144"/>
        <v>30</v>
      </c>
      <c r="W234" s="110">
        <f t="shared" si="144"/>
        <v>30</v>
      </c>
      <c r="X234" s="110">
        <f t="shared" si="144"/>
        <v>30</v>
      </c>
      <c r="Y234" s="110">
        <f t="shared" si="144"/>
        <v>30</v>
      </c>
      <c r="Z234" s="110">
        <f t="shared" si="144"/>
        <v>30</v>
      </c>
      <c r="AA234" s="110">
        <f t="shared" si="144"/>
        <v>30</v>
      </c>
      <c r="AB234" s="110">
        <f t="shared" si="144"/>
        <v>30</v>
      </c>
      <c r="AC234" s="110">
        <f t="shared" si="144"/>
        <v>30</v>
      </c>
      <c r="AD234" s="110">
        <f t="shared" si="144"/>
        <v>30</v>
      </c>
      <c r="AE234" s="110">
        <f t="shared" si="144"/>
        <v>30</v>
      </c>
      <c r="AF234" s="110">
        <f t="shared" si="144"/>
        <v>30</v>
      </c>
      <c r="AG234" s="110">
        <f t="shared" si="144"/>
        <v>30</v>
      </c>
      <c r="AH234" s="110">
        <f t="shared" si="144"/>
        <v>30</v>
      </c>
      <c r="AI234" s="110">
        <f t="shared" si="144"/>
        <v>30</v>
      </c>
      <c r="AJ234" s="110">
        <f t="shared" si="144"/>
        <v>30</v>
      </c>
      <c r="AK234" s="110">
        <f t="shared" si="144"/>
        <v>30</v>
      </c>
      <c r="AL234" s="110">
        <f t="shared" si="144"/>
        <v>30</v>
      </c>
      <c r="AM234" s="110">
        <f t="shared" si="144"/>
        <v>0</v>
      </c>
      <c r="AN234" s="110">
        <f t="shared" si="144"/>
        <v>0</v>
      </c>
      <c r="AO234" s="110">
        <f t="shared" si="144"/>
        <v>0</v>
      </c>
      <c r="AP234" s="110">
        <f t="shared" si="144"/>
        <v>0</v>
      </c>
      <c r="AQ234" s="110">
        <f t="shared" si="144"/>
        <v>0</v>
      </c>
      <c r="AR234" s="110">
        <f t="shared" si="144"/>
        <v>0</v>
      </c>
      <c r="AS234" s="110">
        <f t="shared" si="144"/>
        <v>0</v>
      </c>
      <c r="AT234" s="110">
        <f t="shared" si="144"/>
        <v>0</v>
      </c>
      <c r="AU234" s="110">
        <f t="shared" si="144"/>
        <v>0</v>
      </c>
      <c r="AV234" s="110">
        <f t="shared" si="144"/>
        <v>0</v>
      </c>
      <c r="AW234" s="110">
        <f t="shared" si="144"/>
        <v>0</v>
      </c>
      <c r="AX234" s="110">
        <f t="shared" si="144"/>
        <v>0</v>
      </c>
      <c r="AY234" s="110">
        <f t="shared" si="144"/>
        <v>0</v>
      </c>
      <c r="AZ234" s="110">
        <f t="shared" si="144"/>
        <v>0</v>
      </c>
      <c r="BA234" s="110">
        <f t="shared" si="144"/>
        <v>0</v>
      </c>
      <c r="BB234" s="110">
        <f t="shared" si="144"/>
        <v>0</v>
      </c>
      <c r="BC234" s="110">
        <f t="shared" si="144"/>
        <v>0</v>
      </c>
      <c r="BD234" s="110">
        <f t="shared" si="144"/>
        <v>0</v>
      </c>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row>
    <row r="235" spans="1:104" outlineLevel="1" x14ac:dyDescent="0.25">
      <c r="A235" s="2"/>
      <c r="B235" s="10"/>
      <c r="C235" s="10"/>
      <c r="D235" s="2"/>
      <c r="E235" s="20"/>
      <c r="F235" s="140"/>
      <c r="G235" s="2"/>
      <c r="H235" s="11"/>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row>
    <row r="236" spans="1:104" outlineLevel="1" x14ac:dyDescent="0.25">
      <c r="A236" s="2"/>
      <c r="B236" s="10"/>
      <c r="C236" s="8" t="s">
        <v>113</v>
      </c>
      <c r="D236" s="2"/>
      <c r="E236" s="13" t="str">
        <f>E$98</f>
        <v xml:space="preserve"> [ £m ]</v>
      </c>
      <c r="F236" s="2"/>
      <c r="G236" s="2"/>
      <c r="H236" s="11"/>
      <c r="I236" s="2"/>
      <c r="J236" s="110">
        <f t="shared" ref="J236:BD236" si="145">I239</f>
        <v>0</v>
      </c>
      <c r="K236" s="110">
        <f t="shared" si="145"/>
        <v>0</v>
      </c>
      <c r="L236" s="110">
        <f t="shared" si="145"/>
        <v>0</v>
      </c>
      <c r="M236" s="110">
        <f t="shared" si="145"/>
        <v>0</v>
      </c>
      <c r="N236" s="110">
        <f t="shared" si="145"/>
        <v>0</v>
      </c>
      <c r="O236" s="110">
        <f t="shared" si="145"/>
        <v>0</v>
      </c>
      <c r="P236" s="110">
        <f t="shared" si="145"/>
        <v>0</v>
      </c>
      <c r="Q236" s="110">
        <f t="shared" si="145"/>
        <v>0</v>
      </c>
      <c r="R236" s="110">
        <f t="shared" si="145"/>
        <v>0</v>
      </c>
      <c r="S236" s="110">
        <f t="shared" si="145"/>
        <v>21.353156086779368</v>
      </c>
      <c r="T236" s="110">
        <f t="shared" si="145"/>
        <v>36.973189938771355</v>
      </c>
      <c r="U236" s="110">
        <f t="shared" si="145"/>
        <v>41.621948382679484</v>
      </c>
      <c r="V236" s="110">
        <f t="shared" si="145"/>
        <v>42.731489439195791</v>
      </c>
      <c r="W236" s="110">
        <f t="shared" si="145"/>
        <v>43.716441801102064</v>
      </c>
      <c r="X236" s="110">
        <f t="shared" si="145"/>
        <v>37.916116685311671</v>
      </c>
      <c r="Y236" s="110">
        <f t="shared" si="145"/>
        <v>45.414784192975176</v>
      </c>
      <c r="Z236" s="110">
        <f t="shared" si="145"/>
        <v>46.491056708391568</v>
      </c>
      <c r="AA236" s="110">
        <f t="shared" si="145"/>
        <v>44.623840160472234</v>
      </c>
      <c r="AB236" s="110">
        <f t="shared" si="145"/>
        <v>48.532629251522096</v>
      </c>
      <c r="AC236" s="110">
        <f t="shared" si="145"/>
        <v>49.47194239577577</v>
      </c>
      <c r="AD236" s="110">
        <f t="shared" si="145"/>
        <v>42.8870680887566</v>
      </c>
      <c r="AE236" s="110">
        <f t="shared" si="145"/>
        <v>51.816074266632882</v>
      </c>
      <c r="AF236" s="110">
        <f t="shared" si="145"/>
        <v>52.654865124334052</v>
      </c>
      <c r="AG236" s="110">
        <f t="shared" si="145"/>
        <v>50.399035521102824</v>
      </c>
      <c r="AH236" s="110">
        <f t="shared" si="145"/>
        <v>54.965117067929839</v>
      </c>
      <c r="AI236" s="110">
        <f t="shared" si="145"/>
        <v>56.1580345801666</v>
      </c>
      <c r="AJ236" s="110">
        <f t="shared" si="145"/>
        <v>48.683412490192552</v>
      </c>
      <c r="AK236" s="110">
        <f t="shared" si="145"/>
        <v>58.462044768989934</v>
      </c>
      <c r="AL236" s="110">
        <f t="shared" si="145"/>
        <v>59.894618542851319</v>
      </c>
      <c r="AM236" s="110">
        <f t="shared" si="145"/>
        <v>0</v>
      </c>
      <c r="AN236" s="110">
        <f t="shared" si="145"/>
        <v>0</v>
      </c>
      <c r="AO236" s="110">
        <f t="shared" si="145"/>
        <v>0</v>
      </c>
      <c r="AP236" s="110">
        <f t="shared" si="145"/>
        <v>0</v>
      </c>
      <c r="AQ236" s="110">
        <f t="shared" si="145"/>
        <v>0</v>
      </c>
      <c r="AR236" s="110">
        <f t="shared" si="145"/>
        <v>0</v>
      </c>
      <c r="AS236" s="110">
        <f t="shared" si="145"/>
        <v>0</v>
      </c>
      <c r="AT236" s="110">
        <f t="shared" si="145"/>
        <v>0</v>
      </c>
      <c r="AU236" s="110">
        <f t="shared" si="145"/>
        <v>0</v>
      </c>
      <c r="AV236" s="110">
        <f t="shared" si="145"/>
        <v>0</v>
      </c>
      <c r="AW236" s="110">
        <f t="shared" si="145"/>
        <v>0</v>
      </c>
      <c r="AX236" s="110">
        <f t="shared" si="145"/>
        <v>0</v>
      </c>
      <c r="AY236" s="110">
        <f t="shared" si="145"/>
        <v>0</v>
      </c>
      <c r="AZ236" s="110">
        <f t="shared" si="145"/>
        <v>0</v>
      </c>
      <c r="BA236" s="110">
        <f t="shared" si="145"/>
        <v>0</v>
      </c>
      <c r="BB236" s="110">
        <f t="shared" si="145"/>
        <v>0</v>
      </c>
      <c r="BC236" s="110">
        <f t="shared" si="145"/>
        <v>0</v>
      </c>
      <c r="BD236" s="110">
        <f t="shared" si="145"/>
        <v>0</v>
      </c>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row>
    <row r="237" spans="1:104" outlineLevel="1" x14ac:dyDescent="0.25">
      <c r="A237" s="2"/>
      <c r="B237" s="10"/>
      <c r="C237" s="8" t="s">
        <v>214</v>
      </c>
      <c r="D237" s="2"/>
      <c r="E237" s="13" t="str">
        <f>E$98</f>
        <v xml:space="preserve"> [ £m ]</v>
      </c>
      <c r="F237" s="2"/>
      <c r="G237" s="2"/>
      <c r="H237" s="110">
        <f>SUM(J237:DC237)</f>
        <v>11420.305607061997</v>
      </c>
      <c r="I237" s="2"/>
      <c r="J237" s="110">
        <f t="shared" ref="J237:BD237" si="146">SUM(J153:J154)</f>
        <v>0</v>
      </c>
      <c r="K237" s="110">
        <f t="shared" si="146"/>
        <v>0</v>
      </c>
      <c r="L237" s="110">
        <f t="shared" si="146"/>
        <v>0</v>
      </c>
      <c r="M237" s="110">
        <f t="shared" si="146"/>
        <v>0</v>
      </c>
      <c r="N237" s="110">
        <f t="shared" si="146"/>
        <v>0</v>
      </c>
      <c r="O237" s="110">
        <f t="shared" si="146"/>
        <v>0</v>
      </c>
      <c r="P237" s="110">
        <f t="shared" si="146"/>
        <v>0</v>
      </c>
      <c r="Q237" s="110">
        <f t="shared" si="146"/>
        <v>0</v>
      </c>
      <c r="R237" s="110">
        <f t="shared" si="146"/>
        <v>237.73180443281029</v>
      </c>
      <c r="S237" s="110">
        <f t="shared" si="146"/>
        <v>449.84047758838483</v>
      </c>
      <c r="T237" s="110">
        <f t="shared" si="146"/>
        <v>507.78777026868977</v>
      </c>
      <c r="U237" s="110">
        <f t="shared" si="146"/>
        <v>519.89978817688211</v>
      </c>
      <c r="V237" s="110">
        <f t="shared" si="146"/>
        <v>531.88337524674182</v>
      </c>
      <c r="W237" s="110">
        <f t="shared" si="146"/>
        <v>461.31275300462539</v>
      </c>
      <c r="X237" s="110">
        <f t="shared" si="146"/>
        <v>554.06036715429718</v>
      </c>
      <c r="Y237" s="110">
        <f t="shared" si="146"/>
        <v>565.64118995209742</v>
      </c>
      <c r="Z237" s="110">
        <f t="shared" si="146"/>
        <v>542.92338861907888</v>
      </c>
      <c r="AA237" s="110">
        <f t="shared" si="146"/>
        <v>590.48032256018553</v>
      </c>
      <c r="AB237" s="110">
        <f t="shared" si="146"/>
        <v>603.55769722846446</v>
      </c>
      <c r="AC237" s="110">
        <f t="shared" si="146"/>
        <v>521.79266174653867</v>
      </c>
      <c r="AD237" s="110">
        <f t="shared" si="146"/>
        <v>630.42890357736678</v>
      </c>
      <c r="AE237" s="110">
        <f t="shared" si="146"/>
        <v>640.63419234606431</v>
      </c>
      <c r="AF237" s="110">
        <f t="shared" si="146"/>
        <v>614.86823335745453</v>
      </c>
      <c r="AG237" s="110">
        <f t="shared" si="146"/>
        <v>668.74225765981305</v>
      </c>
      <c r="AH237" s="110">
        <f t="shared" si="146"/>
        <v>683.25608739202698</v>
      </c>
      <c r="AI237" s="110">
        <f t="shared" si="146"/>
        <v>592.31485196400945</v>
      </c>
      <c r="AJ237" s="110">
        <f t="shared" si="146"/>
        <v>713.23694618167724</v>
      </c>
      <c r="AK237" s="110">
        <f t="shared" si="146"/>
        <v>728.71785893802439</v>
      </c>
      <c r="AL237" s="110">
        <f t="shared" si="146"/>
        <v>61.194679666764571</v>
      </c>
      <c r="AM237" s="110">
        <f t="shared" si="146"/>
        <v>0</v>
      </c>
      <c r="AN237" s="110">
        <f t="shared" si="146"/>
        <v>0</v>
      </c>
      <c r="AO237" s="110">
        <f t="shared" si="146"/>
        <v>0</v>
      </c>
      <c r="AP237" s="110">
        <f t="shared" si="146"/>
        <v>0</v>
      </c>
      <c r="AQ237" s="110">
        <f t="shared" si="146"/>
        <v>0</v>
      </c>
      <c r="AR237" s="110">
        <f t="shared" si="146"/>
        <v>0</v>
      </c>
      <c r="AS237" s="110">
        <f t="shared" si="146"/>
        <v>0</v>
      </c>
      <c r="AT237" s="110">
        <f t="shared" si="146"/>
        <v>0</v>
      </c>
      <c r="AU237" s="110">
        <f t="shared" si="146"/>
        <v>0</v>
      </c>
      <c r="AV237" s="110">
        <f t="shared" si="146"/>
        <v>0</v>
      </c>
      <c r="AW237" s="110">
        <f t="shared" si="146"/>
        <v>0</v>
      </c>
      <c r="AX237" s="110">
        <f t="shared" si="146"/>
        <v>0</v>
      </c>
      <c r="AY237" s="110">
        <f t="shared" si="146"/>
        <v>0</v>
      </c>
      <c r="AZ237" s="110">
        <f t="shared" si="146"/>
        <v>0</v>
      </c>
      <c r="BA237" s="110">
        <f t="shared" si="146"/>
        <v>0</v>
      </c>
      <c r="BB237" s="110">
        <f t="shared" si="146"/>
        <v>0</v>
      </c>
      <c r="BC237" s="110">
        <f t="shared" si="146"/>
        <v>0</v>
      </c>
      <c r="BD237" s="110">
        <f t="shared" si="146"/>
        <v>0</v>
      </c>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row>
    <row r="238" spans="1:104" outlineLevel="1" x14ac:dyDescent="0.25">
      <c r="A238" s="2"/>
      <c r="B238" s="10"/>
      <c r="C238" s="8" t="s">
        <v>215</v>
      </c>
      <c r="D238" s="2"/>
      <c r="E238" s="13" t="str">
        <f>E$98</f>
        <v xml:space="preserve"> [ £m ]</v>
      </c>
      <c r="F238" s="2"/>
      <c r="G238" s="2"/>
      <c r="H238" s="110">
        <f>SUM(J238:DC238)</f>
        <v>-11420.305607061999</v>
      </c>
      <c r="I238" s="2"/>
      <c r="J238" s="110">
        <f t="shared" ref="J238:BD238" si="147">J239-J237-J236</f>
        <v>0</v>
      </c>
      <c r="K238" s="110">
        <f t="shared" si="147"/>
        <v>0</v>
      </c>
      <c r="L238" s="110">
        <f t="shared" si="147"/>
        <v>0</v>
      </c>
      <c r="M238" s="110">
        <f t="shared" si="147"/>
        <v>0</v>
      </c>
      <c r="N238" s="110">
        <f t="shared" si="147"/>
        <v>0</v>
      </c>
      <c r="O238" s="110">
        <f t="shared" si="147"/>
        <v>0</v>
      </c>
      <c r="P238" s="110">
        <f t="shared" si="147"/>
        <v>0</v>
      </c>
      <c r="Q238" s="110">
        <f t="shared" si="147"/>
        <v>0</v>
      </c>
      <c r="R238" s="110">
        <f t="shared" si="147"/>
        <v>-216.37864834603093</v>
      </c>
      <c r="S238" s="110">
        <f t="shared" si="147"/>
        <v>-434.22044373639284</v>
      </c>
      <c r="T238" s="110">
        <f t="shared" si="147"/>
        <v>-503.13901182478162</v>
      </c>
      <c r="U238" s="110">
        <f t="shared" si="147"/>
        <v>-518.79024712036585</v>
      </c>
      <c r="V238" s="110">
        <f t="shared" si="147"/>
        <v>-530.89842288483555</v>
      </c>
      <c r="W238" s="110">
        <f t="shared" si="147"/>
        <v>-467.11307812041576</v>
      </c>
      <c r="X238" s="110">
        <f t="shared" si="147"/>
        <v>-546.56169964663366</v>
      </c>
      <c r="Y238" s="110">
        <f t="shared" si="147"/>
        <v>-564.56491743668096</v>
      </c>
      <c r="Z238" s="110">
        <f t="shared" si="147"/>
        <v>-544.79060516699815</v>
      </c>
      <c r="AA238" s="110">
        <f t="shared" si="147"/>
        <v>-586.57153346913572</v>
      </c>
      <c r="AB238" s="110">
        <f t="shared" si="147"/>
        <v>-602.61838408421079</v>
      </c>
      <c r="AC238" s="110">
        <f t="shared" si="147"/>
        <v>-528.37753605355783</v>
      </c>
      <c r="AD238" s="110">
        <f t="shared" si="147"/>
        <v>-621.49989739949046</v>
      </c>
      <c r="AE238" s="110">
        <f t="shared" si="147"/>
        <v>-639.79540148836315</v>
      </c>
      <c r="AF238" s="110">
        <f t="shared" si="147"/>
        <v>-617.12406296068571</v>
      </c>
      <c r="AG238" s="110">
        <f t="shared" si="147"/>
        <v>-664.17617611298601</v>
      </c>
      <c r="AH238" s="110">
        <f t="shared" si="147"/>
        <v>-682.06316987979017</v>
      </c>
      <c r="AI238" s="110">
        <f t="shared" si="147"/>
        <v>-599.78947405398355</v>
      </c>
      <c r="AJ238" s="110">
        <f t="shared" si="147"/>
        <v>-703.45831390287981</v>
      </c>
      <c r="AK238" s="110">
        <f t="shared" si="147"/>
        <v>-727.28528516416304</v>
      </c>
      <c r="AL238" s="110">
        <f t="shared" si="147"/>
        <v>-121.08929820961589</v>
      </c>
      <c r="AM238" s="110">
        <f t="shared" si="147"/>
        <v>0</v>
      </c>
      <c r="AN238" s="110">
        <f t="shared" si="147"/>
        <v>0</v>
      </c>
      <c r="AO238" s="110">
        <f t="shared" si="147"/>
        <v>0</v>
      </c>
      <c r="AP238" s="110">
        <f t="shared" si="147"/>
        <v>0</v>
      </c>
      <c r="AQ238" s="110">
        <f t="shared" si="147"/>
        <v>0</v>
      </c>
      <c r="AR238" s="110">
        <f t="shared" si="147"/>
        <v>0</v>
      </c>
      <c r="AS238" s="110">
        <f t="shared" si="147"/>
        <v>0</v>
      </c>
      <c r="AT238" s="110">
        <f t="shared" si="147"/>
        <v>0</v>
      </c>
      <c r="AU238" s="110">
        <f t="shared" si="147"/>
        <v>0</v>
      </c>
      <c r="AV238" s="110">
        <f t="shared" si="147"/>
        <v>0</v>
      </c>
      <c r="AW238" s="110">
        <f t="shared" si="147"/>
        <v>0</v>
      </c>
      <c r="AX238" s="110">
        <f t="shared" si="147"/>
        <v>0</v>
      </c>
      <c r="AY238" s="110">
        <f t="shared" si="147"/>
        <v>0</v>
      </c>
      <c r="AZ238" s="110">
        <f t="shared" si="147"/>
        <v>0</v>
      </c>
      <c r="BA238" s="110">
        <f t="shared" si="147"/>
        <v>0</v>
      </c>
      <c r="BB238" s="110">
        <f t="shared" si="147"/>
        <v>0</v>
      </c>
      <c r="BC238" s="110">
        <f t="shared" si="147"/>
        <v>0</v>
      </c>
      <c r="BD238" s="110">
        <f t="shared" si="147"/>
        <v>0</v>
      </c>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row>
    <row r="239" spans="1:104" outlineLevel="1" x14ac:dyDescent="0.25">
      <c r="A239" s="2"/>
      <c r="B239" s="10"/>
      <c r="C239" s="8" t="s">
        <v>116</v>
      </c>
      <c r="D239" s="2"/>
      <c r="E239" s="13" t="str">
        <f>E$98</f>
        <v xml:space="preserve"> [ £m ]</v>
      </c>
      <c r="F239" s="2"/>
      <c r="G239" s="2"/>
      <c r="H239" s="2"/>
      <c r="I239" s="8"/>
      <c r="J239" s="100">
        <f t="shared" ref="J239:BD239" si="148">IF(OR(J237=0,J26),0,J234/J28*J237)</f>
        <v>0</v>
      </c>
      <c r="K239" s="100">
        <f t="shared" si="148"/>
        <v>0</v>
      </c>
      <c r="L239" s="100">
        <f t="shared" si="148"/>
        <v>0</v>
      </c>
      <c r="M239" s="100">
        <f t="shared" si="148"/>
        <v>0</v>
      </c>
      <c r="N239" s="100">
        <f t="shared" si="148"/>
        <v>0</v>
      </c>
      <c r="O239" s="100">
        <f t="shared" si="148"/>
        <v>0</v>
      </c>
      <c r="P239" s="100">
        <f t="shared" si="148"/>
        <v>0</v>
      </c>
      <c r="Q239" s="100">
        <f t="shared" si="148"/>
        <v>0</v>
      </c>
      <c r="R239" s="100">
        <f t="shared" si="148"/>
        <v>21.353156086779368</v>
      </c>
      <c r="S239" s="100">
        <f t="shared" si="148"/>
        <v>36.973189938771355</v>
      </c>
      <c r="T239" s="100">
        <f t="shared" si="148"/>
        <v>41.621948382679484</v>
      </c>
      <c r="U239" s="100">
        <f t="shared" si="148"/>
        <v>42.731489439195791</v>
      </c>
      <c r="V239" s="100">
        <f t="shared" si="148"/>
        <v>43.716441801102064</v>
      </c>
      <c r="W239" s="100">
        <f t="shared" si="148"/>
        <v>37.916116685311671</v>
      </c>
      <c r="X239" s="100">
        <f t="shared" si="148"/>
        <v>45.414784192975176</v>
      </c>
      <c r="Y239" s="100">
        <f t="shared" si="148"/>
        <v>46.491056708391568</v>
      </c>
      <c r="Z239" s="100">
        <f t="shared" si="148"/>
        <v>44.623840160472234</v>
      </c>
      <c r="AA239" s="100">
        <f t="shared" si="148"/>
        <v>48.532629251522096</v>
      </c>
      <c r="AB239" s="100">
        <f t="shared" si="148"/>
        <v>49.47194239577577</v>
      </c>
      <c r="AC239" s="100">
        <f t="shared" si="148"/>
        <v>42.8870680887566</v>
      </c>
      <c r="AD239" s="100">
        <f t="shared" si="148"/>
        <v>51.816074266632882</v>
      </c>
      <c r="AE239" s="100">
        <f t="shared" si="148"/>
        <v>52.654865124334052</v>
      </c>
      <c r="AF239" s="100">
        <f t="shared" si="148"/>
        <v>50.399035521102824</v>
      </c>
      <c r="AG239" s="100">
        <f t="shared" si="148"/>
        <v>54.965117067929839</v>
      </c>
      <c r="AH239" s="100">
        <f t="shared" si="148"/>
        <v>56.1580345801666</v>
      </c>
      <c r="AI239" s="100">
        <f t="shared" si="148"/>
        <v>48.683412490192552</v>
      </c>
      <c r="AJ239" s="100">
        <f t="shared" si="148"/>
        <v>58.462044768989934</v>
      </c>
      <c r="AK239" s="100">
        <f t="shared" si="148"/>
        <v>59.894618542851319</v>
      </c>
      <c r="AL239" s="100">
        <f t="shared" si="148"/>
        <v>0</v>
      </c>
      <c r="AM239" s="100">
        <f t="shared" si="148"/>
        <v>0</v>
      </c>
      <c r="AN239" s="100">
        <f t="shared" si="148"/>
        <v>0</v>
      </c>
      <c r="AO239" s="100">
        <f t="shared" si="148"/>
        <v>0</v>
      </c>
      <c r="AP239" s="100">
        <f t="shared" si="148"/>
        <v>0</v>
      </c>
      <c r="AQ239" s="100">
        <f t="shared" si="148"/>
        <v>0</v>
      </c>
      <c r="AR239" s="100">
        <f t="shared" si="148"/>
        <v>0</v>
      </c>
      <c r="AS239" s="100">
        <f t="shared" si="148"/>
        <v>0</v>
      </c>
      <c r="AT239" s="100">
        <f t="shared" si="148"/>
        <v>0</v>
      </c>
      <c r="AU239" s="100">
        <f t="shared" si="148"/>
        <v>0</v>
      </c>
      <c r="AV239" s="100">
        <f t="shared" si="148"/>
        <v>0</v>
      </c>
      <c r="AW239" s="100">
        <f t="shared" si="148"/>
        <v>0</v>
      </c>
      <c r="AX239" s="100">
        <f t="shared" si="148"/>
        <v>0</v>
      </c>
      <c r="AY239" s="100">
        <f t="shared" si="148"/>
        <v>0</v>
      </c>
      <c r="AZ239" s="100">
        <f t="shared" si="148"/>
        <v>0</v>
      </c>
      <c r="BA239" s="100">
        <f t="shared" si="148"/>
        <v>0</v>
      </c>
      <c r="BB239" s="100">
        <f t="shared" si="148"/>
        <v>0</v>
      </c>
      <c r="BC239" s="100">
        <f t="shared" si="148"/>
        <v>0</v>
      </c>
      <c r="BD239" s="100">
        <f t="shared" si="148"/>
        <v>0</v>
      </c>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row>
    <row r="240" spans="1:104" outlineLevel="1" x14ac:dyDescent="0.25">
      <c r="A240" s="2"/>
      <c r="B240" s="10"/>
      <c r="C240" s="8"/>
      <c r="D240" s="2"/>
      <c r="E240" s="20"/>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row>
    <row r="241" spans="1:104" outlineLevel="1" x14ac:dyDescent="0.25">
      <c r="A241" s="2"/>
      <c r="B241" s="10"/>
      <c r="C241" s="8" t="s">
        <v>216</v>
      </c>
      <c r="D241" s="2"/>
      <c r="E241" s="13" t="str">
        <f>E$98</f>
        <v xml:space="preserve"> [ £m ]</v>
      </c>
      <c r="F241" s="2"/>
      <c r="G241" s="2"/>
      <c r="H241" s="110">
        <f>SUM(J241:DC241)</f>
        <v>0</v>
      </c>
      <c r="I241" s="2"/>
      <c r="J241" s="110">
        <f t="shared" ref="J241:BD241" si="149">I239-J239</f>
        <v>0</v>
      </c>
      <c r="K241" s="110">
        <f t="shared" si="149"/>
        <v>0</v>
      </c>
      <c r="L241" s="110">
        <f t="shared" si="149"/>
        <v>0</v>
      </c>
      <c r="M241" s="110">
        <f t="shared" si="149"/>
        <v>0</v>
      </c>
      <c r="N241" s="110">
        <f t="shared" si="149"/>
        <v>0</v>
      </c>
      <c r="O241" s="110">
        <f t="shared" si="149"/>
        <v>0</v>
      </c>
      <c r="P241" s="110">
        <f t="shared" si="149"/>
        <v>0</v>
      </c>
      <c r="Q241" s="110">
        <f t="shared" si="149"/>
        <v>0</v>
      </c>
      <c r="R241" s="110">
        <f t="shared" si="149"/>
        <v>-21.353156086779368</v>
      </c>
      <c r="S241" s="110">
        <f t="shared" si="149"/>
        <v>-15.620033851991987</v>
      </c>
      <c r="T241" s="110">
        <f t="shared" si="149"/>
        <v>-4.6487584439081289</v>
      </c>
      <c r="U241" s="110">
        <f t="shared" si="149"/>
        <v>-1.1095410565163064</v>
      </c>
      <c r="V241" s="110">
        <f t="shared" si="149"/>
        <v>-0.98495236190627367</v>
      </c>
      <c r="W241" s="110">
        <f t="shared" si="149"/>
        <v>5.8003251157903932</v>
      </c>
      <c r="X241" s="110">
        <f t="shared" si="149"/>
        <v>-7.4986675076635052</v>
      </c>
      <c r="Y241" s="110">
        <f t="shared" si="149"/>
        <v>-1.0762725154163917</v>
      </c>
      <c r="Z241" s="110">
        <f t="shared" si="149"/>
        <v>1.8672165479193339</v>
      </c>
      <c r="AA241" s="110">
        <f t="shared" si="149"/>
        <v>-3.9087890910498615</v>
      </c>
      <c r="AB241" s="110">
        <f t="shared" si="149"/>
        <v>-0.93931314425367418</v>
      </c>
      <c r="AC241" s="110">
        <f t="shared" si="149"/>
        <v>6.5848743070191702</v>
      </c>
      <c r="AD241" s="110">
        <f t="shared" si="149"/>
        <v>-8.9290061778762819</v>
      </c>
      <c r="AE241" s="110">
        <f t="shared" si="149"/>
        <v>-0.83879085770117001</v>
      </c>
      <c r="AF241" s="110">
        <f t="shared" si="149"/>
        <v>2.2558296032312271</v>
      </c>
      <c r="AG241" s="110">
        <f t="shared" si="149"/>
        <v>-4.5660815468270144</v>
      </c>
      <c r="AH241" s="110">
        <f t="shared" si="149"/>
        <v>-1.192917512236761</v>
      </c>
      <c r="AI241" s="110">
        <f t="shared" si="149"/>
        <v>7.4746220899740479</v>
      </c>
      <c r="AJ241" s="110">
        <f t="shared" si="149"/>
        <v>-9.7786322787973816</v>
      </c>
      <c r="AK241" s="110">
        <f t="shared" si="149"/>
        <v>-1.4325737738613853</v>
      </c>
      <c r="AL241" s="110">
        <f t="shared" si="149"/>
        <v>59.894618542851319</v>
      </c>
      <c r="AM241" s="110">
        <f t="shared" si="149"/>
        <v>0</v>
      </c>
      <c r="AN241" s="110">
        <f t="shared" si="149"/>
        <v>0</v>
      </c>
      <c r="AO241" s="110">
        <f t="shared" si="149"/>
        <v>0</v>
      </c>
      <c r="AP241" s="110">
        <f t="shared" si="149"/>
        <v>0</v>
      </c>
      <c r="AQ241" s="110">
        <f t="shared" si="149"/>
        <v>0</v>
      </c>
      <c r="AR241" s="110">
        <f t="shared" si="149"/>
        <v>0</v>
      </c>
      <c r="AS241" s="110">
        <f t="shared" si="149"/>
        <v>0</v>
      </c>
      <c r="AT241" s="110">
        <f t="shared" si="149"/>
        <v>0</v>
      </c>
      <c r="AU241" s="110">
        <f t="shared" si="149"/>
        <v>0</v>
      </c>
      <c r="AV241" s="110">
        <f t="shared" si="149"/>
        <v>0</v>
      </c>
      <c r="AW241" s="110">
        <f t="shared" si="149"/>
        <v>0</v>
      </c>
      <c r="AX241" s="110">
        <f t="shared" si="149"/>
        <v>0</v>
      </c>
      <c r="AY241" s="110">
        <f t="shared" si="149"/>
        <v>0</v>
      </c>
      <c r="AZ241" s="110">
        <f t="shared" si="149"/>
        <v>0</v>
      </c>
      <c r="BA241" s="110">
        <f t="shared" si="149"/>
        <v>0</v>
      </c>
      <c r="BB241" s="110">
        <f t="shared" si="149"/>
        <v>0</v>
      </c>
      <c r="BC241" s="110">
        <f t="shared" si="149"/>
        <v>0</v>
      </c>
      <c r="BD241" s="110">
        <f t="shared" si="149"/>
        <v>0</v>
      </c>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row>
    <row r="242" spans="1:104" outlineLevel="1" x14ac:dyDescent="0.25">
      <c r="A242" s="2"/>
      <c r="B242" s="10"/>
      <c r="C242" s="10"/>
      <c r="D242" s="2"/>
      <c r="E242" s="20"/>
      <c r="F242" s="138"/>
      <c r="G242" s="10"/>
      <c r="H242" s="12"/>
      <c r="I242" s="8"/>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row>
    <row r="243" spans="1:104" outlineLevel="1" x14ac:dyDescent="0.25">
      <c r="A243" s="2"/>
      <c r="B243" s="9">
        <f>MAX($A$14:B242)+0.01</f>
        <v>5.0199999999999996</v>
      </c>
      <c r="C243" s="10" t="s">
        <v>217</v>
      </c>
      <c r="D243" s="2"/>
      <c r="E243" s="20"/>
      <c r="F243" s="138"/>
      <c r="G243" s="10"/>
      <c r="H243" s="12"/>
      <c r="I243" s="8"/>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row>
    <row r="244" spans="1:104" outlineLevel="1" x14ac:dyDescent="0.25">
      <c r="A244" s="2"/>
      <c r="B244" s="10"/>
      <c r="C244" s="2" t="s">
        <v>218</v>
      </c>
      <c r="D244" s="2"/>
      <c r="E244" s="20" t="str">
        <f>Inputs!E62</f>
        <v>[ Days ]</v>
      </c>
      <c r="F244" s="139">
        <f>Inputs!G62</f>
        <v>30</v>
      </c>
      <c r="G244" s="2"/>
      <c r="H244" s="2"/>
      <c r="I244" s="2"/>
      <c r="J244" s="110">
        <f t="shared" ref="J244:BD244" si="150">$F244*J$24</f>
        <v>0</v>
      </c>
      <c r="K244" s="110">
        <f t="shared" si="150"/>
        <v>0</v>
      </c>
      <c r="L244" s="110">
        <f t="shared" si="150"/>
        <v>0</v>
      </c>
      <c r="M244" s="110">
        <f t="shared" si="150"/>
        <v>0</v>
      </c>
      <c r="N244" s="110">
        <f t="shared" si="150"/>
        <v>0</v>
      </c>
      <c r="O244" s="110">
        <f t="shared" si="150"/>
        <v>0</v>
      </c>
      <c r="P244" s="110">
        <f t="shared" si="150"/>
        <v>0</v>
      </c>
      <c r="Q244" s="110">
        <f t="shared" si="150"/>
        <v>0</v>
      </c>
      <c r="R244" s="110">
        <f t="shared" si="150"/>
        <v>30</v>
      </c>
      <c r="S244" s="110">
        <f t="shared" si="150"/>
        <v>30</v>
      </c>
      <c r="T244" s="110">
        <f t="shared" si="150"/>
        <v>30</v>
      </c>
      <c r="U244" s="110">
        <f t="shared" si="150"/>
        <v>30</v>
      </c>
      <c r="V244" s="110">
        <f t="shared" si="150"/>
        <v>30</v>
      </c>
      <c r="W244" s="110">
        <f t="shared" si="150"/>
        <v>30</v>
      </c>
      <c r="X244" s="110">
        <f t="shared" si="150"/>
        <v>30</v>
      </c>
      <c r="Y244" s="110">
        <f t="shared" si="150"/>
        <v>30</v>
      </c>
      <c r="Z244" s="110">
        <f t="shared" si="150"/>
        <v>30</v>
      </c>
      <c r="AA244" s="110">
        <f t="shared" si="150"/>
        <v>30</v>
      </c>
      <c r="AB244" s="110">
        <f t="shared" si="150"/>
        <v>30</v>
      </c>
      <c r="AC244" s="110">
        <f t="shared" si="150"/>
        <v>30</v>
      </c>
      <c r="AD244" s="110">
        <f t="shared" si="150"/>
        <v>30</v>
      </c>
      <c r="AE244" s="110">
        <f t="shared" si="150"/>
        <v>30</v>
      </c>
      <c r="AF244" s="110">
        <f t="shared" si="150"/>
        <v>30</v>
      </c>
      <c r="AG244" s="110">
        <f t="shared" si="150"/>
        <v>30</v>
      </c>
      <c r="AH244" s="110">
        <f t="shared" si="150"/>
        <v>30</v>
      </c>
      <c r="AI244" s="110">
        <f t="shared" si="150"/>
        <v>30</v>
      </c>
      <c r="AJ244" s="110">
        <f t="shared" si="150"/>
        <v>30</v>
      </c>
      <c r="AK244" s="110">
        <f t="shared" si="150"/>
        <v>30</v>
      </c>
      <c r="AL244" s="110">
        <f t="shared" si="150"/>
        <v>30</v>
      </c>
      <c r="AM244" s="110">
        <f t="shared" si="150"/>
        <v>0</v>
      </c>
      <c r="AN244" s="110">
        <f t="shared" si="150"/>
        <v>0</v>
      </c>
      <c r="AO244" s="110">
        <f t="shared" si="150"/>
        <v>0</v>
      </c>
      <c r="AP244" s="110">
        <f t="shared" si="150"/>
        <v>0</v>
      </c>
      <c r="AQ244" s="110">
        <f t="shared" si="150"/>
        <v>0</v>
      </c>
      <c r="AR244" s="110">
        <f t="shared" si="150"/>
        <v>0</v>
      </c>
      <c r="AS244" s="110">
        <f t="shared" si="150"/>
        <v>0</v>
      </c>
      <c r="AT244" s="110">
        <f t="shared" si="150"/>
        <v>0</v>
      </c>
      <c r="AU244" s="110">
        <f t="shared" si="150"/>
        <v>0</v>
      </c>
      <c r="AV244" s="110">
        <f t="shared" si="150"/>
        <v>0</v>
      </c>
      <c r="AW244" s="110">
        <f t="shared" si="150"/>
        <v>0</v>
      </c>
      <c r="AX244" s="110">
        <f t="shared" si="150"/>
        <v>0</v>
      </c>
      <c r="AY244" s="110">
        <f t="shared" si="150"/>
        <v>0</v>
      </c>
      <c r="AZ244" s="110">
        <f t="shared" si="150"/>
        <v>0</v>
      </c>
      <c r="BA244" s="110">
        <f t="shared" si="150"/>
        <v>0</v>
      </c>
      <c r="BB244" s="110">
        <f t="shared" si="150"/>
        <v>0</v>
      </c>
      <c r="BC244" s="110">
        <f t="shared" si="150"/>
        <v>0</v>
      </c>
      <c r="BD244" s="110">
        <f t="shared" si="150"/>
        <v>0</v>
      </c>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row>
    <row r="245" spans="1:104" outlineLevel="1" x14ac:dyDescent="0.25">
      <c r="A245" s="2"/>
      <c r="B245" s="10"/>
      <c r="C245" s="10"/>
      <c r="D245" s="2"/>
      <c r="E245" s="20"/>
      <c r="F245" s="140"/>
      <c r="G245" s="2"/>
      <c r="H245" s="11"/>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row>
    <row r="246" spans="1:104" outlineLevel="1" x14ac:dyDescent="0.25">
      <c r="A246" s="2"/>
      <c r="B246" s="10"/>
      <c r="C246" s="8" t="s">
        <v>113</v>
      </c>
      <c r="D246" s="2"/>
      <c r="E246" s="13" t="str">
        <f>E$98</f>
        <v xml:space="preserve"> [ £m ]</v>
      </c>
      <c r="F246" s="2"/>
      <c r="G246" s="2"/>
      <c r="H246" s="11"/>
      <c r="I246" s="2"/>
      <c r="J246" s="110">
        <f t="shared" ref="J246:BD246" si="151">I249</f>
        <v>0</v>
      </c>
      <c r="K246" s="110">
        <f t="shared" si="151"/>
        <v>0</v>
      </c>
      <c r="L246" s="110">
        <f t="shared" si="151"/>
        <v>0</v>
      </c>
      <c r="M246" s="110">
        <f t="shared" si="151"/>
        <v>0</v>
      </c>
      <c r="N246" s="110">
        <f t="shared" si="151"/>
        <v>0</v>
      </c>
      <c r="O246" s="110">
        <f t="shared" si="151"/>
        <v>0</v>
      </c>
      <c r="P246" s="110">
        <f t="shared" si="151"/>
        <v>0</v>
      </c>
      <c r="Q246" s="110">
        <f t="shared" si="151"/>
        <v>0</v>
      </c>
      <c r="R246" s="110">
        <f t="shared" si="151"/>
        <v>0</v>
      </c>
      <c r="S246" s="110">
        <f t="shared" si="151"/>
        <v>10.790482237131846</v>
      </c>
      <c r="T246" s="110">
        <f t="shared" si="151"/>
        <v>23.843264033700727</v>
      </c>
      <c r="U246" s="110">
        <f t="shared" si="151"/>
        <v>25.827187841965731</v>
      </c>
      <c r="V246" s="110">
        <f t="shared" si="151"/>
        <v>26.953765630157843</v>
      </c>
      <c r="W246" s="110">
        <f t="shared" si="151"/>
        <v>27.824859306403052</v>
      </c>
      <c r="X246" s="110">
        <f t="shared" si="151"/>
        <v>26.629290144005743</v>
      </c>
      <c r="Y246" s="110">
        <f t="shared" si="151"/>
        <v>29.569715157120015</v>
      </c>
      <c r="Z246" s="110">
        <f t="shared" si="151"/>
        <v>30.607265173282585</v>
      </c>
      <c r="AA246" s="110">
        <f t="shared" si="151"/>
        <v>30.651853946713295</v>
      </c>
      <c r="AB246" s="110">
        <f t="shared" si="151"/>
        <v>32.38394395026895</v>
      </c>
      <c r="AC246" s="110">
        <f t="shared" si="151"/>
        <v>33.10284980982069</v>
      </c>
      <c r="AD246" s="110">
        <f t="shared" si="151"/>
        <v>31.48666371608499</v>
      </c>
      <c r="AE246" s="110">
        <f t="shared" si="151"/>
        <v>34.873965640570091</v>
      </c>
      <c r="AF246" s="110">
        <f t="shared" si="151"/>
        <v>35.745814781584343</v>
      </c>
      <c r="AG246" s="110">
        <f t="shared" si="151"/>
        <v>35.449631001310273</v>
      </c>
      <c r="AH246" s="110">
        <f t="shared" si="151"/>
        <v>37.555446654902042</v>
      </c>
      <c r="AI246" s="110">
        <f t="shared" si="151"/>
        <v>38.494332821274597</v>
      </c>
      <c r="AJ246" s="110">
        <f t="shared" si="151"/>
        <v>36.514876673026372</v>
      </c>
      <c r="AK246" s="110">
        <f t="shared" si="151"/>
        <v>40.332608124121137</v>
      </c>
      <c r="AL246" s="110">
        <f t="shared" si="151"/>
        <v>41.4541861308604</v>
      </c>
      <c r="AM246" s="110">
        <f t="shared" si="151"/>
        <v>0</v>
      </c>
      <c r="AN246" s="110">
        <f t="shared" si="151"/>
        <v>0</v>
      </c>
      <c r="AO246" s="110">
        <f t="shared" si="151"/>
        <v>0</v>
      </c>
      <c r="AP246" s="110">
        <f t="shared" si="151"/>
        <v>0</v>
      </c>
      <c r="AQ246" s="110">
        <f t="shared" si="151"/>
        <v>0</v>
      </c>
      <c r="AR246" s="110">
        <f t="shared" si="151"/>
        <v>0</v>
      </c>
      <c r="AS246" s="110">
        <f t="shared" si="151"/>
        <v>0</v>
      </c>
      <c r="AT246" s="110">
        <f t="shared" si="151"/>
        <v>0</v>
      </c>
      <c r="AU246" s="110">
        <f t="shared" si="151"/>
        <v>0</v>
      </c>
      <c r="AV246" s="110">
        <f t="shared" si="151"/>
        <v>0</v>
      </c>
      <c r="AW246" s="110">
        <f t="shared" si="151"/>
        <v>0</v>
      </c>
      <c r="AX246" s="110">
        <f t="shared" si="151"/>
        <v>0</v>
      </c>
      <c r="AY246" s="110">
        <f t="shared" si="151"/>
        <v>0</v>
      </c>
      <c r="AZ246" s="110">
        <f t="shared" si="151"/>
        <v>0</v>
      </c>
      <c r="BA246" s="110">
        <f t="shared" si="151"/>
        <v>0</v>
      </c>
      <c r="BB246" s="110">
        <f t="shared" si="151"/>
        <v>0</v>
      </c>
      <c r="BC246" s="110">
        <f t="shared" si="151"/>
        <v>0</v>
      </c>
      <c r="BD246" s="110">
        <f t="shared" si="151"/>
        <v>0</v>
      </c>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row>
    <row r="247" spans="1:104" outlineLevel="1" x14ac:dyDescent="0.25">
      <c r="A247" s="2"/>
      <c r="B247" s="10"/>
      <c r="C247" s="8" t="s">
        <v>219</v>
      </c>
      <c r="D247" s="2"/>
      <c r="E247" s="13" t="str">
        <f>E$98</f>
        <v xml:space="preserve"> [ £m ]</v>
      </c>
      <c r="F247" s="2"/>
      <c r="G247" s="2"/>
      <c r="H247" s="110">
        <f>SUM(J247:DC247)</f>
        <v>7702.9358092909451</v>
      </c>
      <c r="I247" s="2"/>
      <c r="J247" s="110">
        <f t="shared" ref="J247:BD247" si="152">-SUM(J155:J159)</f>
        <v>0</v>
      </c>
      <c r="K247" s="110">
        <f t="shared" si="152"/>
        <v>0</v>
      </c>
      <c r="L247" s="110">
        <f t="shared" si="152"/>
        <v>0</v>
      </c>
      <c r="M247" s="110">
        <f t="shared" si="152"/>
        <v>0</v>
      </c>
      <c r="N247" s="110">
        <f t="shared" si="152"/>
        <v>0</v>
      </c>
      <c r="O247" s="110">
        <f t="shared" si="152"/>
        <v>0</v>
      </c>
      <c r="P247" s="110">
        <f t="shared" si="152"/>
        <v>0</v>
      </c>
      <c r="Q247" s="110">
        <f t="shared" si="152"/>
        <v>0</v>
      </c>
      <c r="R247" s="110">
        <f t="shared" si="152"/>
        <v>120.13403557340121</v>
      </c>
      <c r="S247" s="110">
        <f t="shared" si="152"/>
        <v>290.09304574335886</v>
      </c>
      <c r="T247" s="110">
        <f t="shared" si="152"/>
        <v>315.09169167198195</v>
      </c>
      <c r="U247" s="110">
        <f t="shared" si="152"/>
        <v>327.93748183358713</v>
      </c>
      <c r="V247" s="110">
        <f t="shared" si="152"/>
        <v>338.53578822790382</v>
      </c>
      <c r="W247" s="110">
        <f t="shared" si="152"/>
        <v>323.9896967520699</v>
      </c>
      <c r="X247" s="110">
        <f t="shared" si="152"/>
        <v>360.75052491686421</v>
      </c>
      <c r="Y247" s="110">
        <f t="shared" si="152"/>
        <v>372.38839294160482</v>
      </c>
      <c r="Z247" s="110">
        <f t="shared" si="152"/>
        <v>372.93088968501178</v>
      </c>
      <c r="AA247" s="110">
        <f t="shared" si="152"/>
        <v>394.00465139493895</v>
      </c>
      <c r="AB247" s="110">
        <f t="shared" si="152"/>
        <v>403.85476767981243</v>
      </c>
      <c r="AC247" s="110">
        <f t="shared" si="152"/>
        <v>383.08774187903407</v>
      </c>
      <c r="AD247" s="110">
        <f t="shared" si="152"/>
        <v>424.29991529360279</v>
      </c>
      <c r="AE247" s="110">
        <f t="shared" si="152"/>
        <v>434.90741317594291</v>
      </c>
      <c r="AF247" s="110">
        <f t="shared" si="152"/>
        <v>432.48549821598539</v>
      </c>
      <c r="AG247" s="110">
        <f t="shared" si="152"/>
        <v>456.92460096797487</v>
      </c>
      <c r="AH247" s="110">
        <f t="shared" si="152"/>
        <v>468.34771599217424</v>
      </c>
      <c r="AI247" s="110">
        <f t="shared" si="152"/>
        <v>444.26433285515424</v>
      </c>
      <c r="AJ247" s="110">
        <f t="shared" si="152"/>
        <v>492.05781911427795</v>
      </c>
      <c r="AK247" s="110">
        <f t="shared" si="152"/>
        <v>504.35926459213488</v>
      </c>
      <c r="AL247" s="110">
        <f t="shared" si="152"/>
        <v>42.490540784131902</v>
      </c>
      <c r="AM247" s="110">
        <f t="shared" si="152"/>
        <v>0</v>
      </c>
      <c r="AN247" s="110">
        <f t="shared" si="152"/>
        <v>0</v>
      </c>
      <c r="AO247" s="110">
        <f t="shared" si="152"/>
        <v>0</v>
      </c>
      <c r="AP247" s="110">
        <f t="shared" si="152"/>
        <v>0</v>
      </c>
      <c r="AQ247" s="110">
        <f t="shared" si="152"/>
        <v>0</v>
      </c>
      <c r="AR247" s="110">
        <f t="shared" si="152"/>
        <v>0</v>
      </c>
      <c r="AS247" s="110">
        <f t="shared" si="152"/>
        <v>0</v>
      </c>
      <c r="AT247" s="110">
        <f t="shared" si="152"/>
        <v>0</v>
      </c>
      <c r="AU247" s="110">
        <f t="shared" si="152"/>
        <v>0</v>
      </c>
      <c r="AV247" s="110">
        <f t="shared" si="152"/>
        <v>0</v>
      </c>
      <c r="AW247" s="110">
        <f t="shared" si="152"/>
        <v>0</v>
      </c>
      <c r="AX247" s="110">
        <f t="shared" si="152"/>
        <v>0</v>
      </c>
      <c r="AY247" s="110">
        <f t="shared" si="152"/>
        <v>0</v>
      </c>
      <c r="AZ247" s="110">
        <f t="shared" si="152"/>
        <v>0</v>
      </c>
      <c r="BA247" s="110">
        <f t="shared" si="152"/>
        <v>0</v>
      </c>
      <c r="BB247" s="110">
        <f t="shared" si="152"/>
        <v>0</v>
      </c>
      <c r="BC247" s="110">
        <f t="shared" si="152"/>
        <v>0</v>
      </c>
      <c r="BD247" s="110">
        <f t="shared" si="152"/>
        <v>0</v>
      </c>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row>
    <row r="248" spans="1:104" outlineLevel="1" x14ac:dyDescent="0.25">
      <c r="A248" s="2"/>
      <c r="B248" s="10"/>
      <c r="C248" s="8" t="s">
        <v>220</v>
      </c>
      <c r="D248" s="2"/>
      <c r="E248" s="13" t="str">
        <f>E$98</f>
        <v xml:space="preserve"> [ £m ]</v>
      </c>
      <c r="F248" s="2"/>
      <c r="G248" s="2"/>
      <c r="H248" s="110">
        <f>SUM(J248:DC248)</f>
        <v>-7702.9358092909479</v>
      </c>
      <c r="I248" s="2"/>
      <c r="J248" s="110">
        <f t="shared" ref="J248:BD248" si="153">J249-J247-J246</f>
        <v>0</v>
      </c>
      <c r="K248" s="110">
        <f t="shared" si="153"/>
        <v>0</v>
      </c>
      <c r="L248" s="110">
        <f t="shared" si="153"/>
        <v>0</v>
      </c>
      <c r="M248" s="110">
        <f t="shared" si="153"/>
        <v>0</v>
      </c>
      <c r="N248" s="110">
        <f t="shared" si="153"/>
        <v>0</v>
      </c>
      <c r="O248" s="110">
        <f t="shared" si="153"/>
        <v>0</v>
      </c>
      <c r="P248" s="110">
        <f t="shared" si="153"/>
        <v>0</v>
      </c>
      <c r="Q248" s="110">
        <f t="shared" si="153"/>
        <v>0</v>
      </c>
      <c r="R248" s="110">
        <f t="shared" si="153"/>
        <v>-109.34355333626937</v>
      </c>
      <c r="S248" s="110">
        <f t="shared" si="153"/>
        <v>-277.04026394678999</v>
      </c>
      <c r="T248" s="110">
        <f t="shared" si="153"/>
        <v>-313.10776786371696</v>
      </c>
      <c r="U248" s="110">
        <f t="shared" si="153"/>
        <v>-326.81090404539503</v>
      </c>
      <c r="V248" s="110">
        <f t="shared" si="153"/>
        <v>-337.66469455165861</v>
      </c>
      <c r="W248" s="110">
        <f t="shared" si="153"/>
        <v>-325.18526591446721</v>
      </c>
      <c r="X248" s="110">
        <f t="shared" si="153"/>
        <v>-357.81009990374992</v>
      </c>
      <c r="Y248" s="110">
        <f t="shared" si="153"/>
        <v>-371.35084292544224</v>
      </c>
      <c r="Z248" s="110">
        <f t="shared" si="153"/>
        <v>-372.88630091158109</v>
      </c>
      <c r="AA248" s="110">
        <f t="shared" si="153"/>
        <v>-392.27256139138331</v>
      </c>
      <c r="AB248" s="110">
        <f t="shared" si="153"/>
        <v>-403.13586182026069</v>
      </c>
      <c r="AC248" s="110">
        <f t="shared" si="153"/>
        <v>-384.70392797276975</v>
      </c>
      <c r="AD248" s="110">
        <f t="shared" si="153"/>
        <v>-420.91261336911771</v>
      </c>
      <c r="AE248" s="110">
        <f t="shared" si="153"/>
        <v>-434.03556403492865</v>
      </c>
      <c r="AF248" s="110">
        <f t="shared" si="153"/>
        <v>-432.78168199625946</v>
      </c>
      <c r="AG248" s="110">
        <f t="shared" si="153"/>
        <v>-454.81878531438309</v>
      </c>
      <c r="AH248" s="110">
        <f t="shared" si="153"/>
        <v>-467.40882982580166</v>
      </c>
      <c r="AI248" s="110">
        <f t="shared" si="153"/>
        <v>-446.24378900340247</v>
      </c>
      <c r="AJ248" s="110">
        <f t="shared" si="153"/>
        <v>-488.2400876631832</v>
      </c>
      <c r="AK248" s="110">
        <f t="shared" si="153"/>
        <v>-503.23768658539558</v>
      </c>
      <c r="AL248" s="110">
        <f t="shared" si="153"/>
        <v>-83.944726914992302</v>
      </c>
      <c r="AM248" s="110">
        <f t="shared" si="153"/>
        <v>0</v>
      </c>
      <c r="AN248" s="110">
        <f t="shared" si="153"/>
        <v>0</v>
      </c>
      <c r="AO248" s="110">
        <f t="shared" si="153"/>
        <v>0</v>
      </c>
      <c r="AP248" s="110">
        <f t="shared" si="153"/>
        <v>0</v>
      </c>
      <c r="AQ248" s="110">
        <f t="shared" si="153"/>
        <v>0</v>
      </c>
      <c r="AR248" s="110">
        <f t="shared" si="153"/>
        <v>0</v>
      </c>
      <c r="AS248" s="110">
        <f t="shared" si="153"/>
        <v>0</v>
      </c>
      <c r="AT248" s="110">
        <f t="shared" si="153"/>
        <v>0</v>
      </c>
      <c r="AU248" s="110">
        <f t="shared" si="153"/>
        <v>0</v>
      </c>
      <c r="AV248" s="110">
        <f t="shared" si="153"/>
        <v>0</v>
      </c>
      <c r="AW248" s="110">
        <f t="shared" si="153"/>
        <v>0</v>
      </c>
      <c r="AX248" s="110">
        <f t="shared" si="153"/>
        <v>0</v>
      </c>
      <c r="AY248" s="110">
        <f t="shared" si="153"/>
        <v>0</v>
      </c>
      <c r="AZ248" s="110">
        <f t="shared" si="153"/>
        <v>0</v>
      </c>
      <c r="BA248" s="110">
        <f t="shared" si="153"/>
        <v>0</v>
      </c>
      <c r="BB248" s="110">
        <f t="shared" si="153"/>
        <v>0</v>
      </c>
      <c r="BC248" s="110">
        <f t="shared" si="153"/>
        <v>0</v>
      </c>
      <c r="BD248" s="110">
        <f t="shared" si="153"/>
        <v>0</v>
      </c>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row>
    <row r="249" spans="1:104" outlineLevel="1" x14ac:dyDescent="0.25">
      <c r="A249" s="2"/>
      <c r="B249" s="10"/>
      <c r="C249" s="8" t="s">
        <v>116</v>
      </c>
      <c r="D249" s="2"/>
      <c r="E249" s="13" t="str">
        <f>E$98</f>
        <v xml:space="preserve"> [ £m ]</v>
      </c>
      <c r="F249" s="2"/>
      <c r="G249" s="2"/>
      <c r="H249" s="2"/>
      <c r="I249" s="8"/>
      <c r="J249" s="100">
        <f t="shared" ref="J249:BD249" si="154">IF(OR(J247=0,J26),0,J244/J28*J247)</f>
        <v>0</v>
      </c>
      <c r="K249" s="100">
        <f t="shared" si="154"/>
        <v>0</v>
      </c>
      <c r="L249" s="100">
        <f t="shared" si="154"/>
        <v>0</v>
      </c>
      <c r="M249" s="100">
        <f t="shared" si="154"/>
        <v>0</v>
      </c>
      <c r="N249" s="100">
        <f t="shared" si="154"/>
        <v>0</v>
      </c>
      <c r="O249" s="100">
        <f t="shared" si="154"/>
        <v>0</v>
      </c>
      <c r="P249" s="100">
        <f t="shared" si="154"/>
        <v>0</v>
      </c>
      <c r="Q249" s="100">
        <f t="shared" si="154"/>
        <v>0</v>
      </c>
      <c r="R249" s="100">
        <f t="shared" si="154"/>
        <v>10.790482237131846</v>
      </c>
      <c r="S249" s="100">
        <f t="shared" si="154"/>
        <v>23.843264033700727</v>
      </c>
      <c r="T249" s="100">
        <f t="shared" si="154"/>
        <v>25.827187841965731</v>
      </c>
      <c r="U249" s="100">
        <f t="shared" si="154"/>
        <v>26.953765630157843</v>
      </c>
      <c r="V249" s="100">
        <f t="shared" si="154"/>
        <v>27.824859306403052</v>
      </c>
      <c r="W249" s="100">
        <f t="shared" si="154"/>
        <v>26.629290144005743</v>
      </c>
      <c r="X249" s="100">
        <f t="shared" si="154"/>
        <v>29.569715157120015</v>
      </c>
      <c r="Y249" s="100">
        <f t="shared" si="154"/>
        <v>30.607265173282585</v>
      </c>
      <c r="Z249" s="100">
        <f t="shared" si="154"/>
        <v>30.651853946713295</v>
      </c>
      <c r="AA249" s="100">
        <f t="shared" si="154"/>
        <v>32.38394395026895</v>
      </c>
      <c r="AB249" s="100">
        <f t="shared" si="154"/>
        <v>33.10284980982069</v>
      </c>
      <c r="AC249" s="100">
        <f t="shared" si="154"/>
        <v>31.48666371608499</v>
      </c>
      <c r="AD249" s="100">
        <f t="shared" si="154"/>
        <v>34.873965640570091</v>
      </c>
      <c r="AE249" s="100">
        <f t="shared" si="154"/>
        <v>35.745814781584343</v>
      </c>
      <c r="AF249" s="100">
        <f t="shared" si="154"/>
        <v>35.449631001310273</v>
      </c>
      <c r="AG249" s="100">
        <f t="shared" si="154"/>
        <v>37.555446654902042</v>
      </c>
      <c r="AH249" s="100">
        <f t="shared" si="154"/>
        <v>38.494332821274597</v>
      </c>
      <c r="AI249" s="100">
        <f t="shared" si="154"/>
        <v>36.514876673026372</v>
      </c>
      <c r="AJ249" s="100">
        <f t="shared" si="154"/>
        <v>40.332608124121137</v>
      </c>
      <c r="AK249" s="100">
        <f t="shared" si="154"/>
        <v>41.4541861308604</v>
      </c>
      <c r="AL249" s="100">
        <f t="shared" si="154"/>
        <v>0</v>
      </c>
      <c r="AM249" s="100">
        <f t="shared" si="154"/>
        <v>0</v>
      </c>
      <c r="AN249" s="100">
        <f t="shared" si="154"/>
        <v>0</v>
      </c>
      <c r="AO249" s="100">
        <f t="shared" si="154"/>
        <v>0</v>
      </c>
      <c r="AP249" s="100">
        <f t="shared" si="154"/>
        <v>0</v>
      </c>
      <c r="AQ249" s="100">
        <f t="shared" si="154"/>
        <v>0</v>
      </c>
      <c r="AR249" s="100">
        <f t="shared" si="154"/>
        <v>0</v>
      </c>
      <c r="AS249" s="100">
        <f t="shared" si="154"/>
        <v>0</v>
      </c>
      <c r="AT249" s="100">
        <f t="shared" si="154"/>
        <v>0</v>
      </c>
      <c r="AU249" s="100">
        <f t="shared" si="154"/>
        <v>0</v>
      </c>
      <c r="AV249" s="100">
        <f t="shared" si="154"/>
        <v>0</v>
      </c>
      <c r="AW249" s="100">
        <f t="shared" si="154"/>
        <v>0</v>
      </c>
      <c r="AX249" s="100">
        <f t="shared" si="154"/>
        <v>0</v>
      </c>
      <c r="AY249" s="100">
        <f t="shared" si="154"/>
        <v>0</v>
      </c>
      <c r="AZ249" s="100">
        <f t="shared" si="154"/>
        <v>0</v>
      </c>
      <c r="BA249" s="100">
        <f t="shared" si="154"/>
        <v>0</v>
      </c>
      <c r="BB249" s="100">
        <f t="shared" si="154"/>
        <v>0</v>
      </c>
      <c r="BC249" s="100">
        <f t="shared" si="154"/>
        <v>0</v>
      </c>
      <c r="BD249" s="100">
        <f t="shared" si="154"/>
        <v>0</v>
      </c>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row>
    <row r="250" spans="1:104" outlineLevel="1" x14ac:dyDescent="0.25">
      <c r="A250" s="2"/>
      <c r="B250" s="10"/>
      <c r="C250" s="8"/>
      <c r="D250" s="2"/>
      <c r="E250" s="13"/>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row>
    <row r="251" spans="1:104" outlineLevel="1" x14ac:dyDescent="0.25">
      <c r="A251" s="2"/>
      <c r="B251" s="10"/>
      <c r="C251" s="8" t="s">
        <v>216</v>
      </c>
      <c r="D251" s="2"/>
      <c r="E251" s="13" t="str">
        <f>E$98</f>
        <v xml:space="preserve"> [ £m ]</v>
      </c>
      <c r="F251" s="2"/>
      <c r="G251" s="2"/>
      <c r="H251" s="110">
        <f>SUM(J251:DC251)</f>
        <v>0</v>
      </c>
      <c r="I251" s="2"/>
      <c r="J251" s="85">
        <f t="shared" ref="J251:BD251" si="155">J249-I249</f>
        <v>0</v>
      </c>
      <c r="K251" s="85">
        <f t="shared" si="155"/>
        <v>0</v>
      </c>
      <c r="L251" s="85">
        <f t="shared" si="155"/>
        <v>0</v>
      </c>
      <c r="M251" s="85">
        <f t="shared" si="155"/>
        <v>0</v>
      </c>
      <c r="N251" s="85">
        <f t="shared" si="155"/>
        <v>0</v>
      </c>
      <c r="O251" s="85">
        <f t="shared" si="155"/>
        <v>0</v>
      </c>
      <c r="P251" s="85">
        <f t="shared" si="155"/>
        <v>0</v>
      </c>
      <c r="Q251" s="85">
        <f t="shared" si="155"/>
        <v>0</v>
      </c>
      <c r="R251" s="85">
        <f t="shared" si="155"/>
        <v>10.790482237131846</v>
      </c>
      <c r="S251" s="85">
        <f t="shared" si="155"/>
        <v>13.052781796568881</v>
      </c>
      <c r="T251" s="85">
        <f t="shared" si="155"/>
        <v>1.9839238082650041</v>
      </c>
      <c r="U251" s="85">
        <f t="shared" si="155"/>
        <v>1.1265777881921117</v>
      </c>
      <c r="V251" s="85">
        <f t="shared" si="155"/>
        <v>0.87109367624520928</v>
      </c>
      <c r="W251" s="85">
        <f t="shared" si="155"/>
        <v>-1.1955691623973088</v>
      </c>
      <c r="X251" s="85">
        <f t="shared" si="155"/>
        <v>2.9404250131142717</v>
      </c>
      <c r="Y251" s="85">
        <f t="shared" si="155"/>
        <v>1.0375500161625695</v>
      </c>
      <c r="Z251" s="85">
        <f t="shared" si="155"/>
        <v>4.458877343071066E-2</v>
      </c>
      <c r="AA251" s="85">
        <f t="shared" si="155"/>
        <v>1.7320900035556548</v>
      </c>
      <c r="AB251" s="85">
        <f t="shared" si="155"/>
        <v>0.71890585955173947</v>
      </c>
      <c r="AC251" s="85">
        <f t="shared" si="155"/>
        <v>-1.6161860937356991</v>
      </c>
      <c r="AD251" s="85">
        <f t="shared" si="155"/>
        <v>3.3873019244851008</v>
      </c>
      <c r="AE251" s="85">
        <f t="shared" si="155"/>
        <v>0.87184914101425193</v>
      </c>
      <c r="AF251" s="85">
        <f t="shared" si="155"/>
        <v>-0.29618378027407033</v>
      </c>
      <c r="AG251" s="85">
        <f t="shared" si="155"/>
        <v>2.1058156535917689</v>
      </c>
      <c r="AH251" s="85">
        <f t="shared" si="155"/>
        <v>0.93888616637255495</v>
      </c>
      <c r="AI251" s="85">
        <f t="shared" si="155"/>
        <v>-1.9794561482482251</v>
      </c>
      <c r="AJ251" s="85">
        <f t="shared" si="155"/>
        <v>3.8177314510947653</v>
      </c>
      <c r="AK251" s="85">
        <f t="shared" si="155"/>
        <v>1.1215780067392629</v>
      </c>
      <c r="AL251" s="85">
        <f t="shared" si="155"/>
        <v>-41.4541861308604</v>
      </c>
      <c r="AM251" s="85">
        <f t="shared" si="155"/>
        <v>0</v>
      </c>
      <c r="AN251" s="85">
        <f t="shared" si="155"/>
        <v>0</v>
      </c>
      <c r="AO251" s="85">
        <f t="shared" si="155"/>
        <v>0</v>
      </c>
      <c r="AP251" s="85">
        <f t="shared" si="155"/>
        <v>0</v>
      </c>
      <c r="AQ251" s="85">
        <f t="shared" si="155"/>
        <v>0</v>
      </c>
      <c r="AR251" s="85">
        <f t="shared" si="155"/>
        <v>0</v>
      </c>
      <c r="AS251" s="85">
        <f t="shared" si="155"/>
        <v>0</v>
      </c>
      <c r="AT251" s="85">
        <f t="shared" si="155"/>
        <v>0</v>
      </c>
      <c r="AU251" s="85">
        <f t="shared" si="155"/>
        <v>0</v>
      </c>
      <c r="AV251" s="85">
        <f t="shared" si="155"/>
        <v>0</v>
      </c>
      <c r="AW251" s="85">
        <f t="shared" si="155"/>
        <v>0</v>
      </c>
      <c r="AX251" s="85">
        <f t="shared" si="155"/>
        <v>0</v>
      </c>
      <c r="AY251" s="85">
        <f t="shared" si="155"/>
        <v>0</v>
      </c>
      <c r="AZ251" s="85">
        <f t="shared" si="155"/>
        <v>0</v>
      </c>
      <c r="BA251" s="85">
        <f t="shared" si="155"/>
        <v>0</v>
      </c>
      <c r="BB251" s="85">
        <f t="shared" si="155"/>
        <v>0</v>
      </c>
      <c r="BC251" s="85">
        <f t="shared" si="155"/>
        <v>0</v>
      </c>
      <c r="BD251" s="85">
        <f t="shared" si="155"/>
        <v>0</v>
      </c>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row>
    <row r="252" spans="1:104" outlineLevel="1" x14ac:dyDescent="0.25">
      <c r="A252" s="2"/>
      <c r="B252" s="10"/>
      <c r="C252" s="10"/>
      <c r="D252" s="2"/>
      <c r="E252" s="141"/>
      <c r="F252" s="138"/>
      <c r="G252" s="10"/>
      <c r="H252" s="12"/>
      <c r="I252" s="8"/>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row>
    <row r="253" spans="1:104" outlineLevel="1" x14ac:dyDescent="0.25">
      <c r="A253" s="2"/>
      <c r="B253" s="2"/>
      <c r="C253" s="2" t="s">
        <v>221</v>
      </c>
      <c r="D253" s="2"/>
      <c r="E253" s="13" t="str">
        <f>E$98</f>
        <v xml:space="preserve"> [ £m ]</v>
      </c>
      <c r="F253" s="2"/>
      <c r="G253" s="2"/>
      <c r="H253" s="110">
        <f>SUM(J253:DC253)</f>
        <v>0</v>
      </c>
      <c r="I253" s="2"/>
      <c r="J253" s="85">
        <f t="shared" ref="J253:BD253" si="156">SUM(J241,J251)</f>
        <v>0</v>
      </c>
      <c r="K253" s="85">
        <f t="shared" si="156"/>
        <v>0</v>
      </c>
      <c r="L253" s="85">
        <f t="shared" si="156"/>
        <v>0</v>
      </c>
      <c r="M253" s="85">
        <f t="shared" si="156"/>
        <v>0</v>
      </c>
      <c r="N253" s="85">
        <f t="shared" si="156"/>
        <v>0</v>
      </c>
      <c r="O253" s="85">
        <f t="shared" si="156"/>
        <v>0</v>
      </c>
      <c r="P253" s="85">
        <f t="shared" si="156"/>
        <v>0</v>
      </c>
      <c r="Q253" s="85">
        <f t="shared" si="156"/>
        <v>0</v>
      </c>
      <c r="R253" s="85">
        <f t="shared" si="156"/>
        <v>-10.562673849647522</v>
      </c>
      <c r="S253" s="85">
        <f t="shared" si="156"/>
        <v>-2.567252055423106</v>
      </c>
      <c r="T253" s="85">
        <f t="shared" si="156"/>
        <v>-2.6648346356431247</v>
      </c>
      <c r="U253" s="85">
        <f t="shared" si="156"/>
        <v>1.7036731675805328E-2</v>
      </c>
      <c r="V253" s="85">
        <f t="shared" si="156"/>
        <v>-0.11385868566106438</v>
      </c>
      <c r="W253" s="85">
        <f t="shared" si="156"/>
        <v>4.6047559533930844</v>
      </c>
      <c r="X253" s="85">
        <f t="shared" si="156"/>
        <v>-4.5582424945492335</v>
      </c>
      <c r="Y253" s="85">
        <f t="shared" si="156"/>
        <v>-3.8722499253822207E-2</v>
      </c>
      <c r="Z253" s="85">
        <f t="shared" si="156"/>
        <v>1.9118053213500446</v>
      </c>
      <c r="AA253" s="85">
        <f t="shared" si="156"/>
        <v>-2.1766990874942067</v>
      </c>
      <c r="AB253" s="85">
        <f t="shared" si="156"/>
        <v>-0.22040728470193471</v>
      </c>
      <c r="AC253" s="85">
        <f t="shared" si="156"/>
        <v>4.9686882132834711</v>
      </c>
      <c r="AD253" s="85">
        <f t="shared" si="156"/>
        <v>-5.5417042533911811</v>
      </c>
      <c r="AE253" s="85">
        <f t="shared" si="156"/>
        <v>3.3058283313081915E-2</v>
      </c>
      <c r="AF253" s="85">
        <f t="shared" si="156"/>
        <v>1.9596458229571567</v>
      </c>
      <c r="AG253" s="85">
        <f t="shared" si="156"/>
        <v>-2.4602658932352455</v>
      </c>
      <c r="AH253" s="85">
        <f t="shared" si="156"/>
        <v>-0.25403134586420606</v>
      </c>
      <c r="AI253" s="85">
        <f t="shared" si="156"/>
        <v>5.4951659417258227</v>
      </c>
      <c r="AJ253" s="85">
        <f t="shared" si="156"/>
        <v>-5.9609008277026163</v>
      </c>
      <c r="AK253" s="85">
        <f t="shared" si="156"/>
        <v>-0.3109957671221224</v>
      </c>
      <c r="AL253" s="85">
        <f t="shared" si="156"/>
        <v>18.440432411990919</v>
      </c>
      <c r="AM253" s="85">
        <f t="shared" si="156"/>
        <v>0</v>
      </c>
      <c r="AN253" s="85">
        <f t="shared" si="156"/>
        <v>0</v>
      </c>
      <c r="AO253" s="85">
        <f t="shared" si="156"/>
        <v>0</v>
      </c>
      <c r="AP253" s="85">
        <f t="shared" si="156"/>
        <v>0</v>
      </c>
      <c r="AQ253" s="85">
        <f t="shared" si="156"/>
        <v>0</v>
      </c>
      <c r="AR253" s="85">
        <f t="shared" si="156"/>
        <v>0</v>
      </c>
      <c r="AS253" s="85">
        <f t="shared" si="156"/>
        <v>0</v>
      </c>
      <c r="AT253" s="85">
        <f t="shared" si="156"/>
        <v>0</v>
      </c>
      <c r="AU253" s="85">
        <f t="shared" si="156"/>
        <v>0</v>
      </c>
      <c r="AV253" s="85">
        <f t="shared" si="156"/>
        <v>0</v>
      </c>
      <c r="AW253" s="85">
        <f t="shared" si="156"/>
        <v>0</v>
      </c>
      <c r="AX253" s="85">
        <f t="shared" si="156"/>
        <v>0</v>
      </c>
      <c r="AY253" s="85">
        <f t="shared" si="156"/>
        <v>0</v>
      </c>
      <c r="AZ253" s="85">
        <f t="shared" si="156"/>
        <v>0</v>
      </c>
      <c r="BA253" s="85">
        <f t="shared" si="156"/>
        <v>0</v>
      </c>
      <c r="BB253" s="85">
        <f t="shared" si="156"/>
        <v>0</v>
      </c>
      <c r="BC253" s="85">
        <f t="shared" si="156"/>
        <v>0</v>
      </c>
      <c r="BD253" s="85">
        <f t="shared" si="156"/>
        <v>0</v>
      </c>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row>
    <row r="254" spans="1:104" outlineLevel="1" x14ac:dyDescent="0.25">
      <c r="A254" s="2"/>
      <c r="B254" s="2"/>
      <c r="C254" s="2"/>
      <c r="D254" s="2"/>
      <c r="E254" s="24"/>
      <c r="F254" s="2"/>
      <c r="G254" s="2"/>
      <c r="H254" s="2"/>
      <c r="I254" s="8"/>
      <c r="J254" s="2"/>
      <c r="K254" s="2"/>
      <c r="L254" s="137"/>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row>
    <row r="255" spans="1:104" outlineLevel="1" x14ac:dyDescent="0.25">
      <c r="A255" s="2"/>
      <c r="B255" s="9">
        <f>MAX($A$14:B254)+0.01</f>
        <v>5.0299999999999994</v>
      </c>
      <c r="C255" s="10" t="s">
        <v>222</v>
      </c>
      <c r="D255" s="2"/>
      <c r="E255" s="141"/>
      <c r="F255" s="138"/>
      <c r="G255" s="10"/>
      <c r="H255" s="12"/>
      <c r="I255" s="8"/>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row>
    <row r="256" spans="1:104" outlineLevel="1" x14ac:dyDescent="0.25">
      <c r="A256" s="2"/>
      <c r="B256" s="2"/>
      <c r="C256" s="2" t="s">
        <v>69</v>
      </c>
      <c r="D256" s="2"/>
      <c r="E256" s="20" t="s">
        <v>15</v>
      </c>
      <c r="F256" s="86">
        <f>Inputs!G68</f>
        <v>0.2</v>
      </c>
      <c r="G256" s="10"/>
      <c r="H256" s="2"/>
      <c r="I256" s="8"/>
      <c r="J256" s="95">
        <f t="shared" ref="J256:BD256" si="157">$F256*J24</f>
        <v>0</v>
      </c>
      <c r="K256" s="95">
        <f t="shared" si="157"/>
        <v>0</v>
      </c>
      <c r="L256" s="95">
        <f t="shared" si="157"/>
        <v>0</v>
      </c>
      <c r="M256" s="95">
        <f t="shared" si="157"/>
        <v>0</v>
      </c>
      <c r="N256" s="95">
        <f t="shared" si="157"/>
        <v>0</v>
      </c>
      <c r="O256" s="95">
        <f t="shared" si="157"/>
        <v>0</v>
      </c>
      <c r="P256" s="95">
        <f t="shared" si="157"/>
        <v>0</v>
      </c>
      <c r="Q256" s="95">
        <f t="shared" si="157"/>
        <v>0</v>
      </c>
      <c r="R256" s="95">
        <f t="shared" si="157"/>
        <v>0.2</v>
      </c>
      <c r="S256" s="95">
        <f t="shared" si="157"/>
        <v>0.2</v>
      </c>
      <c r="T256" s="95">
        <f t="shared" si="157"/>
        <v>0.2</v>
      </c>
      <c r="U256" s="95">
        <f t="shared" si="157"/>
        <v>0.2</v>
      </c>
      <c r="V256" s="95">
        <f t="shared" si="157"/>
        <v>0.2</v>
      </c>
      <c r="W256" s="95">
        <f t="shared" si="157"/>
        <v>0.2</v>
      </c>
      <c r="X256" s="95">
        <f t="shared" si="157"/>
        <v>0.2</v>
      </c>
      <c r="Y256" s="95">
        <f t="shared" si="157"/>
        <v>0.2</v>
      </c>
      <c r="Z256" s="95">
        <f t="shared" si="157"/>
        <v>0.2</v>
      </c>
      <c r="AA256" s="95">
        <f t="shared" si="157"/>
        <v>0.2</v>
      </c>
      <c r="AB256" s="95">
        <f t="shared" si="157"/>
        <v>0.2</v>
      </c>
      <c r="AC256" s="95">
        <f t="shared" si="157"/>
        <v>0.2</v>
      </c>
      <c r="AD256" s="95">
        <f t="shared" si="157"/>
        <v>0.2</v>
      </c>
      <c r="AE256" s="95">
        <f t="shared" si="157"/>
        <v>0.2</v>
      </c>
      <c r="AF256" s="95">
        <f t="shared" si="157"/>
        <v>0.2</v>
      </c>
      <c r="AG256" s="95">
        <f t="shared" si="157"/>
        <v>0.2</v>
      </c>
      <c r="AH256" s="95">
        <f t="shared" si="157"/>
        <v>0.2</v>
      </c>
      <c r="AI256" s="95">
        <f t="shared" si="157"/>
        <v>0.2</v>
      </c>
      <c r="AJ256" s="95">
        <f t="shared" si="157"/>
        <v>0.2</v>
      </c>
      <c r="AK256" s="95">
        <f t="shared" si="157"/>
        <v>0.2</v>
      </c>
      <c r="AL256" s="95">
        <f t="shared" si="157"/>
        <v>0.2</v>
      </c>
      <c r="AM256" s="95">
        <f t="shared" si="157"/>
        <v>0</v>
      </c>
      <c r="AN256" s="95">
        <f t="shared" si="157"/>
        <v>0</v>
      </c>
      <c r="AO256" s="95">
        <f t="shared" si="157"/>
        <v>0</v>
      </c>
      <c r="AP256" s="95">
        <f t="shared" si="157"/>
        <v>0</v>
      </c>
      <c r="AQ256" s="95">
        <f t="shared" si="157"/>
        <v>0</v>
      </c>
      <c r="AR256" s="95">
        <f t="shared" si="157"/>
        <v>0</v>
      </c>
      <c r="AS256" s="95">
        <f t="shared" si="157"/>
        <v>0</v>
      </c>
      <c r="AT256" s="95">
        <f t="shared" si="157"/>
        <v>0</v>
      </c>
      <c r="AU256" s="95">
        <f t="shared" si="157"/>
        <v>0</v>
      </c>
      <c r="AV256" s="95">
        <f t="shared" si="157"/>
        <v>0</v>
      </c>
      <c r="AW256" s="95">
        <f t="shared" si="157"/>
        <v>0</v>
      </c>
      <c r="AX256" s="95">
        <f t="shared" si="157"/>
        <v>0</v>
      </c>
      <c r="AY256" s="95">
        <f t="shared" si="157"/>
        <v>0</v>
      </c>
      <c r="AZ256" s="95">
        <f t="shared" si="157"/>
        <v>0</v>
      </c>
      <c r="BA256" s="95">
        <f t="shared" si="157"/>
        <v>0</v>
      </c>
      <c r="BB256" s="95">
        <f t="shared" si="157"/>
        <v>0</v>
      </c>
      <c r="BC256" s="95">
        <f t="shared" si="157"/>
        <v>0</v>
      </c>
      <c r="BD256" s="95">
        <f t="shared" si="157"/>
        <v>0</v>
      </c>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row>
    <row r="257" spans="1:104" outlineLevel="1" x14ac:dyDescent="0.25">
      <c r="A257" s="2"/>
      <c r="B257" s="2"/>
      <c r="C257" s="2"/>
      <c r="D257" s="2"/>
      <c r="E257" s="24"/>
      <c r="F257" s="2"/>
      <c r="G257" s="10"/>
      <c r="H257" s="2"/>
      <c r="I257" s="8"/>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row>
    <row r="258" spans="1:104" outlineLevel="1" x14ac:dyDescent="0.25">
      <c r="A258" s="2"/>
      <c r="B258" s="2"/>
      <c r="C258" s="2" t="str">
        <f>C161</f>
        <v>EBITDA</v>
      </c>
      <c r="D258" s="2"/>
      <c r="E258" s="13" t="str">
        <f>E$98</f>
        <v xml:space="preserve"> [ £m ]</v>
      </c>
      <c r="F258" s="2"/>
      <c r="G258" s="2"/>
      <c r="H258" s="110">
        <f>SUM(J258:BD258)</f>
        <v>3514.6718507815235</v>
      </c>
      <c r="I258" s="8"/>
      <c r="J258" s="85">
        <f t="shared" ref="J258:BD258" si="158">J161</f>
        <v>0</v>
      </c>
      <c r="K258" s="85">
        <f t="shared" si="158"/>
        <v>0</v>
      </c>
      <c r="L258" s="85">
        <f t="shared" si="158"/>
        <v>0</v>
      </c>
      <c r="M258" s="85">
        <f t="shared" si="158"/>
        <v>0</v>
      </c>
      <c r="N258" s="85">
        <f t="shared" si="158"/>
        <v>0</v>
      </c>
      <c r="O258" s="85">
        <f t="shared" si="158"/>
        <v>0</v>
      </c>
      <c r="P258" s="85">
        <f t="shared" si="158"/>
        <v>0</v>
      </c>
      <c r="Q258" s="85">
        <f t="shared" si="158"/>
        <v>0</v>
      </c>
      <c r="R258" s="85">
        <f t="shared" si="158"/>
        <v>110.35077518682267</v>
      </c>
      <c r="S258" s="85">
        <f t="shared" si="158"/>
        <v>151.62982254036612</v>
      </c>
      <c r="T258" s="85">
        <f t="shared" si="158"/>
        <v>184.37552905943156</v>
      </c>
      <c r="U258" s="85">
        <f t="shared" si="158"/>
        <v>183.43374306758679</v>
      </c>
      <c r="V258" s="85">
        <f t="shared" si="158"/>
        <v>184.605809661237</v>
      </c>
      <c r="W258" s="85">
        <f t="shared" si="158"/>
        <v>128.3627344610145</v>
      </c>
      <c r="X258" s="85">
        <f t="shared" si="158"/>
        <v>184.12551240110349</v>
      </c>
      <c r="Y258" s="85">
        <f t="shared" si="158"/>
        <v>183.83885892825489</v>
      </c>
      <c r="Z258" s="85">
        <f t="shared" si="158"/>
        <v>160.34321239977345</v>
      </c>
      <c r="AA258" s="85">
        <f t="shared" si="158"/>
        <v>186.58515246759555</v>
      </c>
      <c r="AB258" s="85">
        <f t="shared" si="158"/>
        <v>189.56514788355983</v>
      </c>
      <c r="AC258" s="85">
        <f t="shared" si="158"/>
        <v>128.31369366078502</v>
      </c>
      <c r="AD258" s="85">
        <f t="shared" si="158"/>
        <v>195.47798142187645</v>
      </c>
      <c r="AE258" s="85">
        <f t="shared" si="158"/>
        <v>194.8094971366867</v>
      </c>
      <c r="AF258" s="85">
        <f t="shared" si="158"/>
        <v>171.19252105719846</v>
      </c>
      <c r="AG258" s="85">
        <f t="shared" si="158"/>
        <v>200.34768725546081</v>
      </c>
      <c r="AH258" s="85">
        <f t="shared" si="158"/>
        <v>203.15165272756596</v>
      </c>
      <c r="AI258" s="85">
        <f t="shared" si="158"/>
        <v>135.99988246976125</v>
      </c>
      <c r="AJ258" s="85">
        <f t="shared" si="158"/>
        <v>208.82722451232797</v>
      </c>
      <c r="AK258" s="85">
        <f t="shared" si="158"/>
        <v>211.69789422694154</v>
      </c>
      <c r="AL258" s="85">
        <f t="shared" si="158"/>
        <v>17.637518256173344</v>
      </c>
      <c r="AM258" s="85">
        <f t="shared" si="158"/>
        <v>0</v>
      </c>
      <c r="AN258" s="85">
        <f t="shared" si="158"/>
        <v>0</v>
      </c>
      <c r="AO258" s="85">
        <f t="shared" si="158"/>
        <v>0</v>
      </c>
      <c r="AP258" s="85">
        <f t="shared" si="158"/>
        <v>0</v>
      </c>
      <c r="AQ258" s="85">
        <f t="shared" si="158"/>
        <v>0</v>
      </c>
      <c r="AR258" s="85">
        <f t="shared" si="158"/>
        <v>0</v>
      </c>
      <c r="AS258" s="85">
        <f t="shared" si="158"/>
        <v>0</v>
      </c>
      <c r="AT258" s="85">
        <f t="shared" si="158"/>
        <v>0</v>
      </c>
      <c r="AU258" s="85">
        <f t="shared" si="158"/>
        <v>0</v>
      </c>
      <c r="AV258" s="85">
        <f t="shared" si="158"/>
        <v>0</v>
      </c>
      <c r="AW258" s="85">
        <f t="shared" si="158"/>
        <v>0</v>
      </c>
      <c r="AX258" s="85">
        <f t="shared" si="158"/>
        <v>0</v>
      </c>
      <c r="AY258" s="85">
        <f t="shared" si="158"/>
        <v>0</v>
      </c>
      <c r="AZ258" s="85">
        <f t="shared" si="158"/>
        <v>0</v>
      </c>
      <c r="BA258" s="85">
        <f t="shared" si="158"/>
        <v>0</v>
      </c>
      <c r="BB258" s="85">
        <f t="shared" si="158"/>
        <v>0</v>
      </c>
      <c r="BC258" s="85">
        <f t="shared" si="158"/>
        <v>0</v>
      </c>
      <c r="BD258" s="85">
        <f t="shared" si="158"/>
        <v>0</v>
      </c>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row>
    <row r="259" spans="1:104" outlineLevel="1" x14ac:dyDescent="0.25">
      <c r="A259" s="2"/>
      <c r="B259" s="2"/>
      <c r="C259" s="2" t="s">
        <v>223</v>
      </c>
      <c r="D259" s="142"/>
      <c r="E259" s="13" t="str">
        <f>E$98</f>
        <v xml:space="preserve"> [ £m ]</v>
      </c>
      <c r="F259" s="2"/>
      <c r="G259" s="142"/>
      <c r="H259" s="85">
        <f>SUM(J259:BD259)</f>
        <v>-1129.6468863368741</v>
      </c>
      <c r="I259" s="143"/>
      <c r="J259" s="85">
        <f t="shared" ref="J259:BD259" si="159">SUM(J297:J298)</f>
        <v>0</v>
      </c>
      <c r="K259" s="85">
        <f t="shared" si="159"/>
        <v>0</v>
      </c>
      <c r="L259" s="85">
        <f t="shared" si="159"/>
        <v>0</v>
      </c>
      <c r="M259" s="85">
        <f t="shared" si="159"/>
        <v>0</v>
      </c>
      <c r="N259" s="85">
        <f t="shared" si="159"/>
        <v>0</v>
      </c>
      <c r="O259" s="85">
        <f t="shared" si="159"/>
        <v>0</v>
      </c>
      <c r="P259" s="85">
        <f t="shared" si="159"/>
        <v>0</v>
      </c>
      <c r="Q259" s="85">
        <f t="shared" si="159"/>
        <v>0</v>
      </c>
      <c r="R259" s="85">
        <f t="shared" si="159"/>
        <v>-186.06676933307631</v>
      </c>
      <c r="S259" s="85">
        <f t="shared" si="159"/>
        <v>-169.84442106068354</v>
      </c>
      <c r="T259" s="85">
        <f t="shared" si="159"/>
        <v>-139.27242526976053</v>
      </c>
      <c r="U259" s="85">
        <f t="shared" si="159"/>
        <v>-114.20338872120362</v>
      </c>
      <c r="V259" s="85">
        <f t="shared" si="159"/>
        <v>-93.646778751386961</v>
      </c>
      <c r="W259" s="85">
        <f t="shared" si="159"/>
        <v>-76.790358576137322</v>
      </c>
      <c r="X259" s="85">
        <f t="shared" si="159"/>
        <v>-62.968094032432596</v>
      </c>
      <c r="Y259" s="85">
        <f t="shared" si="159"/>
        <v>-51.633837106594733</v>
      </c>
      <c r="Z259" s="85">
        <f t="shared" si="159"/>
        <v>-42.339746427407682</v>
      </c>
      <c r="AA259" s="85">
        <f t="shared" si="159"/>
        <v>-34.718592070474301</v>
      </c>
      <c r="AB259" s="85">
        <f t="shared" si="159"/>
        <v>-28.469245497788926</v>
      </c>
      <c r="AC259" s="85">
        <f t="shared" si="159"/>
        <v>-23.344781308186917</v>
      </c>
      <c r="AD259" s="85">
        <f t="shared" si="159"/>
        <v>-19.142720672713271</v>
      </c>
      <c r="AE259" s="85">
        <f t="shared" si="159"/>
        <v>-15.697030951624882</v>
      </c>
      <c r="AF259" s="85">
        <f t="shared" si="159"/>
        <v>-12.871565380332404</v>
      </c>
      <c r="AG259" s="85">
        <f t="shared" si="159"/>
        <v>-10.554683611872571</v>
      </c>
      <c r="AH259" s="85">
        <f t="shared" si="159"/>
        <v>-8.654840561735508</v>
      </c>
      <c r="AI259" s="85">
        <f t="shared" si="159"/>
        <v>-7.0969692606231165</v>
      </c>
      <c r="AJ259" s="85">
        <f t="shared" si="159"/>
        <v>-5.8195147937109546</v>
      </c>
      <c r="AK259" s="85">
        <f t="shared" si="159"/>
        <v>-4.7720021308429832</v>
      </c>
      <c r="AL259" s="85">
        <f t="shared" si="159"/>
        <v>-21.739120818284704</v>
      </c>
      <c r="AM259" s="85">
        <f t="shared" si="159"/>
        <v>0</v>
      </c>
      <c r="AN259" s="85">
        <f t="shared" si="159"/>
        <v>0</v>
      </c>
      <c r="AO259" s="85">
        <f t="shared" si="159"/>
        <v>0</v>
      </c>
      <c r="AP259" s="85">
        <f t="shared" si="159"/>
        <v>0</v>
      </c>
      <c r="AQ259" s="85">
        <f t="shared" si="159"/>
        <v>0</v>
      </c>
      <c r="AR259" s="85">
        <f t="shared" si="159"/>
        <v>0</v>
      </c>
      <c r="AS259" s="85">
        <f t="shared" si="159"/>
        <v>0</v>
      </c>
      <c r="AT259" s="85">
        <f t="shared" si="159"/>
        <v>0</v>
      </c>
      <c r="AU259" s="85">
        <f t="shared" si="159"/>
        <v>0</v>
      </c>
      <c r="AV259" s="85">
        <f t="shared" si="159"/>
        <v>0</v>
      </c>
      <c r="AW259" s="85">
        <f t="shared" si="159"/>
        <v>0</v>
      </c>
      <c r="AX259" s="85">
        <f t="shared" si="159"/>
        <v>0</v>
      </c>
      <c r="AY259" s="85">
        <f t="shared" si="159"/>
        <v>0</v>
      </c>
      <c r="AZ259" s="85">
        <f t="shared" si="159"/>
        <v>0</v>
      </c>
      <c r="BA259" s="85">
        <f t="shared" si="159"/>
        <v>0</v>
      </c>
      <c r="BB259" s="85">
        <f t="shared" si="159"/>
        <v>0</v>
      </c>
      <c r="BC259" s="85">
        <f t="shared" si="159"/>
        <v>0</v>
      </c>
      <c r="BD259" s="85">
        <f t="shared" si="159"/>
        <v>0</v>
      </c>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row>
    <row r="260" spans="1:104" outlineLevel="1" x14ac:dyDescent="0.25">
      <c r="A260" s="2"/>
      <c r="B260" s="2"/>
      <c r="C260" s="2" t="s">
        <v>224</v>
      </c>
      <c r="D260" s="2"/>
      <c r="E260" s="13" t="str">
        <f>E$98</f>
        <v xml:space="preserve"> [ £m ]</v>
      </c>
      <c r="F260" s="2"/>
      <c r="G260" s="2"/>
      <c r="H260" s="93">
        <f>SUM(J260:BD260)</f>
        <v>-636.21454157787127</v>
      </c>
      <c r="I260" s="8"/>
      <c r="J260" s="93">
        <f t="shared" ref="J260:BD260" si="160">J167</f>
        <v>0</v>
      </c>
      <c r="K260" s="93">
        <f t="shared" si="160"/>
        <v>0</v>
      </c>
      <c r="L260" s="93">
        <f t="shared" si="160"/>
        <v>0</v>
      </c>
      <c r="M260" s="93">
        <f t="shared" si="160"/>
        <v>0</v>
      </c>
      <c r="N260" s="93">
        <f t="shared" si="160"/>
        <v>0</v>
      </c>
      <c r="O260" s="93">
        <f t="shared" si="160"/>
        <v>0</v>
      </c>
      <c r="P260" s="93">
        <f t="shared" si="160"/>
        <v>0</v>
      </c>
      <c r="Q260" s="93">
        <f t="shared" si="160"/>
        <v>0</v>
      </c>
      <c r="R260" s="93">
        <f t="shared" si="160"/>
        <v>-53.432760596917106</v>
      </c>
      <c r="S260" s="93">
        <f t="shared" si="160"/>
        <v>-60.184000839360522</v>
      </c>
      <c r="T260" s="93">
        <f t="shared" si="160"/>
        <v>-58.224448531830447</v>
      </c>
      <c r="U260" s="93">
        <f t="shared" si="160"/>
        <v>-55.078647810962359</v>
      </c>
      <c r="V260" s="93">
        <f t="shared" si="160"/>
        <v>-51.717554208201719</v>
      </c>
      <c r="W260" s="93">
        <f t="shared" si="160"/>
        <v>-48.153700219425936</v>
      </c>
      <c r="X260" s="93">
        <f t="shared" si="160"/>
        <v>-46.129135549916981</v>
      </c>
      <c r="Y260" s="93">
        <f t="shared" si="160"/>
        <v>-42.450016663861021</v>
      </c>
      <c r="Z260" s="93">
        <f t="shared" si="160"/>
        <v>-38.468570960094581</v>
      </c>
      <c r="AA260" s="93">
        <f t="shared" si="160"/>
        <v>-35.391761894357778</v>
      </c>
      <c r="AB260" s="93">
        <f t="shared" si="160"/>
        <v>-31.733720794590916</v>
      </c>
      <c r="AC260" s="93">
        <f t="shared" si="160"/>
        <v>-27.854289041058223</v>
      </c>
      <c r="AD260" s="93">
        <f t="shared" si="160"/>
        <v>-25.409684076946792</v>
      </c>
      <c r="AE260" s="93">
        <f t="shared" si="160"/>
        <v>-21.236908141474959</v>
      </c>
      <c r="AF260" s="93">
        <f t="shared" si="160"/>
        <v>-16.849552065930592</v>
      </c>
      <c r="AG260" s="93">
        <f t="shared" si="160"/>
        <v>-12.894862004283596</v>
      </c>
      <c r="AH260" s="93">
        <f t="shared" si="160"/>
        <v>-8.0673987713903212</v>
      </c>
      <c r="AI260" s="93">
        <f t="shared" si="160"/>
        <v>-2.9375294072674545</v>
      </c>
      <c r="AJ260" s="93">
        <f t="shared" si="160"/>
        <v>0</v>
      </c>
      <c r="AK260" s="93">
        <f t="shared" si="160"/>
        <v>0</v>
      </c>
      <c r="AL260" s="93">
        <f t="shared" si="160"/>
        <v>0</v>
      </c>
      <c r="AM260" s="93">
        <f t="shared" si="160"/>
        <v>0</v>
      </c>
      <c r="AN260" s="93">
        <f t="shared" si="160"/>
        <v>0</v>
      </c>
      <c r="AO260" s="93">
        <f t="shared" si="160"/>
        <v>0</v>
      </c>
      <c r="AP260" s="93">
        <f t="shared" si="160"/>
        <v>0</v>
      </c>
      <c r="AQ260" s="93">
        <f t="shared" si="160"/>
        <v>0</v>
      </c>
      <c r="AR260" s="93">
        <f t="shared" si="160"/>
        <v>0</v>
      </c>
      <c r="AS260" s="93">
        <f t="shared" si="160"/>
        <v>0</v>
      </c>
      <c r="AT260" s="93">
        <f t="shared" si="160"/>
        <v>0</v>
      </c>
      <c r="AU260" s="93">
        <f t="shared" si="160"/>
        <v>0</v>
      </c>
      <c r="AV260" s="93">
        <f t="shared" si="160"/>
        <v>0</v>
      </c>
      <c r="AW260" s="93">
        <f t="shared" si="160"/>
        <v>0</v>
      </c>
      <c r="AX260" s="93">
        <f t="shared" si="160"/>
        <v>0</v>
      </c>
      <c r="AY260" s="93">
        <f t="shared" si="160"/>
        <v>0</v>
      </c>
      <c r="AZ260" s="93">
        <f t="shared" si="160"/>
        <v>0</v>
      </c>
      <c r="BA260" s="93">
        <f t="shared" si="160"/>
        <v>0</v>
      </c>
      <c r="BB260" s="93">
        <f t="shared" si="160"/>
        <v>0</v>
      </c>
      <c r="BC260" s="93">
        <f t="shared" si="160"/>
        <v>0</v>
      </c>
      <c r="BD260" s="93">
        <f t="shared" si="160"/>
        <v>0</v>
      </c>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row>
    <row r="261" spans="1:104" outlineLevel="1" x14ac:dyDescent="0.25">
      <c r="A261" s="2"/>
      <c r="B261" s="2"/>
      <c r="C261" s="2" t="s">
        <v>225</v>
      </c>
      <c r="D261" s="2"/>
      <c r="E261" s="13" t="str">
        <f>E$98</f>
        <v xml:space="preserve"> [ £m ]</v>
      </c>
      <c r="F261" s="2"/>
      <c r="G261" s="2"/>
      <c r="H261" s="93">
        <f>SUM(J261:BD261)</f>
        <v>10.545524784050903</v>
      </c>
      <c r="I261" s="8"/>
      <c r="J261" s="93">
        <f t="shared" ref="J261:BD261" si="161">J168</f>
        <v>0</v>
      </c>
      <c r="K261" s="93">
        <f t="shared" si="161"/>
        <v>0</v>
      </c>
      <c r="L261" s="93">
        <f t="shared" si="161"/>
        <v>0</v>
      </c>
      <c r="M261" s="93">
        <f t="shared" si="161"/>
        <v>0</v>
      </c>
      <c r="N261" s="93">
        <f t="shared" si="161"/>
        <v>0</v>
      </c>
      <c r="O261" s="93">
        <f t="shared" si="161"/>
        <v>0</v>
      </c>
      <c r="P261" s="93">
        <f t="shared" si="161"/>
        <v>0</v>
      </c>
      <c r="Q261" s="93">
        <f t="shared" si="161"/>
        <v>0</v>
      </c>
      <c r="R261" s="93">
        <f t="shared" si="161"/>
        <v>0</v>
      </c>
      <c r="S261" s="93">
        <f t="shared" si="161"/>
        <v>0.29018915680156082</v>
      </c>
      <c r="T261" s="93">
        <f t="shared" si="161"/>
        <v>0.4728548304498853</v>
      </c>
      <c r="U261" s="93">
        <f t="shared" si="161"/>
        <v>0.4979652371651338</v>
      </c>
      <c r="V261" s="93">
        <f t="shared" si="161"/>
        <v>0.51495571252772254</v>
      </c>
      <c r="W261" s="93">
        <f t="shared" si="161"/>
        <v>0.51101567220211264</v>
      </c>
      <c r="X261" s="93">
        <f t="shared" si="161"/>
        <v>0.68459763699845566</v>
      </c>
      <c r="Y261" s="93">
        <f t="shared" si="161"/>
        <v>0.64690918790038698</v>
      </c>
      <c r="Z261" s="93">
        <f t="shared" si="161"/>
        <v>0.60272189087477535</v>
      </c>
      <c r="AA261" s="93">
        <f t="shared" si="161"/>
        <v>0.67651283324687694</v>
      </c>
      <c r="AB261" s="93">
        <f t="shared" si="161"/>
        <v>0.66209330342120909</v>
      </c>
      <c r="AC261" s="93">
        <f t="shared" si="161"/>
        <v>0.6292809845143511</v>
      </c>
      <c r="AD261" s="93">
        <f t="shared" si="161"/>
        <v>0.74960848850026174</v>
      </c>
      <c r="AE261" s="93">
        <f t="shared" si="161"/>
        <v>0.67611984588256169</v>
      </c>
      <c r="AF261" s="93">
        <f t="shared" si="161"/>
        <v>0.59228330490715142</v>
      </c>
      <c r="AG261" s="93">
        <f t="shared" si="161"/>
        <v>0.55550518209410416</v>
      </c>
      <c r="AH261" s="93">
        <f t="shared" si="161"/>
        <v>0.42231967129526271</v>
      </c>
      <c r="AI261" s="93">
        <f t="shared" si="161"/>
        <v>0.26342675169501223</v>
      </c>
      <c r="AJ261" s="93">
        <f t="shared" si="161"/>
        <v>0.33500856202912671</v>
      </c>
      <c r="AK261" s="93">
        <f t="shared" si="161"/>
        <v>0.67749718680265703</v>
      </c>
      <c r="AL261" s="93">
        <f t="shared" si="161"/>
        <v>8.4659344742291781E-2</v>
      </c>
      <c r="AM261" s="93">
        <f t="shared" si="161"/>
        <v>0</v>
      </c>
      <c r="AN261" s="93">
        <f t="shared" si="161"/>
        <v>0</v>
      </c>
      <c r="AO261" s="93">
        <f t="shared" si="161"/>
        <v>0</v>
      </c>
      <c r="AP261" s="93">
        <f t="shared" si="161"/>
        <v>0</v>
      </c>
      <c r="AQ261" s="93">
        <f t="shared" si="161"/>
        <v>0</v>
      </c>
      <c r="AR261" s="93">
        <f t="shared" si="161"/>
        <v>0</v>
      </c>
      <c r="AS261" s="93">
        <f t="shared" si="161"/>
        <v>0</v>
      </c>
      <c r="AT261" s="93">
        <f t="shared" si="161"/>
        <v>0</v>
      </c>
      <c r="AU261" s="93">
        <f t="shared" si="161"/>
        <v>0</v>
      </c>
      <c r="AV261" s="93">
        <f t="shared" si="161"/>
        <v>0</v>
      </c>
      <c r="AW261" s="93">
        <f t="shared" si="161"/>
        <v>0</v>
      </c>
      <c r="AX261" s="93">
        <f t="shared" si="161"/>
        <v>0</v>
      </c>
      <c r="AY261" s="93">
        <f t="shared" si="161"/>
        <v>0</v>
      </c>
      <c r="AZ261" s="93">
        <f t="shared" si="161"/>
        <v>0</v>
      </c>
      <c r="BA261" s="93">
        <f t="shared" si="161"/>
        <v>0</v>
      </c>
      <c r="BB261" s="93">
        <f t="shared" si="161"/>
        <v>0</v>
      </c>
      <c r="BC261" s="93">
        <f t="shared" si="161"/>
        <v>0</v>
      </c>
      <c r="BD261" s="93">
        <f t="shared" si="161"/>
        <v>0</v>
      </c>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row>
    <row r="262" spans="1:104" outlineLevel="1" x14ac:dyDescent="0.25">
      <c r="A262" s="2"/>
      <c r="B262" s="2"/>
      <c r="C262" s="2" t="s">
        <v>226</v>
      </c>
      <c r="D262" s="2"/>
      <c r="E262" s="13" t="str">
        <f>E$98</f>
        <v xml:space="preserve"> [ £m ]</v>
      </c>
      <c r="F262" s="2"/>
      <c r="G262" s="2"/>
      <c r="H262" s="89">
        <f>SUM(J262:BD262)</f>
        <v>1759.355947650829</v>
      </c>
      <c r="I262" s="8"/>
      <c r="J262" s="89">
        <f t="shared" ref="J262:BD262" si="162">SUM(J258:J261)</f>
        <v>0</v>
      </c>
      <c r="K262" s="89">
        <f t="shared" si="162"/>
        <v>0</v>
      </c>
      <c r="L262" s="89">
        <f t="shared" si="162"/>
        <v>0</v>
      </c>
      <c r="M262" s="89">
        <f t="shared" si="162"/>
        <v>0</v>
      </c>
      <c r="N262" s="89">
        <f t="shared" si="162"/>
        <v>0</v>
      </c>
      <c r="O262" s="89">
        <f t="shared" si="162"/>
        <v>0</v>
      </c>
      <c r="P262" s="89">
        <f t="shared" si="162"/>
        <v>0</v>
      </c>
      <c r="Q262" s="89">
        <f t="shared" si="162"/>
        <v>0</v>
      </c>
      <c r="R262" s="89">
        <f t="shared" si="162"/>
        <v>-129.14875474317074</v>
      </c>
      <c r="S262" s="89">
        <f t="shared" si="162"/>
        <v>-78.108410202876385</v>
      </c>
      <c r="T262" s="89">
        <f t="shared" si="162"/>
        <v>-12.648489911709538</v>
      </c>
      <c r="U262" s="89">
        <f t="shared" si="162"/>
        <v>14.649671772585942</v>
      </c>
      <c r="V262" s="89">
        <f t="shared" si="162"/>
        <v>39.756432414176047</v>
      </c>
      <c r="W262" s="89">
        <f t="shared" si="162"/>
        <v>3.929691337653352</v>
      </c>
      <c r="X262" s="89">
        <f t="shared" si="162"/>
        <v>75.712880455752384</v>
      </c>
      <c r="Y262" s="89">
        <f t="shared" si="162"/>
        <v>90.401914345699524</v>
      </c>
      <c r="Z262" s="89">
        <f t="shared" si="162"/>
        <v>80.137616903145968</v>
      </c>
      <c r="AA262" s="89">
        <f t="shared" si="162"/>
        <v>117.15131133601034</v>
      </c>
      <c r="AB262" s="89">
        <f t="shared" si="162"/>
        <v>130.02427489460121</v>
      </c>
      <c r="AC262" s="89">
        <f t="shared" si="162"/>
        <v>77.743904296054225</v>
      </c>
      <c r="AD262" s="89">
        <f t="shared" si="162"/>
        <v>151.67518516071664</v>
      </c>
      <c r="AE262" s="89">
        <f t="shared" si="162"/>
        <v>158.5516778894694</v>
      </c>
      <c r="AF262" s="89">
        <f t="shared" si="162"/>
        <v>142.0636869158426</v>
      </c>
      <c r="AG262" s="89">
        <f t="shared" si="162"/>
        <v>177.45364682139873</v>
      </c>
      <c r="AH262" s="89">
        <f t="shared" si="162"/>
        <v>186.8517330657354</v>
      </c>
      <c r="AI262" s="89">
        <f t="shared" si="162"/>
        <v>126.22881055356568</v>
      </c>
      <c r="AJ262" s="89">
        <f t="shared" si="162"/>
        <v>203.34271828064612</v>
      </c>
      <c r="AK262" s="89">
        <f t="shared" si="162"/>
        <v>207.60338928290122</v>
      </c>
      <c r="AL262" s="89">
        <f t="shared" si="162"/>
        <v>-4.016943217369068</v>
      </c>
      <c r="AM262" s="89">
        <f t="shared" si="162"/>
        <v>0</v>
      </c>
      <c r="AN262" s="89">
        <f t="shared" si="162"/>
        <v>0</v>
      </c>
      <c r="AO262" s="89">
        <f t="shared" si="162"/>
        <v>0</v>
      </c>
      <c r="AP262" s="89">
        <f t="shared" si="162"/>
        <v>0</v>
      </c>
      <c r="AQ262" s="89">
        <f t="shared" si="162"/>
        <v>0</v>
      </c>
      <c r="AR262" s="89">
        <f t="shared" si="162"/>
        <v>0</v>
      </c>
      <c r="AS262" s="89">
        <f t="shared" si="162"/>
        <v>0</v>
      </c>
      <c r="AT262" s="89">
        <f t="shared" si="162"/>
        <v>0</v>
      </c>
      <c r="AU262" s="89">
        <f t="shared" si="162"/>
        <v>0</v>
      </c>
      <c r="AV262" s="89">
        <f t="shared" si="162"/>
        <v>0</v>
      </c>
      <c r="AW262" s="89">
        <f t="shared" si="162"/>
        <v>0</v>
      </c>
      <c r="AX262" s="89">
        <f t="shared" si="162"/>
        <v>0</v>
      </c>
      <c r="AY262" s="89">
        <f t="shared" si="162"/>
        <v>0</v>
      </c>
      <c r="AZ262" s="89">
        <f t="shared" si="162"/>
        <v>0</v>
      </c>
      <c r="BA262" s="89">
        <f t="shared" si="162"/>
        <v>0</v>
      </c>
      <c r="BB262" s="89">
        <f t="shared" si="162"/>
        <v>0</v>
      </c>
      <c r="BC262" s="89">
        <f t="shared" si="162"/>
        <v>0</v>
      </c>
      <c r="BD262" s="89">
        <f t="shared" si="162"/>
        <v>0</v>
      </c>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row>
    <row r="263" spans="1:104" outlineLevel="1" x14ac:dyDescent="0.25">
      <c r="A263" s="2"/>
      <c r="B263" s="2"/>
      <c r="C263" s="2"/>
      <c r="D263" s="2"/>
      <c r="E263" s="24"/>
      <c r="F263" s="2"/>
      <c r="G263" s="2"/>
      <c r="H263" s="2"/>
      <c r="I263" s="8"/>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row>
    <row r="264" spans="1:104" outlineLevel="1" x14ac:dyDescent="0.25">
      <c r="A264" s="2"/>
      <c r="B264" s="2"/>
      <c r="C264" s="2" t="s">
        <v>227</v>
      </c>
      <c r="D264" s="2"/>
      <c r="E264" s="13" t="str">
        <f>E$98</f>
        <v xml:space="preserve"> [ £m ]</v>
      </c>
      <c r="F264" s="2"/>
      <c r="G264" s="2"/>
      <c r="H264" s="110">
        <f>SUM(J264:BD264)</f>
        <v>-219.90565485775667</v>
      </c>
      <c r="I264" s="8"/>
      <c r="J264" s="85">
        <f t="shared" ref="J264:BD264" si="163">-J277</f>
        <v>0</v>
      </c>
      <c r="K264" s="85">
        <f t="shared" si="163"/>
        <v>0</v>
      </c>
      <c r="L264" s="85">
        <f t="shared" si="163"/>
        <v>0</v>
      </c>
      <c r="M264" s="85">
        <f t="shared" si="163"/>
        <v>0</v>
      </c>
      <c r="N264" s="85">
        <f t="shared" si="163"/>
        <v>0</v>
      </c>
      <c r="O264" s="85">
        <f t="shared" si="163"/>
        <v>0</v>
      </c>
      <c r="P264" s="85">
        <f t="shared" si="163"/>
        <v>0</v>
      </c>
      <c r="Q264" s="85">
        <f t="shared" si="163"/>
        <v>0</v>
      </c>
      <c r="R264" s="85">
        <f t="shared" si="163"/>
        <v>0</v>
      </c>
      <c r="S264" s="85">
        <f t="shared" si="163"/>
        <v>0</v>
      </c>
      <c r="T264" s="85">
        <f t="shared" si="163"/>
        <v>0</v>
      </c>
      <c r="U264" s="85">
        <f t="shared" si="163"/>
        <v>-14.649671772585942</v>
      </c>
      <c r="V264" s="85">
        <f t="shared" si="163"/>
        <v>-39.756432414176047</v>
      </c>
      <c r="W264" s="85">
        <f t="shared" si="163"/>
        <v>-3.929691337653352</v>
      </c>
      <c r="X264" s="85">
        <f t="shared" si="163"/>
        <v>-75.712880455752384</v>
      </c>
      <c r="Y264" s="85">
        <f t="shared" si="163"/>
        <v>-85.856978877588944</v>
      </c>
      <c r="Z264" s="85">
        <f t="shared" si="163"/>
        <v>0</v>
      </c>
      <c r="AA264" s="85">
        <f t="shared" si="163"/>
        <v>0</v>
      </c>
      <c r="AB264" s="85">
        <f t="shared" si="163"/>
        <v>0</v>
      </c>
      <c r="AC264" s="85">
        <f t="shared" si="163"/>
        <v>0</v>
      </c>
      <c r="AD264" s="85">
        <f t="shared" si="163"/>
        <v>0</v>
      </c>
      <c r="AE264" s="85">
        <f t="shared" si="163"/>
        <v>0</v>
      </c>
      <c r="AF264" s="85">
        <f t="shared" si="163"/>
        <v>0</v>
      </c>
      <c r="AG264" s="85">
        <f t="shared" si="163"/>
        <v>0</v>
      </c>
      <c r="AH264" s="85">
        <f t="shared" si="163"/>
        <v>0</v>
      </c>
      <c r="AI264" s="85">
        <f t="shared" si="163"/>
        <v>0</v>
      </c>
      <c r="AJ264" s="85">
        <f t="shared" si="163"/>
        <v>0</v>
      </c>
      <c r="AK264" s="85">
        <f t="shared" si="163"/>
        <v>0</v>
      </c>
      <c r="AL264" s="85">
        <f t="shared" si="163"/>
        <v>0</v>
      </c>
      <c r="AM264" s="85">
        <f t="shared" si="163"/>
        <v>0</v>
      </c>
      <c r="AN264" s="85">
        <f t="shared" si="163"/>
        <v>0</v>
      </c>
      <c r="AO264" s="85">
        <f t="shared" si="163"/>
        <v>0</v>
      </c>
      <c r="AP264" s="85">
        <f t="shared" si="163"/>
        <v>0</v>
      </c>
      <c r="AQ264" s="85">
        <f t="shared" si="163"/>
        <v>0</v>
      </c>
      <c r="AR264" s="85">
        <f t="shared" si="163"/>
        <v>0</v>
      </c>
      <c r="AS264" s="85">
        <f t="shared" si="163"/>
        <v>0</v>
      </c>
      <c r="AT264" s="85">
        <f t="shared" si="163"/>
        <v>0</v>
      </c>
      <c r="AU264" s="85">
        <f t="shared" si="163"/>
        <v>0</v>
      </c>
      <c r="AV264" s="85">
        <f t="shared" si="163"/>
        <v>0</v>
      </c>
      <c r="AW264" s="85">
        <f t="shared" si="163"/>
        <v>0</v>
      </c>
      <c r="AX264" s="85">
        <f t="shared" si="163"/>
        <v>0</v>
      </c>
      <c r="AY264" s="85">
        <f t="shared" si="163"/>
        <v>0</v>
      </c>
      <c r="AZ264" s="85">
        <f t="shared" si="163"/>
        <v>0</v>
      </c>
      <c r="BA264" s="85">
        <f t="shared" si="163"/>
        <v>0</v>
      </c>
      <c r="BB264" s="85">
        <f t="shared" si="163"/>
        <v>0</v>
      </c>
      <c r="BC264" s="85">
        <f t="shared" si="163"/>
        <v>0</v>
      </c>
      <c r="BD264" s="85">
        <f t="shared" si="163"/>
        <v>0</v>
      </c>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row>
    <row r="265" spans="1:104" outlineLevel="1" x14ac:dyDescent="0.25">
      <c r="A265" s="2"/>
      <c r="B265" s="2"/>
      <c r="C265" s="2" t="s">
        <v>228</v>
      </c>
      <c r="D265" s="2"/>
      <c r="E265" s="13" t="str">
        <f>E$98</f>
        <v xml:space="preserve"> [ £m ]</v>
      </c>
      <c r="F265" s="2"/>
      <c r="G265" s="2"/>
      <c r="H265" s="100">
        <f>SUM(J265:BD265)</f>
        <v>1539.4502927930721</v>
      </c>
      <c r="I265" s="8"/>
      <c r="J265" s="89">
        <f t="shared" ref="J265:BD265" si="164">SUM(J262,J264)</f>
        <v>0</v>
      </c>
      <c r="K265" s="89">
        <f t="shared" si="164"/>
        <v>0</v>
      </c>
      <c r="L265" s="89">
        <f t="shared" si="164"/>
        <v>0</v>
      </c>
      <c r="M265" s="89">
        <f t="shared" si="164"/>
        <v>0</v>
      </c>
      <c r="N265" s="89">
        <f t="shared" si="164"/>
        <v>0</v>
      </c>
      <c r="O265" s="89">
        <f t="shared" si="164"/>
        <v>0</v>
      </c>
      <c r="P265" s="89">
        <f t="shared" si="164"/>
        <v>0</v>
      </c>
      <c r="Q265" s="89">
        <f t="shared" si="164"/>
        <v>0</v>
      </c>
      <c r="R265" s="89">
        <f t="shared" si="164"/>
        <v>-129.14875474317074</v>
      </c>
      <c r="S265" s="89">
        <f t="shared" si="164"/>
        <v>-78.108410202876385</v>
      </c>
      <c r="T265" s="89">
        <f t="shared" si="164"/>
        <v>-12.648489911709538</v>
      </c>
      <c r="U265" s="89">
        <f t="shared" si="164"/>
        <v>0</v>
      </c>
      <c r="V265" s="89">
        <f t="shared" si="164"/>
        <v>0</v>
      </c>
      <c r="W265" s="89">
        <f t="shared" si="164"/>
        <v>0</v>
      </c>
      <c r="X265" s="89">
        <f t="shared" si="164"/>
        <v>0</v>
      </c>
      <c r="Y265" s="89">
        <f t="shared" si="164"/>
        <v>4.5449354681105802</v>
      </c>
      <c r="Z265" s="89">
        <f t="shared" si="164"/>
        <v>80.137616903145968</v>
      </c>
      <c r="AA265" s="89">
        <f t="shared" si="164"/>
        <v>117.15131133601034</v>
      </c>
      <c r="AB265" s="89">
        <f t="shared" si="164"/>
        <v>130.02427489460121</v>
      </c>
      <c r="AC265" s="89">
        <f t="shared" si="164"/>
        <v>77.743904296054225</v>
      </c>
      <c r="AD265" s="89">
        <f t="shared" si="164"/>
        <v>151.67518516071664</v>
      </c>
      <c r="AE265" s="89">
        <f t="shared" si="164"/>
        <v>158.5516778894694</v>
      </c>
      <c r="AF265" s="89">
        <f t="shared" si="164"/>
        <v>142.0636869158426</v>
      </c>
      <c r="AG265" s="89">
        <f t="shared" si="164"/>
        <v>177.45364682139873</v>
      </c>
      <c r="AH265" s="89">
        <f t="shared" si="164"/>
        <v>186.8517330657354</v>
      </c>
      <c r="AI265" s="89">
        <f t="shared" si="164"/>
        <v>126.22881055356568</v>
      </c>
      <c r="AJ265" s="89">
        <f t="shared" si="164"/>
        <v>203.34271828064612</v>
      </c>
      <c r="AK265" s="89">
        <f t="shared" si="164"/>
        <v>207.60338928290122</v>
      </c>
      <c r="AL265" s="89">
        <f t="shared" si="164"/>
        <v>-4.016943217369068</v>
      </c>
      <c r="AM265" s="89">
        <f t="shared" si="164"/>
        <v>0</v>
      </c>
      <c r="AN265" s="89">
        <f t="shared" si="164"/>
        <v>0</v>
      </c>
      <c r="AO265" s="89">
        <f t="shared" si="164"/>
        <v>0</v>
      </c>
      <c r="AP265" s="89">
        <f t="shared" si="164"/>
        <v>0</v>
      </c>
      <c r="AQ265" s="89">
        <f t="shared" si="164"/>
        <v>0</v>
      </c>
      <c r="AR265" s="89">
        <f t="shared" si="164"/>
        <v>0</v>
      </c>
      <c r="AS265" s="89">
        <f t="shared" si="164"/>
        <v>0</v>
      </c>
      <c r="AT265" s="89">
        <f t="shared" si="164"/>
        <v>0</v>
      </c>
      <c r="AU265" s="89">
        <f t="shared" si="164"/>
        <v>0</v>
      </c>
      <c r="AV265" s="89">
        <f t="shared" si="164"/>
        <v>0</v>
      </c>
      <c r="AW265" s="89">
        <f t="shared" si="164"/>
        <v>0</v>
      </c>
      <c r="AX265" s="89">
        <f t="shared" si="164"/>
        <v>0</v>
      </c>
      <c r="AY265" s="89">
        <f t="shared" si="164"/>
        <v>0</v>
      </c>
      <c r="AZ265" s="89">
        <f t="shared" si="164"/>
        <v>0</v>
      </c>
      <c r="BA265" s="89">
        <f t="shared" si="164"/>
        <v>0</v>
      </c>
      <c r="BB265" s="89">
        <f t="shared" si="164"/>
        <v>0</v>
      </c>
      <c r="BC265" s="89">
        <f t="shared" si="164"/>
        <v>0</v>
      </c>
      <c r="BD265" s="89">
        <f t="shared" si="164"/>
        <v>0</v>
      </c>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row>
    <row r="266" spans="1:104" outlineLevel="1" x14ac:dyDescent="0.25">
      <c r="A266" s="2"/>
      <c r="B266" s="2"/>
      <c r="C266" s="2"/>
      <c r="D266" s="2"/>
      <c r="E266" s="24"/>
      <c r="F266" s="2"/>
      <c r="G266" s="2"/>
      <c r="H266" s="2"/>
      <c r="I266" s="8"/>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row>
    <row r="267" spans="1:104" outlineLevel="1" x14ac:dyDescent="0.25">
      <c r="A267" s="2"/>
      <c r="B267" s="9">
        <f>MAX($A$14:B266)+0.01</f>
        <v>5.0399999999999991</v>
      </c>
      <c r="C267" s="10" t="s">
        <v>229</v>
      </c>
      <c r="D267" s="2"/>
      <c r="E267" s="24"/>
      <c r="F267" s="2"/>
      <c r="G267" s="2"/>
      <c r="H267" s="2"/>
      <c r="I267" s="8"/>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row>
    <row r="268" spans="1:104" outlineLevel="1" x14ac:dyDescent="0.25">
      <c r="A268" s="2"/>
      <c r="B268" s="2"/>
      <c r="C268" s="2" t="s">
        <v>113</v>
      </c>
      <c r="D268" s="2"/>
      <c r="E268" s="13" t="str">
        <f>E$98</f>
        <v xml:space="preserve"> [ £m ]</v>
      </c>
      <c r="F268" s="2"/>
      <c r="G268" s="2"/>
      <c r="H268" s="2"/>
      <c r="I268" s="8"/>
      <c r="J268" s="85">
        <f t="shared" ref="J268:BD268" si="165">I272</f>
        <v>0</v>
      </c>
      <c r="K268" s="85">
        <f t="shared" si="165"/>
        <v>0</v>
      </c>
      <c r="L268" s="85">
        <f t="shared" si="165"/>
        <v>0</v>
      </c>
      <c r="M268" s="85">
        <f t="shared" si="165"/>
        <v>0</v>
      </c>
      <c r="N268" s="85">
        <f t="shared" si="165"/>
        <v>0</v>
      </c>
      <c r="O268" s="85">
        <f t="shared" si="165"/>
        <v>0</v>
      </c>
      <c r="P268" s="85">
        <f t="shared" si="165"/>
        <v>0</v>
      </c>
      <c r="Q268" s="85">
        <f t="shared" si="165"/>
        <v>0</v>
      </c>
      <c r="R268" s="85">
        <f t="shared" si="165"/>
        <v>0</v>
      </c>
      <c r="S268" s="85">
        <f t="shared" si="165"/>
        <v>0</v>
      </c>
      <c r="T268" s="85">
        <f t="shared" si="165"/>
        <v>0</v>
      </c>
      <c r="U268" s="85">
        <f t="shared" si="165"/>
        <v>0</v>
      </c>
      <c r="V268" s="85">
        <f t="shared" si="165"/>
        <v>0</v>
      </c>
      <c r="W268" s="85">
        <f t="shared" si="165"/>
        <v>0</v>
      </c>
      <c r="X268" s="85">
        <f t="shared" si="165"/>
        <v>0</v>
      </c>
      <c r="Y268" s="85">
        <f t="shared" si="165"/>
        <v>0</v>
      </c>
      <c r="Z268" s="85">
        <f t="shared" si="165"/>
        <v>0.22724677340552901</v>
      </c>
      <c r="AA268" s="85">
        <f t="shared" si="165"/>
        <v>4.0068808451572977</v>
      </c>
      <c r="AB268" s="85">
        <f t="shared" si="165"/>
        <v>5.8575655668005169</v>
      </c>
      <c r="AC268" s="85">
        <f t="shared" si="165"/>
        <v>6.5012137447300589</v>
      </c>
      <c r="AD268" s="85">
        <f t="shared" si="165"/>
        <v>3.8871952148027091</v>
      </c>
      <c r="AE268" s="85">
        <f t="shared" si="165"/>
        <v>7.5837592580358262</v>
      </c>
      <c r="AF268" s="85">
        <f t="shared" si="165"/>
        <v>7.927583894473468</v>
      </c>
      <c r="AG268" s="85">
        <f t="shared" si="165"/>
        <v>7.1031843457921298</v>
      </c>
      <c r="AH268" s="85">
        <f t="shared" si="165"/>
        <v>8.8726823410699396</v>
      </c>
      <c r="AI268" s="85">
        <f t="shared" si="165"/>
        <v>9.342586653286773</v>
      </c>
      <c r="AJ268" s="85">
        <f t="shared" si="165"/>
        <v>6.3114405276782861</v>
      </c>
      <c r="AK268" s="85">
        <f t="shared" si="165"/>
        <v>10.167135914032308</v>
      </c>
      <c r="AL268" s="85">
        <f t="shared" si="165"/>
        <v>10.380169464145062</v>
      </c>
      <c r="AM268" s="85">
        <f t="shared" si="165"/>
        <v>0</v>
      </c>
      <c r="AN268" s="85">
        <f t="shared" si="165"/>
        <v>0</v>
      </c>
      <c r="AO268" s="85">
        <f t="shared" si="165"/>
        <v>0</v>
      </c>
      <c r="AP268" s="85">
        <f t="shared" si="165"/>
        <v>0</v>
      </c>
      <c r="AQ268" s="85">
        <f t="shared" si="165"/>
        <v>0</v>
      </c>
      <c r="AR268" s="85">
        <f t="shared" si="165"/>
        <v>0</v>
      </c>
      <c r="AS268" s="85">
        <f t="shared" si="165"/>
        <v>0</v>
      </c>
      <c r="AT268" s="85">
        <f t="shared" si="165"/>
        <v>0</v>
      </c>
      <c r="AU268" s="85">
        <f t="shared" si="165"/>
        <v>0</v>
      </c>
      <c r="AV268" s="85">
        <f t="shared" si="165"/>
        <v>0</v>
      </c>
      <c r="AW268" s="85">
        <f t="shared" si="165"/>
        <v>0</v>
      </c>
      <c r="AX268" s="85">
        <f t="shared" si="165"/>
        <v>0</v>
      </c>
      <c r="AY268" s="85">
        <f t="shared" si="165"/>
        <v>0</v>
      </c>
      <c r="AZ268" s="85">
        <f t="shared" si="165"/>
        <v>0</v>
      </c>
      <c r="BA268" s="85">
        <f t="shared" si="165"/>
        <v>0</v>
      </c>
      <c r="BB268" s="85">
        <f t="shared" si="165"/>
        <v>0</v>
      </c>
      <c r="BC268" s="85">
        <f t="shared" si="165"/>
        <v>0</v>
      </c>
      <c r="BD268" s="85">
        <f t="shared" si="165"/>
        <v>0</v>
      </c>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row>
    <row r="269" spans="1:104" outlineLevel="1" x14ac:dyDescent="0.25">
      <c r="A269" s="2"/>
      <c r="B269" s="2"/>
      <c r="C269" s="2" t="s">
        <v>230</v>
      </c>
      <c r="D269" s="2"/>
      <c r="E269" s="13" t="str">
        <f>E$98</f>
        <v xml:space="preserve"> [ £m ]</v>
      </c>
      <c r="F269" s="2"/>
      <c r="G269" s="2"/>
      <c r="H269" s="110">
        <f>SUM(J269:BD269)</f>
        <v>352.6745781736397</v>
      </c>
      <c r="I269" s="2"/>
      <c r="J269" s="85">
        <f t="shared" ref="J269:BD269" si="166">IF(J265&lt;0,0,J256*J265)</f>
        <v>0</v>
      </c>
      <c r="K269" s="85">
        <f t="shared" si="166"/>
        <v>0</v>
      </c>
      <c r="L269" s="85">
        <f t="shared" si="166"/>
        <v>0</v>
      </c>
      <c r="M269" s="85">
        <f t="shared" si="166"/>
        <v>0</v>
      </c>
      <c r="N269" s="85">
        <f t="shared" si="166"/>
        <v>0</v>
      </c>
      <c r="O269" s="85">
        <f t="shared" si="166"/>
        <v>0</v>
      </c>
      <c r="P269" s="85">
        <f t="shared" si="166"/>
        <v>0</v>
      </c>
      <c r="Q269" s="85">
        <f t="shared" si="166"/>
        <v>0</v>
      </c>
      <c r="R269" s="85">
        <f t="shared" si="166"/>
        <v>0</v>
      </c>
      <c r="S269" s="85">
        <f t="shared" si="166"/>
        <v>0</v>
      </c>
      <c r="T269" s="85">
        <f t="shared" si="166"/>
        <v>0</v>
      </c>
      <c r="U269" s="85">
        <f t="shared" si="166"/>
        <v>0</v>
      </c>
      <c r="V269" s="85">
        <f t="shared" si="166"/>
        <v>0</v>
      </c>
      <c r="W269" s="85">
        <f t="shared" si="166"/>
        <v>0</v>
      </c>
      <c r="X269" s="85">
        <f t="shared" si="166"/>
        <v>0</v>
      </c>
      <c r="Y269" s="85">
        <f t="shared" si="166"/>
        <v>0.90898709362211605</v>
      </c>
      <c r="Z269" s="85">
        <f t="shared" si="166"/>
        <v>16.027523380629194</v>
      </c>
      <c r="AA269" s="85">
        <f t="shared" si="166"/>
        <v>23.430262267202068</v>
      </c>
      <c r="AB269" s="85">
        <f t="shared" si="166"/>
        <v>26.004854978920243</v>
      </c>
      <c r="AC269" s="85">
        <f t="shared" si="166"/>
        <v>15.548780859210845</v>
      </c>
      <c r="AD269" s="85">
        <f t="shared" si="166"/>
        <v>30.33503703214333</v>
      </c>
      <c r="AE269" s="85">
        <f t="shared" si="166"/>
        <v>31.710335577893883</v>
      </c>
      <c r="AF269" s="85">
        <f t="shared" si="166"/>
        <v>28.412737383168519</v>
      </c>
      <c r="AG269" s="85">
        <f t="shared" si="166"/>
        <v>35.490729364279751</v>
      </c>
      <c r="AH269" s="85">
        <f t="shared" si="166"/>
        <v>37.370346613147085</v>
      </c>
      <c r="AI269" s="85">
        <f t="shared" si="166"/>
        <v>25.245762110713137</v>
      </c>
      <c r="AJ269" s="85">
        <f t="shared" si="166"/>
        <v>40.668543656129231</v>
      </c>
      <c r="AK269" s="85">
        <f t="shared" si="166"/>
        <v>41.520677856580249</v>
      </c>
      <c r="AL269" s="85">
        <f t="shared" si="166"/>
        <v>0</v>
      </c>
      <c r="AM269" s="85">
        <f t="shared" si="166"/>
        <v>0</v>
      </c>
      <c r="AN269" s="85">
        <f t="shared" si="166"/>
        <v>0</v>
      </c>
      <c r="AO269" s="85">
        <f t="shared" si="166"/>
        <v>0</v>
      </c>
      <c r="AP269" s="85">
        <f t="shared" si="166"/>
        <v>0</v>
      </c>
      <c r="AQ269" s="85">
        <f t="shared" si="166"/>
        <v>0</v>
      </c>
      <c r="AR269" s="85">
        <f t="shared" si="166"/>
        <v>0</v>
      </c>
      <c r="AS269" s="85">
        <f t="shared" si="166"/>
        <v>0</v>
      </c>
      <c r="AT269" s="85">
        <f t="shared" si="166"/>
        <v>0</v>
      </c>
      <c r="AU269" s="85">
        <f t="shared" si="166"/>
        <v>0</v>
      </c>
      <c r="AV269" s="85">
        <f t="shared" si="166"/>
        <v>0</v>
      </c>
      <c r="AW269" s="85">
        <f t="shared" si="166"/>
        <v>0</v>
      </c>
      <c r="AX269" s="85">
        <f t="shared" si="166"/>
        <v>0</v>
      </c>
      <c r="AY269" s="85">
        <f t="shared" si="166"/>
        <v>0</v>
      </c>
      <c r="AZ269" s="85">
        <f t="shared" si="166"/>
        <v>0</v>
      </c>
      <c r="BA269" s="85">
        <f t="shared" si="166"/>
        <v>0</v>
      </c>
      <c r="BB269" s="85">
        <f t="shared" si="166"/>
        <v>0</v>
      </c>
      <c r="BC269" s="85">
        <f t="shared" si="166"/>
        <v>0</v>
      </c>
      <c r="BD269" s="85">
        <f t="shared" si="166"/>
        <v>0</v>
      </c>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row>
    <row r="270" spans="1:104" outlineLevel="1" x14ac:dyDescent="0.25">
      <c r="A270" s="2"/>
      <c r="B270" s="2"/>
      <c r="C270" s="2" t="s">
        <v>231</v>
      </c>
      <c r="D270" s="2"/>
      <c r="E270" s="13" t="str">
        <f>E$98</f>
        <v xml:space="preserve"> [ £m ]</v>
      </c>
      <c r="F270" s="86">
        <f>Inputs!G69</f>
        <v>0.75</v>
      </c>
      <c r="G270" s="2"/>
      <c r="H270" s="110">
        <f>SUM(J270:BD270)</f>
        <v>-352.67457817363959</v>
      </c>
      <c r="I270" s="2"/>
      <c r="J270" s="85">
        <f t="shared" ref="J270:BD270" si="167">-SUM(J269*$F270,I269*(1-$F270))*J24</f>
        <v>0</v>
      </c>
      <c r="K270" s="85">
        <f t="shared" si="167"/>
        <v>0</v>
      </c>
      <c r="L270" s="85">
        <f t="shared" si="167"/>
        <v>0</v>
      </c>
      <c r="M270" s="85">
        <f t="shared" si="167"/>
        <v>0</v>
      </c>
      <c r="N270" s="85">
        <f t="shared" si="167"/>
        <v>0</v>
      </c>
      <c r="O270" s="85">
        <f t="shared" si="167"/>
        <v>0</v>
      </c>
      <c r="P270" s="85">
        <f t="shared" si="167"/>
        <v>0</v>
      </c>
      <c r="Q270" s="85">
        <f t="shared" si="167"/>
        <v>0</v>
      </c>
      <c r="R270" s="85">
        <f t="shared" si="167"/>
        <v>0</v>
      </c>
      <c r="S270" s="85">
        <f t="shared" si="167"/>
        <v>0</v>
      </c>
      <c r="T270" s="85">
        <f t="shared" si="167"/>
        <v>0</v>
      </c>
      <c r="U270" s="85">
        <f t="shared" si="167"/>
        <v>0</v>
      </c>
      <c r="V270" s="85">
        <f t="shared" si="167"/>
        <v>0</v>
      </c>
      <c r="W270" s="85">
        <f t="shared" si="167"/>
        <v>0</v>
      </c>
      <c r="X270" s="85">
        <f t="shared" si="167"/>
        <v>0</v>
      </c>
      <c r="Y270" s="85">
        <f t="shared" si="167"/>
        <v>-0.68174032021658704</v>
      </c>
      <c r="Z270" s="85">
        <f t="shared" si="167"/>
        <v>-12.247889308877426</v>
      </c>
      <c r="AA270" s="85">
        <f t="shared" si="167"/>
        <v>-21.579577545558848</v>
      </c>
      <c r="AB270" s="85">
        <f t="shared" si="167"/>
        <v>-25.361206800990701</v>
      </c>
      <c r="AC270" s="85">
        <f t="shared" si="167"/>
        <v>-18.162799389138193</v>
      </c>
      <c r="AD270" s="85">
        <f t="shared" si="167"/>
        <v>-26.638472988910209</v>
      </c>
      <c r="AE270" s="85">
        <f t="shared" si="167"/>
        <v>-31.366510941456244</v>
      </c>
      <c r="AF270" s="85">
        <f t="shared" si="167"/>
        <v>-29.237136931849861</v>
      </c>
      <c r="AG270" s="85">
        <f t="shared" si="167"/>
        <v>-33.721231369001941</v>
      </c>
      <c r="AH270" s="85">
        <f t="shared" si="167"/>
        <v>-36.900442300930251</v>
      </c>
      <c r="AI270" s="85">
        <f t="shared" si="167"/>
        <v>-28.276908236321624</v>
      </c>
      <c r="AJ270" s="85">
        <f t="shared" si="167"/>
        <v>-36.812848269775209</v>
      </c>
      <c r="AK270" s="85">
        <f t="shared" si="167"/>
        <v>-41.307644306467495</v>
      </c>
      <c r="AL270" s="85">
        <f t="shared" si="167"/>
        <v>-10.380169464145062</v>
      </c>
      <c r="AM270" s="85">
        <f t="shared" si="167"/>
        <v>0</v>
      </c>
      <c r="AN270" s="85">
        <f t="shared" si="167"/>
        <v>0</v>
      </c>
      <c r="AO270" s="85">
        <f t="shared" si="167"/>
        <v>0</v>
      </c>
      <c r="AP270" s="85">
        <f t="shared" si="167"/>
        <v>0</v>
      </c>
      <c r="AQ270" s="85">
        <f t="shared" si="167"/>
        <v>0</v>
      </c>
      <c r="AR270" s="85">
        <f t="shared" si="167"/>
        <v>0</v>
      </c>
      <c r="AS270" s="85">
        <f t="shared" si="167"/>
        <v>0</v>
      </c>
      <c r="AT270" s="85">
        <f t="shared" si="167"/>
        <v>0</v>
      </c>
      <c r="AU270" s="85">
        <f t="shared" si="167"/>
        <v>0</v>
      </c>
      <c r="AV270" s="85">
        <f t="shared" si="167"/>
        <v>0</v>
      </c>
      <c r="AW270" s="85">
        <f t="shared" si="167"/>
        <v>0</v>
      </c>
      <c r="AX270" s="85">
        <f t="shared" si="167"/>
        <v>0</v>
      </c>
      <c r="AY270" s="85">
        <f t="shared" si="167"/>
        <v>0</v>
      </c>
      <c r="AZ270" s="85">
        <f t="shared" si="167"/>
        <v>0</v>
      </c>
      <c r="BA270" s="85">
        <f t="shared" si="167"/>
        <v>0</v>
      </c>
      <c r="BB270" s="85">
        <f t="shared" si="167"/>
        <v>0</v>
      </c>
      <c r="BC270" s="85">
        <f t="shared" si="167"/>
        <v>0</v>
      </c>
      <c r="BD270" s="85">
        <f t="shared" si="167"/>
        <v>0</v>
      </c>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row>
    <row r="271" spans="1:104" outlineLevel="1" x14ac:dyDescent="0.25">
      <c r="A271" s="2"/>
      <c r="B271" s="2"/>
      <c r="C271" s="2" t="s">
        <v>232</v>
      </c>
      <c r="D271" s="2"/>
      <c r="E271" s="13" t="str">
        <f>E$98</f>
        <v xml:space="preserve"> [ £m ]</v>
      </c>
      <c r="F271" s="2"/>
      <c r="G271" s="2"/>
      <c r="H271" s="110">
        <f>SUM(J271:BD271)</f>
        <v>0</v>
      </c>
      <c r="I271" s="2"/>
      <c r="J271" s="93">
        <f t="shared" ref="J271:BD271" si="168">-SUM(J268:J270)*J26</f>
        <v>0</v>
      </c>
      <c r="K271" s="93">
        <f t="shared" si="168"/>
        <v>0</v>
      </c>
      <c r="L271" s="93">
        <f t="shared" si="168"/>
        <v>0</v>
      </c>
      <c r="M271" s="93">
        <f t="shared" si="168"/>
        <v>0</v>
      </c>
      <c r="N271" s="93">
        <f t="shared" si="168"/>
        <v>0</v>
      </c>
      <c r="O271" s="93">
        <f t="shared" si="168"/>
        <v>0</v>
      </c>
      <c r="P271" s="93">
        <f t="shared" si="168"/>
        <v>0</v>
      </c>
      <c r="Q271" s="93">
        <f t="shared" si="168"/>
        <v>0</v>
      </c>
      <c r="R271" s="93">
        <f t="shared" si="168"/>
        <v>0</v>
      </c>
      <c r="S271" s="93">
        <f t="shared" si="168"/>
        <v>0</v>
      </c>
      <c r="T271" s="93">
        <f t="shared" si="168"/>
        <v>0</v>
      </c>
      <c r="U271" s="93">
        <f t="shared" si="168"/>
        <v>0</v>
      </c>
      <c r="V271" s="93">
        <f t="shared" si="168"/>
        <v>0</v>
      </c>
      <c r="W271" s="93">
        <f t="shared" si="168"/>
        <v>0</v>
      </c>
      <c r="X271" s="93">
        <f t="shared" si="168"/>
        <v>0</v>
      </c>
      <c r="Y271" s="93">
        <f t="shared" si="168"/>
        <v>0</v>
      </c>
      <c r="Z271" s="93">
        <f t="shared" si="168"/>
        <v>0</v>
      </c>
      <c r="AA271" s="93">
        <f t="shared" si="168"/>
        <v>0</v>
      </c>
      <c r="AB271" s="93">
        <f t="shared" si="168"/>
        <v>0</v>
      </c>
      <c r="AC271" s="93">
        <f t="shared" si="168"/>
        <v>0</v>
      </c>
      <c r="AD271" s="93">
        <f t="shared" si="168"/>
        <v>0</v>
      </c>
      <c r="AE271" s="93">
        <f t="shared" si="168"/>
        <v>0</v>
      </c>
      <c r="AF271" s="93">
        <f t="shared" si="168"/>
        <v>0</v>
      </c>
      <c r="AG271" s="93">
        <f t="shared" si="168"/>
        <v>0</v>
      </c>
      <c r="AH271" s="93">
        <f t="shared" si="168"/>
        <v>0</v>
      </c>
      <c r="AI271" s="93">
        <f t="shared" si="168"/>
        <v>0</v>
      </c>
      <c r="AJ271" s="93">
        <f t="shared" si="168"/>
        <v>0</v>
      </c>
      <c r="AK271" s="93">
        <f t="shared" si="168"/>
        <v>0</v>
      </c>
      <c r="AL271" s="93">
        <f t="shared" si="168"/>
        <v>0</v>
      </c>
      <c r="AM271" s="93">
        <f t="shared" si="168"/>
        <v>0</v>
      </c>
      <c r="AN271" s="93">
        <f t="shared" si="168"/>
        <v>0</v>
      </c>
      <c r="AO271" s="93">
        <f t="shared" si="168"/>
        <v>0</v>
      </c>
      <c r="AP271" s="93">
        <f t="shared" si="168"/>
        <v>0</v>
      </c>
      <c r="AQ271" s="93">
        <f t="shared" si="168"/>
        <v>0</v>
      </c>
      <c r="AR271" s="93">
        <f t="shared" si="168"/>
        <v>0</v>
      </c>
      <c r="AS271" s="93">
        <f t="shared" si="168"/>
        <v>0</v>
      </c>
      <c r="AT271" s="93">
        <f t="shared" si="168"/>
        <v>0</v>
      </c>
      <c r="AU271" s="93">
        <f t="shared" si="168"/>
        <v>0</v>
      </c>
      <c r="AV271" s="93">
        <f t="shared" si="168"/>
        <v>0</v>
      </c>
      <c r="AW271" s="93">
        <f t="shared" si="168"/>
        <v>0</v>
      </c>
      <c r="AX271" s="93">
        <f t="shared" si="168"/>
        <v>0</v>
      </c>
      <c r="AY271" s="93">
        <f t="shared" si="168"/>
        <v>0</v>
      </c>
      <c r="AZ271" s="93">
        <f t="shared" si="168"/>
        <v>0</v>
      </c>
      <c r="BA271" s="93">
        <f t="shared" si="168"/>
        <v>0</v>
      </c>
      <c r="BB271" s="93">
        <f t="shared" si="168"/>
        <v>0</v>
      </c>
      <c r="BC271" s="93">
        <f t="shared" si="168"/>
        <v>0</v>
      </c>
      <c r="BD271" s="93">
        <f t="shared" si="168"/>
        <v>0</v>
      </c>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row>
    <row r="272" spans="1:104" outlineLevel="1" x14ac:dyDescent="0.25">
      <c r="A272" s="2"/>
      <c r="B272" s="2"/>
      <c r="C272" s="2" t="s">
        <v>116</v>
      </c>
      <c r="D272" s="2"/>
      <c r="E272" s="13" t="str">
        <f>E$98</f>
        <v xml:space="preserve"> [ £m ]</v>
      </c>
      <c r="F272" s="2"/>
      <c r="G272" s="2"/>
      <c r="H272" s="2"/>
      <c r="I272" s="2"/>
      <c r="J272" s="89">
        <f t="shared" ref="J272:BD272" si="169">SUM(J268:J271)</f>
        <v>0</v>
      </c>
      <c r="K272" s="89">
        <f t="shared" si="169"/>
        <v>0</v>
      </c>
      <c r="L272" s="89">
        <f t="shared" si="169"/>
        <v>0</v>
      </c>
      <c r="M272" s="89">
        <f t="shared" si="169"/>
        <v>0</v>
      </c>
      <c r="N272" s="89">
        <f t="shared" si="169"/>
        <v>0</v>
      </c>
      <c r="O272" s="89">
        <f t="shared" si="169"/>
        <v>0</v>
      </c>
      <c r="P272" s="89">
        <f t="shared" si="169"/>
        <v>0</v>
      </c>
      <c r="Q272" s="89">
        <f t="shared" si="169"/>
        <v>0</v>
      </c>
      <c r="R272" s="89">
        <f t="shared" si="169"/>
        <v>0</v>
      </c>
      <c r="S272" s="89">
        <f t="shared" si="169"/>
        <v>0</v>
      </c>
      <c r="T272" s="89">
        <f t="shared" si="169"/>
        <v>0</v>
      </c>
      <c r="U272" s="89">
        <f t="shared" si="169"/>
        <v>0</v>
      </c>
      <c r="V272" s="89">
        <f t="shared" si="169"/>
        <v>0</v>
      </c>
      <c r="W272" s="89">
        <f t="shared" si="169"/>
        <v>0</v>
      </c>
      <c r="X272" s="89">
        <f t="shared" si="169"/>
        <v>0</v>
      </c>
      <c r="Y272" s="89">
        <f t="shared" si="169"/>
        <v>0.22724677340552901</v>
      </c>
      <c r="Z272" s="89">
        <f t="shared" si="169"/>
        <v>4.0068808451572977</v>
      </c>
      <c r="AA272" s="89">
        <f t="shared" si="169"/>
        <v>5.8575655668005169</v>
      </c>
      <c r="AB272" s="89">
        <f t="shared" si="169"/>
        <v>6.5012137447300589</v>
      </c>
      <c r="AC272" s="89">
        <f t="shared" si="169"/>
        <v>3.8871952148027091</v>
      </c>
      <c r="AD272" s="89">
        <f t="shared" si="169"/>
        <v>7.5837592580358262</v>
      </c>
      <c r="AE272" s="89">
        <f t="shared" si="169"/>
        <v>7.927583894473468</v>
      </c>
      <c r="AF272" s="89">
        <f t="shared" si="169"/>
        <v>7.1031843457921298</v>
      </c>
      <c r="AG272" s="89">
        <f t="shared" si="169"/>
        <v>8.8726823410699396</v>
      </c>
      <c r="AH272" s="89">
        <f t="shared" si="169"/>
        <v>9.342586653286773</v>
      </c>
      <c r="AI272" s="89">
        <f t="shared" si="169"/>
        <v>6.3114405276782861</v>
      </c>
      <c r="AJ272" s="89">
        <f t="shared" si="169"/>
        <v>10.167135914032308</v>
      </c>
      <c r="AK272" s="89">
        <f t="shared" si="169"/>
        <v>10.380169464145062</v>
      </c>
      <c r="AL272" s="89">
        <f t="shared" si="169"/>
        <v>0</v>
      </c>
      <c r="AM272" s="89">
        <f t="shared" si="169"/>
        <v>0</v>
      </c>
      <c r="AN272" s="89">
        <f t="shared" si="169"/>
        <v>0</v>
      </c>
      <c r="AO272" s="89">
        <f t="shared" si="169"/>
        <v>0</v>
      </c>
      <c r="AP272" s="89">
        <f t="shared" si="169"/>
        <v>0</v>
      </c>
      <c r="AQ272" s="89">
        <f t="shared" si="169"/>
        <v>0</v>
      </c>
      <c r="AR272" s="89">
        <f t="shared" si="169"/>
        <v>0</v>
      </c>
      <c r="AS272" s="89">
        <f t="shared" si="169"/>
        <v>0</v>
      </c>
      <c r="AT272" s="89">
        <f t="shared" si="169"/>
        <v>0</v>
      </c>
      <c r="AU272" s="89">
        <f t="shared" si="169"/>
        <v>0</v>
      </c>
      <c r="AV272" s="89">
        <f t="shared" si="169"/>
        <v>0</v>
      </c>
      <c r="AW272" s="89">
        <f t="shared" si="169"/>
        <v>0</v>
      </c>
      <c r="AX272" s="89">
        <f t="shared" si="169"/>
        <v>0</v>
      </c>
      <c r="AY272" s="89">
        <f t="shared" si="169"/>
        <v>0</v>
      </c>
      <c r="AZ272" s="89">
        <f t="shared" si="169"/>
        <v>0</v>
      </c>
      <c r="BA272" s="89">
        <f t="shared" si="169"/>
        <v>0</v>
      </c>
      <c r="BB272" s="89">
        <f t="shared" si="169"/>
        <v>0</v>
      </c>
      <c r="BC272" s="89">
        <f t="shared" si="169"/>
        <v>0</v>
      </c>
      <c r="BD272" s="89">
        <f t="shared" si="169"/>
        <v>0</v>
      </c>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row>
    <row r="273" spans="1:104" outlineLevel="1" x14ac:dyDescent="0.25">
      <c r="A273" s="2"/>
      <c r="B273" s="2"/>
      <c r="C273" s="2"/>
      <c r="D273" s="2"/>
      <c r="E273" s="24"/>
      <c r="F273" s="2"/>
      <c r="G273" s="2"/>
      <c r="H273" s="2"/>
      <c r="I273" s="8"/>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row>
    <row r="274" spans="1:104" outlineLevel="1" x14ac:dyDescent="0.25">
      <c r="A274" s="2"/>
      <c r="B274" s="9">
        <f>MAX($A$14:B273)+0.01</f>
        <v>5.0499999999999989</v>
      </c>
      <c r="C274" s="10" t="s">
        <v>233</v>
      </c>
      <c r="D274" s="2"/>
      <c r="E274" s="24"/>
      <c r="F274" s="2"/>
      <c r="G274" s="2"/>
      <c r="H274" s="2"/>
      <c r="I274" s="8"/>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row>
    <row r="275" spans="1:104" outlineLevel="1" x14ac:dyDescent="0.25">
      <c r="A275" s="2"/>
      <c r="B275" s="2"/>
      <c r="C275" s="2" t="s">
        <v>113</v>
      </c>
      <c r="D275" s="2"/>
      <c r="E275" s="13" t="str">
        <f>E$98</f>
        <v xml:space="preserve"> [ £m ]</v>
      </c>
      <c r="F275" s="2"/>
      <c r="G275" s="2"/>
      <c r="H275" s="2"/>
      <c r="I275" s="8"/>
      <c r="J275" s="85">
        <f t="shared" ref="J275:BD275" si="170">I279</f>
        <v>0</v>
      </c>
      <c r="K275" s="85">
        <f t="shared" si="170"/>
        <v>0</v>
      </c>
      <c r="L275" s="85">
        <f t="shared" si="170"/>
        <v>0</v>
      </c>
      <c r="M275" s="85">
        <f t="shared" si="170"/>
        <v>0</v>
      </c>
      <c r="N275" s="85">
        <f t="shared" si="170"/>
        <v>0</v>
      </c>
      <c r="O275" s="85">
        <f t="shared" si="170"/>
        <v>0</v>
      </c>
      <c r="P275" s="85">
        <f t="shared" si="170"/>
        <v>0</v>
      </c>
      <c r="Q275" s="85">
        <f t="shared" si="170"/>
        <v>0</v>
      </c>
      <c r="R275" s="85">
        <f t="shared" si="170"/>
        <v>0</v>
      </c>
      <c r="S275" s="85">
        <f t="shared" si="170"/>
        <v>-129.14875474317074</v>
      </c>
      <c r="T275" s="85">
        <f t="shared" si="170"/>
        <v>-207.25716494604711</v>
      </c>
      <c r="U275" s="85">
        <f t="shared" si="170"/>
        <v>-219.90565485775664</v>
      </c>
      <c r="V275" s="85">
        <f t="shared" si="170"/>
        <v>-205.2559830851707</v>
      </c>
      <c r="W275" s="85">
        <f t="shared" si="170"/>
        <v>-165.49955067099467</v>
      </c>
      <c r="X275" s="85">
        <f t="shared" si="170"/>
        <v>-161.56985933334133</v>
      </c>
      <c r="Y275" s="85">
        <f t="shared" si="170"/>
        <v>-85.856978877588944</v>
      </c>
      <c r="Z275" s="85">
        <f t="shared" si="170"/>
        <v>0</v>
      </c>
      <c r="AA275" s="85">
        <f t="shared" si="170"/>
        <v>0</v>
      </c>
      <c r="AB275" s="85">
        <f t="shared" si="170"/>
        <v>0</v>
      </c>
      <c r="AC275" s="85">
        <f t="shared" si="170"/>
        <v>0</v>
      </c>
      <c r="AD275" s="85">
        <f t="shared" si="170"/>
        <v>0</v>
      </c>
      <c r="AE275" s="85">
        <f t="shared" si="170"/>
        <v>0</v>
      </c>
      <c r="AF275" s="85">
        <f t="shared" si="170"/>
        <v>0</v>
      </c>
      <c r="AG275" s="85">
        <f t="shared" si="170"/>
        <v>0</v>
      </c>
      <c r="AH275" s="85">
        <f t="shared" si="170"/>
        <v>0</v>
      </c>
      <c r="AI275" s="85">
        <f t="shared" si="170"/>
        <v>0</v>
      </c>
      <c r="AJ275" s="85">
        <f t="shared" si="170"/>
        <v>0</v>
      </c>
      <c r="AK275" s="85">
        <f t="shared" si="170"/>
        <v>0</v>
      </c>
      <c r="AL275" s="85">
        <f t="shared" si="170"/>
        <v>0</v>
      </c>
      <c r="AM275" s="85">
        <f t="shared" si="170"/>
        <v>0</v>
      </c>
      <c r="AN275" s="85">
        <f t="shared" si="170"/>
        <v>0</v>
      </c>
      <c r="AO275" s="85">
        <f t="shared" si="170"/>
        <v>0</v>
      </c>
      <c r="AP275" s="85">
        <f t="shared" si="170"/>
        <v>0</v>
      </c>
      <c r="AQ275" s="85">
        <f t="shared" si="170"/>
        <v>0</v>
      </c>
      <c r="AR275" s="85">
        <f t="shared" si="170"/>
        <v>0</v>
      </c>
      <c r="AS275" s="85">
        <f t="shared" si="170"/>
        <v>0</v>
      </c>
      <c r="AT275" s="85">
        <f t="shared" si="170"/>
        <v>0</v>
      </c>
      <c r="AU275" s="85">
        <f t="shared" si="170"/>
        <v>0</v>
      </c>
      <c r="AV275" s="85">
        <f t="shared" si="170"/>
        <v>0</v>
      </c>
      <c r="AW275" s="85">
        <f t="shared" si="170"/>
        <v>0</v>
      </c>
      <c r="AX275" s="85">
        <f t="shared" si="170"/>
        <v>0</v>
      </c>
      <c r="AY275" s="85">
        <f t="shared" si="170"/>
        <v>0</v>
      </c>
      <c r="AZ275" s="85">
        <f t="shared" si="170"/>
        <v>0</v>
      </c>
      <c r="BA275" s="85">
        <f t="shared" si="170"/>
        <v>0</v>
      </c>
      <c r="BB275" s="85">
        <f t="shared" si="170"/>
        <v>0</v>
      </c>
      <c r="BC275" s="85">
        <f t="shared" si="170"/>
        <v>0</v>
      </c>
      <c r="BD275" s="85">
        <f t="shared" si="170"/>
        <v>0</v>
      </c>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row>
    <row r="276" spans="1:104" outlineLevel="1" x14ac:dyDescent="0.25">
      <c r="A276" s="2"/>
      <c r="B276" s="2"/>
      <c r="C276" s="2" t="s">
        <v>234</v>
      </c>
      <c r="D276" s="2"/>
      <c r="E276" s="13" t="str">
        <f>E$98</f>
        <v xml:space="preserve"> [ £m ]</v>
      </c>
      <c r="F276" s="2"/>
      <c r="G276" s="2"/>
      <c r="H276" s="110">
        <f>SUM(J276:BD276)</f>
        <v>-223.92259807512571</v>
      </c>
      <c r="I276" s="2"/>
      <c r="J276" s="85">
        <f t="shared" ref="J276:BD276" si="171">MIN(J262,0)</f>
        <v>0</v>
      </c>
      <c r="K276" s="85">
        <f t="shared" si="171"/>
        <v>0</v>
      </c>
      <c r="L276" s="85">
        <f t="shared" si="171"/>
        <v>0</v>
      </c>
      <c r="M276" s="85">
        <f t="shared" si="171"/>
        <v>0</v>
      </c>
      <c r="N276" s="85">
        <f t="shared" si="171"/>
        <v>0</v>
      </c>
      <c r="O276" s="85">
        <f t="shared" si="171"/>
        <v>0</v>
      </c>
      <c r="P276" s="85">
        <f t="shared" si="171"/>
        <v>0</v>
      </c>
      <c r="Q276" s="85">
        <f t="shared" si="171"/>
        <v>0</v>
      </c>
      <c r="R276" s="85">
        <f t="shared" si="171"/>
        <v>-129.14875474317074</v>
      </c>
      <c r="S276" s="85">
        <f t="shared" si="171"/>
        <v>-78.108410202876385</v>
      </c>
      <c r="T276" s="85">
        <f t="shared" si="171"/>
        <v>-12.648489911709538</v>
      </c>
      <c r="U276" s="85">
        <f t="shared" si="171"/>
        <v>0</v>
      </c>
      <c r="V276" s="85">
        <f t="shared" si="171"/>
        <v>0</v>
      </c>
      <c r="W276" s="85">
        <f t="shared" si="171"/>
        <v>0</v>
      </c>
      <c r="X276" s="85">
        <f t="shared" si="171"/>
        <v>0</v>
      </c>
      <c r="Y276" s="85">
        <f t="shared" si="171"/>
        <v>0</v>
      </c>
      <c r="Z276" s="85">
        <f t="shared" si="171"/>
        <v>0</v>
      </c>
      <c r="AA276" s="85">
        <f t="shared" si="171"/>
        <v>0</v>
      </c>
      <c r="AB276" s="85">
        <f t="shared" si="171"/>
        <v>0</v>
      </c>
      <c r="AC276" s="85">
        <f t="shared" si="171"/>
        <v>0</v>
      </c>
      <c r="AD276" s="85">
        <f t="shared" si="171"/>
        <v>0</v>
      </c>
      <c r="AE276" s="85">
        <f t="shared" si="171"/>
        <v>0</v>
      </c>
      <c r="AF276" s="85">
        <f t="shared" si="171"/>
        <v>0</v>
      </c>
      <c r="AG276" s="85">
        <f t="shared" si="171"/>
        <v>0</v>
      </c>
      <c r="AH276" s="85">
        <f t="shared" si="171"/>
        <v>0</v>
      </c>
      <c r="AI276" s="85">
        <f t="shared" si="171"/>
        <v>0</v>
      </c>
      <c r="AJ276" s="85">
        <f t="shared" si="171"/>
        <v>0</v>
      </c>
      <c r="AK276" s="85">
        <f t="shared" si="171"/>
        <v>0</v>
      </c>
      <c r="AL276" s="85">
        <f t="shared" si="171"/>
        <v>-4.016943217369068</v>
      </c>
      <c r="AM276" s="85">
        <f t="shared" si="171"/>
        <v>0</v>
      </c>
      <c r="AN276" s="85">
        <f t="shared" si="171"/>
        <v>0</v>
      </c>
      <c r="AO276" s="85">
        <f t="shared" si="171"/>
        <v>0</v>
      </c>
      <c r="AP276" s="85">
        <f t="shared" si="171"/>
        <v>0</v>
      </c>
      <c r="AQ276" s="85">
        <f t="shared" si="171"/>
        <v>0</v>
      </c>
      <c r="AR276" s="85">
        <f t="shared" si="171"/>
        <v>0</v>
      </c>
      <c r="AS276" s="85">
        <f t="shared" si="171"/>
        <v>0</v>
      </c>
      <c r="AT276" s="85">
        <f t="shared" si="171"/>
        <v>0</v>
      </c>
      <c r="AU276" s="85">
        <f t="shared" si="171"/>
        <v>0</v>
      </c>
      <c r="AV276" s="85">
        <f t="shared" si="171"/>
        <v>0</v>
      </c>
      <c r="AW276" s="85">
        <f t="shared" si="171"/>
        <v>0</v>
      </c>
      <c r="AX276" s="85">
        <f t="shared" si="171"/>
        <v>0</v>
      </c>
      <c r="AY276" s="85">
        <f t="shared" si="171"/>
        <v>0</v>
      </c>
      <c r="AZ276" s="85">
        <f t="shared" si="171"/>
        <v>0</v>
      </c>
      <c r="BA276" s="85">
        <f t="shared" si="171"/>
        <v>0</v>
      </c>
      <c r="BB276" s="85">
        <f t="shared" si="171"/>
        <v>0</v>
      </c>
      <c r="BC276" s="85">
        <f t="shared" si="171"/>
        <v>0</v>
      </c>
      <c r="BD276" s="85">
        <f t="shared" si="171"/>
        <v>0</v>
      </c>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row>
    <row r="277" spans="1:104" outlineLevel="1" x14ac:dyDescent="0.25">
      <c r="A277" s="2"/>
      <c r="B277" s="2"/>
      <c r="C277" s="2" t="s">
        <v>235</v>
      </c>
      <c r="D277" s="2"/>
      <c r="E277" s="13" t="str">
        <f>E$98</f>
        <v xml:space="preserve"> [ £m ]</v>
      </c>
      <c r="F277" s="2"/>
      <c r="G277" s="2"/>
      <c r="H277" s="110">
        <f>SUM(J277:BD277)</f>
        <v>219.90565485775667</v>
      </c>
      <c r="I277" s="2"/>
      <c r="J277" s="85">
        <f t="shared" ref="J277:BD277" si="172">MIN(-J275,MAX(J262,0))</f>
        <v>0</v>
      </c>
      <c r="K277" s="85">
        <f t="shared" si="172"/>
        <v>0</v>
      </c>
      <c r="L277" s="85">
        <f t="shared" si="172"/>
        <v>0</v>
      </c>
      <c r="M277" s="85">
        <f t="shared" si="172"/>
        <v>0</v>
      </c>
      <c r="N277" s="85">
        <f t="shared" si="172"/>
        <v>0</v>
      </c>
      <c r="O277" s="85">
        <f t="shared" si="172"/>
        <v>0</v>
      </c>
      <c r="P277" s="85">
        <f t="shared" si="172"/>
        <v>0</v>
      </c>
      <c r="Q277" s="85">
        <f t="shared" si="172"/>
        <v>0</v>
      </c>
      <c r="R277" s="85">
        <f t="shared" si="172"/>
        <v>0</v>
      </c>
      <c r="S277" s="85">
        <f t="shared" si="172"/>
        <v>0</v>
      </c>
      <c r="T277" s="85">
        <f t="shared" si="172"/>
        <v>0</v>
      </c>
      <c r="U277" s="85">
        <f t="shared" si="172"/>
        <v>14.649671772585942</v>
      </c>
      <c r="V277" s="85">
        <f t="shared" si="172"/>
        <v>39.756432414176047</v>
      </c>
      <c r="W277" s="85">
        <f t="shared" si="172"/>
        <v>3.929691337653352</v>
      </c>
      <c r="X277" s="85">
        <f t="shared" si="172"/>
        <v>75.712880455752384</v>
      </c>
      <c r="Y277" s="85">
        <f t="shared" si="172"/>
        <v>85.856978877588944</v>
      </c>
      <c r="Z277" s="85">
        <f t="shared" si="172"/>
        <v>0</v>
      </c>
      <c r="AA277" s="85">
        <f t="shared" si="172"/>
        <v>0</v>
      </c>
      <c r="AB277" s="85">
        <f t="shared" si="172"/>
        <v>0</v>
      </c>
      <c r="AC277" s="85">
        <f t="shared" si="172"/>
        <v>0</v>
      </c>
      <c r="AD277" s="85">
        <f t="shared" si="172"/>
        <v>0</v>
      </c>
      <c r="AE277" s="85">
        <f t="shared" si="172"/>
        <v>0</v>
      </c>
      <c r="AF277" s="85">
        <f t="shared" si="172"/>
        <v>0</v>
      </c>
      <c r="AG277" s="85">
        <f t="shared" si="172"/>
        <v>0</v>
      </c>
      <c r="AH277" s="85">
        <f t="shared" si="172"/>
        <v>0</v>
      </c>
      <c r="AI277" s="85">
        <f t="shared" si="172"/>
        <v>0</v>
      </c>
      <c r="AJ277" s="85">
        <f t="shared" si="172"/>
        <v>0</v>
      </c>
      <c r="AK277" s="85">
        <f t="shared" si="172"/>
        <v>0</v>
      </c>
      <c r="AL277" s="85">
        <f t="shared" si="172"/>
        <v>0</v>
      </c>
      <c r="AM277" s="85">
        <f t="shared" si="172"/>
        <v>0</v>
      </c>
      <c r="AN277" s="85">
        <f t="shared" si="172"/>
        <v>0</v>
      </c>
      <c r="AO277" s="85">
        <f t="shared" si="172"/>
        <v>0</v>
      </c>
      <c r="AP277" s="85">
        <f t="shared" si="172"/>
        <v>0</v>
      </c>
      <c r="AQ277" s="85">
        <f t="shared" si="172"/>
        <v>0</v>
      </c>
      <c r="AR277" s="85">
        <f t="shared" si="172"/>
        <v>0</v>
      </c>
      <c r="AS277" s="85">
        <f t="shared" si="172"/>
        <v>0</v>
      </c>
      <c r="AT277" s="85">
        <f t="shared" si="172"/>
        <v>0</v>
      </c>
      <c r="AU277" s="85">
        <f t="shared" si="172"/>
        <v>0</v>
      </c>
      <c r="AV277" s="85">
        <f t="shared" si="172"/>
        <v>0</v>
      </c>
      <c r="AW277" s="85">
        <f t="shared" si="172"/>
        <v>0</v>
      </c>
      <c r="AX277" s="85">
        <f t="shared" si="172"/>
        <v>0</v>
      </c>
      <c r="AY277" s="85">
        <f t="shared" si="172"/>
        <v>0</v>
      </c>
      <c r="AZ277" s="85">
        <f t="shared" si="172"/>
        <v>0</v>
      </c>
      <c r="BA277" s="85">
        <f t="shared" si="172"/>
        <v>0</v>
      </c>
      <c r="BB277" s="85">
        <f t="shared" si="172"/>
        <v>0</v>
      </c>
      <c r="BC277" s="85">
        <f t="shared" si="172"/>
        <v>0</v>
      </c>
      <c r="BD277" s="85">
        <f t="shared" si="172"/>
        <v>0</v>
      </c>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row>
    <row r="278" spans="1:104" outlineLevel="1" x14ac:dyDescent="0.25">
      <c r="A278" s="2"/>
      <c r="B278" s="2"/>
      <c r="C278" s="2" t="s">
        <v>174</v>
      </c>
      <c r="D278" s="2"/>
      <c r="E278" s="13" t="str">
        <f>E$98</f>
        <v xml:space="preserve"> [ £m ]</v>
      </c>
      <c r="F278" s="2"/>
      <c r="G278" s="2"/>
      <c r="H278" s="110">
        <f>SUM(J278:BD278)</f>
        <v>4.016943217369068</v>
      </c>
      <c r="I278" s="2"/>
      <c r="J278" s="93">
        <f t="shared" ref="J278:BD278" si="173">-SUM(J275:J277)*J26</f>
        <v>0</v>
      </c>
      <c r="K278" s="93">
        <f t="shared" si="173"/>
        <v>0</v>
      </c>
      <c r="L278" s="93">
        <f t="shared" si="173"/>
        <v>0</v>
      </c>
      <c r="M278" s="93">
        <f t="shared" si="173"/>
        <v>0</v>
      </c>
      <c r="N278" s="93">
        <f t="shared" si="173"/>
        <v>0</v>
      </c>
      <c r="O278" s="93">
        <f t="shared" si="173"/>
        <v>0</v>
      </c>
      <c r="P278" s="93">
        <f t="shared" si="173"/>
        <v>0</v>
      </c>
      <c r="Q278" s="93">
        <f t="shared" si="173"/>
        <v>0</v>
      </c>
      <c r="R278" s="93">
        <f t="shared" si="173"/>
        <v>0</v>
      </c>
      <c r="S278" s="93">
        <f t="shared" si="173"/>
        <v>0</v>
      </c>
      <c r="T278" s="93">
        <f t="shared" si="173"/>
        <v>0</v>
      </c>
      <c r="U278" s="93">
        <f t="shared" si="173"/>
        <v>0</v>
      </c>
      <c r="V278" s="93">
        <f t="shared" si="173"/>
        <v>0</v>
      </c>
      <c r="W278" s="93">
        <f t="shared" si="173"/>
        <v>0</v>
      </c>
      <c r="X278" s="93">
        <f t="shared" si="173"/>
        <v>0</v>
      </c>
      <c r="Y278" s="93">
        <f t="shared" si="173"/>
        <v>0</v>
      </c>
      <c r="Z278" s="93">
        <f t="shared" si="173"/>
        <v>0</v>
      </c>
      <c r="AA278" s="93">
        <f t="shared" si="173"/>
        <v>0</v>
      </c>
      <c r="AB278" s="93">
        <f t="shared" si="173"/>
        <v>0</v>
      </c>
      <c r="AC278" s="93">
        <f t="shared" si="173"/>
        <v>0</v>
      </c>
      <c r="AD278" s="93">
        <f t="shared" si="173"/>
        <v>0</v>
      </c>
      <c r="AE278" s="93">
        <f t="shared" si="173"/>
        <v>0</v>
      </c>
      <c r="AF278" s="93">
        <f t="shared" si="173"/>
        <v>0</v>
      </c>
      <c r="AG278" s="93">
        <f t="shared" si="173"/>
        <v>0</v>
      </c>
      <c r="AH278" s="93">
        <f t="shared" si="173"/>
        <v>0</v>
      </c>
      <c r="AI278" s="93">
        <f t="shared" si="173"/>
        <v>0</v>
      </c>
      <c r="AJ278" s="93">
        <f t="shared" si="173"/>
        <v>0</v>
      </c>
      <c r="AK278" s="93">
        <f t="shared" si="173"/>
        <v>0</v>
      </c>
      <c r="AL278" s="93">
        <f t="shared" si="173"/>
        <v>4.016943217369068</v>
      </c>
      <c r="AM278" s="93">
        <f t="shared" si="173"/>
        <v>0</v>
      </c>
      <c r="AN278" s="93">
        <f t="shared" si="173"/>
        <v>0</v>
      </c>
      <c r="AO278" s="93">
        <f t="shared" si="173"/>
        <v>0</v>
      </c>
      <c r="AP278" s="93">
        <f t="shared" si="173"/>
        <v>0</v>
      </c>
      <c r="AQ278" s="93">
        <f t="shared" si="173"/>
        <v>0</v>
      </c>
      <c r="AR278" s="93">
        <f t="shared" si="173"/>
        <v>0</v>
      </c>
      <c r="AS278" s="93">
        <f t="shared" si="173"/>
        <v>0</v>
      </c>
      <c r="AT278" s="93">
        <f t="shared" si="173"/>
        <v>0</v>
      </c>
      <c r="AU278" s="93">
        <f t="shared" si="173"/>
        <v>0</v>
      </c>
      <c r="AV278" s="93">
        <f t="shared" si="173"/>
        <v>0</v>
      </c>
      <c r="AW278" s="93">
        <f t="shared" si="173"/>
        <v>0</v>
      </c>
      <c r="AX278" s="93">
        <f t="shared" si="173"/>
        <v>0</v>
      </c>
      <c r="AY278" s="93">
        <f t="shared" si="173"/>
        <v>0</v>
      </c>
      <c r="AZ278" s="93">
        <f t="shared" si="173"/>
        <v>0</v>
      </c>
      <c r="BA278" s="93">
        <f t="shared" si="173"/>
        <v>0</v>
      </c>
      <c r="BB278" s="93">
        <f t="shared" si="173"/>
        <v>0</v>
      </c>
      <c r="BC278" s="93">
        <f t="shared" si="173"/>
        <v>0</v>
      </c>
      <c r="BD278" s="93">
        <f t="shared" si="173"/>
        <v>0</v>
      </c>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row>
    <row r="279" spans="1:104" outlineLevel="1" x14ac:dyDescent="0.25">
      <c r="A279" s="2"/>
      <c r="B279" s="2"/>
      <c r="C279" s="2" t="s">
        <v>116</v>
      </c>
      <c r="D279" s="2"/>
      <c r="E279" s="13" t="str">
        <f>E$98</f>
        <v xml:space="preserve"> [ £m ]</v>
      </c>
      <c r="F279" s="2"/>
      <c r="G279" s="2"/>
      <c r="H279" s="2"/>
      <c r="I279" s="2"/>
      <c r="J279" s="89">
        <f t="shared" ref="J279:BD279" si="174">SUM(J275:J278)</f>
        <v>0</v>
      </c>
      <c r="K279" s="89">
        <f t="shared" si="174"/>
        <v>0</v>
      </c>
      <c r="L279" s="89">
        <f t="shared" si="174"/>
        <v>0</v>
      </c>
      <c r="M279" s="89">
        <f t="shared" si="174"/>
        <v>0</v>
      </c>
      <c r="N279" s="89">
        <f t="shared" si="174"/>
        <v>0</v>
      </c>
      <c r="O279" s="89">
        <f t="shared" si="174"/>
        <v>0</v>
      </c>
      <c r="P279" s="89">
        <f t="shared" si="174"/>
        <v>0</v>
      </c>
      <c r="Q279" s="89">
        <f t="shared" si="174"/>
        <v>0</v>
      </c>
      <c r="R279" s="89">
        <f t="shared" si="174"/>
        <v>-129.14875474317074</v>
      </c>
      <c r="S279" s="89">
        <f t="shared" si="174"/>
        <v>-207.25716494604711</v>
      </c>
      <c r="T279" s="89">
        <f t="shared" si="174"/>
        <v>-219.90565485775664</v>
      </c>
      <c r="U279" s="89">
        <f t="shared" si="174"/>
        <v>-205.2559830851707</v>
      </c>
      <c r="V279" s="89">
        <f t="shared" si="174"/>
        <v>-165.49955067099467</v>
      </c>
      <c r="W279" s="89">
        <f t="shared" si="174"/>
        <v>-161.56985933334133</v>
      </c>
      <c r="X279" s="89">
        <f t="shared" si="174"/>
        <v>-85.856978877588944</v>
      </c>
      <c r="Y279" s="89">
        <f t="shared" si="174"/>
        <v>0</v>
      </c>
      <c r="Z279" s="89">
        <f t="shared" si="174"/>
        <v>0</v>
      </c>
      <c r="AA279" s="89">
        <f t="shared" si="174"/>
        <v>0</v>
      </c>
      <c r="AB279" s="89">
        <f t="shared" si="174"/>
        <v>0</v>
      </c>
      <c r="AC279" s="89">
        <f t="shared" si="174"/>
        <v>0</v>
      </c>
      <c r="AD279" s="89">
        <f t="shared" si="174"/>
        <v>0</v>
      </c>
      <c r="AE279" s="89">
        <f t="shared" si="174"/>
        <v>0</v>
      </c>
      <c r="AF279" s="89">
        <f t="shared" si="174"/>
        <v>0</v>
      </c>
      <c r="AG279" s="89">
        <f t="shared" si="174"/>
        <v>0</v>
      </c>
      <c r="AH279" s="89">
        <f t="shared" si="174"/>
        <v>0</v>
      </c>
      <c r="AI279" s="89">
        <f t="shared" si="174"/>
        <v>0</v>
      </c>
      <c r="AJ279" s="89">
        <f t="shared" si="174"/>
        <v>0</v>
      </c>
      <c r="AK279" s="89">
        <f t="shared" si="174"/>
        <v>0</v>
      </c>
      <c r="AL279" s="89">
        <f t="shared" si="174"/>
        <v>0</v>
      </c>
      <c r="AM279" s="89">
        <f t="shared" si="174"/>
        <v>0</v>
      </c>
      <c r="AN279" s="89">
        <f t="shared" si="174"/>
        <v>0</v>
      </c>
      <c r="AO279" s="89">
        <f t="shared" si="174"/>
        <v>0</v>
      </c>
      <c r="AP279" s="89">
        <f t="shared" si="174"/>
        <v>0</v>
      </c>
      <c r="AQ279" s="89">
        <f t="shared" si="174"/>
        <v>0</v>
      </c>
      <c r="AR279" s="89">
        <f t="shared" si="174"/>
        <v>0</v>
      </c>
      <c r="AS279" s="89">
        <f t="shared" si="174"/>
        <v>0</v>
      </c>
      <c r="AT279" s="89">
        <f t="shared" si="174"/>
        <v>0</v>
      </c>
      <c r="AU279" s="89">
        <f t="shared" si="174"/>
        <v>0</v>
      </c>
      <c r="AV279" s="89">
        <f t="shared" si="174"/>
        <v>0</v>
      </c>
      <c r="AW279" s="89">
        <f t="shared" si="174"/>
        <v>0</v>
      </c>
      <c r="AX279" s="89">
        <f t="shared" si="174"/>
        <v>0</v>
      </c>
      <c r="AY279" s="89">
        <f t="shared" si="174"/>
        <v>0</v>
      </c>
      <c r="AZ279" s="89">
        <f t="shared" si="174"/>
        <v>0</v>
      </c>
      <c r="BA279" s="89">
        <f t="shared" si="174"/>
        <v>0</v>
      </c>
      <c r="BB279" s="89">
        <f t="shared" si="174"/>
        <v>0</v>
      </c>
      <c r="BC279" s="89">
        <f t="shared" si="174"/>
        <v>0</v>
      </c>
      <c r="BD279" s="89">
        <f t="shared" si="174"/>
        <v>0</v>
      </c>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row>
    <row r="280" spans="1:104" outlineLevel="1" x14ac:dyDescent="0.25">
      <c r="A280" s="2"/>
      <c r="B280" s="2"/>
      <c r="C280" s="2"/>
      <c r="D280" s="2"/>
      <c r="E280" s="24"/>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row>
    <row r="281" spans="1:104" outlineLevel="1" x14ac:dyDescent="0.25">
      <c r="A281" s="2"/>
      <c r="B281" s="9">
        <f>MAX($A$14:B280)+0.01</f>
        <v>5.0599999999999987</v>
      </c>
      <c r="C281" s="10" t="s">
        <v>236</v>
      </c>
      <c r="D281" s="2"/>
      <c r="E281" s="24"/>
      <c r="F281" s="2"/>
      <c r="G281" s="2"/>
      <c r="H281" s="2"/>
      <c r="I281" s="2"/>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row>
    <row r="282" spans="1:104" outlineLevel="1" x14ac:dyDescent="0.25">
      <c r="A282" s="2"/>
      <c r="B282" s="2"/>
      <c r="C282" s="2" t="s">
        <v>113</v>
      </c>
      <c r="D282" s="2"/>
      <c r="E282" s="13" t="str">
        <f>E$98</f>
        <v xml:space="preserve"> [ £m ]</v>
      </c>
      <c r="F282" s="2"/>
      <c r="G282" s="2"/>
      <c r="H282" s="2"/>
      <c r="I282" s="2"/>
      <c r="J282" s="85">
        <f t="shared" ref="J282:BD282" si="175">I286</f>
        <v>0</v>
      </c>
      <c r="K282" s="85">
        <f t="shared" si="175"/>
        <v>0</v>
      </c>
      <c r="L282" s="85">
        <f t="shared" si="175"/>
        <v>0</v>
      </c>
      <c r="M282" s="85">
        <f t="shared" si="175"/>
        <v>0</v>
      </c>
      <c r="N282" s="85">
        <f t="shared" si="175"/>
        <v>315.52356164383565</v>
      </c>
      <c r="O282" s="85">
        <f t="shared" si="175"/>
        <v>657.49783657534249</v>
      </c>
      <c r="P282" s="85">
        <f t="shared" si="175"/>
        <v>1170.3825376239042</v>
      </c>
      <c r="Q282" s="85">
        <f t="shared" si="175"/>
        <v>1567.2054099649654</v>
      </c>
      <c r="R282" s="85">
        <f t="shared" si="175"/>
        <v>1796.6796515775904</v>
      </c>
      <c r="S282" s="85">
        <f t="shared" si="175"/>
        <v>1749.9377802487693</v>
      </c>
      <c r="T282" s="85">
        <f t="shared" si="175"/>
        <v>1658.2456628512957</v>
      </c>
      <c r="U282" s="85">
        <f t="shared" si="175"/>
        <v>1566.5535454538222</v>
      </c>
      <c r="V282" s="85">
        <f t="shared" si="175"/>
        <v>1474.8614280563486</v>
      </c>
      <c r="W282" s="85">
        <f t="shared" si="175"/>
        <v>1383.169310658875</v>
      </c>
      <c r="X282" s="85">
        <f t="shared" si="175"/>
        <v>1291.4771932614015</v>
      </c>
      <c r="Y282" s="85">
        <f t="shared" si="175"/>
        <v>1199.7850758639279</v>
      </c>
      <c r="Z282" s="85">
        <f t="shared" si="175"/>
        <v>1108.0929584664543</v>
      </c>
      <c r="AA282" s="85">
        <f t="shared" si="175"/>
        <v>1016.4008410689808</v>
      </c>
      <c r="AB282" s="85">
        <f t="shared" si="175"/>
        <v>924.70872367150719</v>
      </c>
      <c r="AC282" s="85">
        <f t="shared" si="175"/>
        <v>833.01660627403362</v>
      </c>
      <c r="AD282" s="85">
        <f t="shared" si="175"/>
        <v>741.32448887656005</v>
      </c>
      <c r="AE282" s="85">
        <f t="shared" si="175"/>
        <v>649.63237147908649</v>
      </c>
      <c r="AF282" s="85">
        <f t="shared" si="175"/>
        <v>557.94025408161292</v>
      </c>
      <c r="AG282" s="85">
        <f t="shared" si="175"/>
        <v>466.24813668413935</v>
      </c>
      <c r="AH282" s="85">
        <f t="shared" si="175"/>
        <v>374.55601928666579</v>
      </c>
      <c r="AI282" s="85">
        <f t="shared" si="175"/>
        <v>282.86390188919222</v>
      </c>
      <c r="AJ282" s="85">
        <f t="shared" si="175"/>
        <v>191.17178449171865</v>
      </c>
      <c r="AK282" s="85">
        <f t="shared" si="175"/>
        <v>99.479667094245102</v>
      </c>
      <c r="AL282" s="85">
        <f t="shared" si="175"/>
        <v>7.7875496967715492</v>
      </c>
      <c r="AM282" s="85">
        <f t="shared" si="175"/>
        <v>0</v>
      </c>
      <c r="AN282" s="85">
        <f t="shared" si="175"/>
        <v>0</v>
      </c>
      <c r="AO282" s="85">
        <f t="shared" si="175"/>
        <v>0</v>
      </c>
      <c r="AP282" s="85">
        <f t="shared" si="175"/>
        <v>0</v>
      </c>
      <c r="AQ282" s="85">
        <f t="shared" si="175"/>
        <v>0</v>
      </c>
      <c r="AR282" s="85">
        <f t="shared" si="175"/>
        <v>0</v>
      </c>
      <c r="AS282" s="85">
        <f t="shared" si="175"/>
        <v>0</v>
      </c>
      <c r="AT282" s="85">
        <f t="shared" si="175"/>
        <v>0</v>
      </c>
      <c r="AU282" s="85">
        <f t="shared" si="175"/>
        <v>0</v>
      </c>
      <c r="AV282" s="85">
        <f t="shared" si="175"/>
        <v>0</v>
      </c>
      <c r="AW282" s="85">
        <f t="shared" si="175"/>
        <v>0</v>
      </c>
      <c r="AX282" s="85">
        <f t="shared" si="175"/>
        <v>0</v>
      </c>
      <c r="AY282" s="85">
        <f t="shared" si="175"/>
        <v>0</v>
      </c>
      <c r="AZ282" s="85">
        <f t="shared" si="175"/>
        <v>0</v>
      </c>
      <c r="BA282" s="85">
        <f t="shared" si="175"/>
        <v>0</v>
      </c>
      <c r="BB282" s="85">
        <f t="shared" si="175"/>
        <v>0</v>
      </c>
      <c r="BC282" s="85">
        <f t="shared" si="175"/>
        <v>0</v>
      </c>
      <c r="BD282" s="85">
        <f t="shared" si="175"/>
        <v>0</v>
      </c>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row>
    <row r="283" spans="1:104" outlineLevel="1" x14ac:dyDescent="0.25">
      <c r="A283" s="2"/>
      <c r="B283" s="2"/>
      <c r="C283" s="2" t="str">
        <f>C183</f>
        <v>Capital Expenditure</v>
      </c>
      <c r="D283" s="2"/>
      <c r="E283" s="13" t="str">
        <f>E$98</f>
        <v xml:space="preserve"> [ £m ]</v>
      </c>
      <c r="F283" s="2"/>
      <c r="G283" s="2"/>
      <c r="H283" s="110">
        <f>SUM(J283:BD283)</f>
        <v>1833.8423479494711</v>
      </c>
      <c r="I283" s="2"/>
      <c r="J283" s="85">
        <f t="shared" ref="J283:BD283" si="176">-J183</f>
        <v>0</v>
      </c>
      <c r="K283" s="85">
        <f t="shared" si="176"/>
        <v>0</v>
      </c>
      <c r="L283" s="85">
        <f t="shared" si="176"/>
        <v>0</v>
      </c>
      <c r="M283" s="85">
        <f t="shared" si="176"/>
        <v>315.52356164383565</v>
      </c>
      <c r="N283" s="85">
        <f t="shared" si="176"/>
        <v>341.97427493150684</v>
      </c>
      <c r="O283" s="85">
        <f t="shared" si="176"/>
        <v>512.88470104856162</v>
      </c>
      <c r="P283" s="85">
        <f t="shared" si="176"/>
        <v>396.82287234106104</v>
      </c>
      <c r="Q283" s="85">
        <f t="shared" si="176"/>
        <v>229.47424161262501</v>
      </c>
      <c r="R283" s="85">
        <f t="shared" si="176"/>
        <v>37.162696371880685</v>
      </c>
      <c r="S283" s="85">
        <f t="shared" si="176"/>
        <v>0</v>
      </c>
      <c r="T283" s="85">
        <f t="shared" si="176"/>
        <v>0</v>
      </c>
      <c r="U283" s="85">
        <f t="shared" si="176"/>
        <v>0</v>
      </c>
      <c r="V283" s="85">
        <f t="shared" si="176"/>
        <v>0</v>
      </c>
      <c r="W283" s="85">
        <f t="shared" si="176"/>
        <v>0</v>
      </c>
      <c r="X283" s="85">
        <f t="shared" si="176"/>
        <v>0</v>
      </c>
      <c r="Y283" s="85">
        <f t="shared" si="176"/>
        <v>0</v>
      </c>
      <c r="Z283" s="85">
        <f t="shared" si="176"/>
        <v>0</v>
      </c>
      <c r="AA283" s="85">
        <f t="shared" si="176"/>
        <v>0</v>
      </c>
      <c r="AB283" s="85">
        <f t="shared" si="176"/>
        <v>0</v>
      </c>
      <c r="AC283" s="85">
        <f t="shared" si="176"/>
        <v>0</v>
      </c>
      <c r="AD283" s="85">
        <f t="shared" si="176"/>
        <v>0</v>
      </c>
      <c r="AE283" s="85">
        <f t="shared" si="176"/>
        <v>0</v>
      </c>
      <c r="AF283" s="85">
        <f t="shared" si="176"/>
        <v>0</v>
      </c>
      <c r="AG283" s="85">
        <f t="shared" si="176"/>
        <v>0</v>
      </c>
      <c r="AH283" s="85">
        <f t="shared" si="176"/>
        <v>0</v>
      </c>
      <c r="AI283" s="85">
        <f t="shared" si="176"/>
        <v>0</v>
      </c>
      <c r="AJ283" s="85">
        <f t="shared" si="176"/>
        <v>0</v>
      </c>
      <c r="AK283" s="85">
        <f t="shared" si="176"/>
        <v>0</v>
      </c>
      <c r="AL283" s="85">
        <f t="shared" si="176"/>
        <v>0</v>
      </c>
      <c r="AM283" s="85">
        <f t="shared" si="176"/>
        <v>0</v>
      </c>
      <c r="AN283" s="85">
        <f t="shared" si="176"/>
        <v>0</v>
      </c>
      <c r="AO283" s="85">
        <f t="shared" si="176"/>
        <v>0</v>
      </c>
      <c r="AP283" s="85">
        <f t="shared" si="176"/>
        <v>0</v>
      </c>
      <c r="AQ283" s="85">
        <f t="shared" si="176"/>
        <v>0</v>
      </c>
      <c r="AR283" s="85">
        <f t="shared" si="176"/>
        <v>0</v>
      </c>
      <c r="AS283" s="85">
        <f t="shared" si="176"/>
        <v>0</v>
      </c>
      <c r="AT283" s="85">
        <f t="shared" si="176"/>
        <v>0</v>
      </c>
      <c r="AU283" s="85">
        <f t="shared" si="176"/>
        <v>0</v>
      </c>
      <c r="AV283" s="85">
        <f t="shared" si="176"/>
        <v>0</v>
      </c>
      <c r="AW283" s="85">
        <f t="shared" si="176"/>
        <v>0</v>
      </c>
      <c r="AX283" s="85">
        <f t="shared" si="176"/>
        <v>0</v>
      </c>
      <c r="AY283" s="85">
        <f t="shared" si="176"/>
        <v>0</v>
      </c>
      <c r="AZ283" s="85">
        <f t="shared" si="176"/>
        <v>0</v>
      </c>
      <c r="BA283" s="85">
        <f t="shared" si="176"/>
        <v>0</v>
      </c>
      <c r="BB283" s="85">
        <f t="shared" si="176"/>
        <v>0</v>
      </c>
      <c r="BC283" s="85">
        <f t="shared" si="176"/>
        <v>0</v>
      </c>
      <c r="BD283" s="85">
        <f t="shared" si="176"/>
        <v>0</v>
      </c>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row>
    <row r="284" spans="1:104" outlineLevel="1" x14ac:dyDescent="0.25">
      <c r="A284" s="2"/>
      <c r="B284" s="2"/>
      <c r="C284" s="2" t="s">
        <v>237</v>
      </c>
      <c r="D284" s="2"/>
      <c r="E284" s="13" t="str">
        <f>E$98</f>
        <v xml:space="preserve"> [ £m ]</v>
      </c>
      <c r="F284" s="84">
        <f>Inputs!G65</f>
        <v>20</v>
      </c>
      <c r="G284" s="2"/>
      <c r="H284" s="110">
        <f>SUM(J284:BD284)</f>
        <v>-1826.6948708305165</v>
      </c>
      <c r="I284" s="2"/>
      <c r="J284" s="85">
        <f>IF($F284=0,0,-MIN(SUM(J282:J283),SLN(SUM($J283:J283),,$F284)))*J$19</f>
        <v>0</v>
      </c>
      <c r="K284" s="85">
        <f>IF($F284=0,0,-MIN(SUM(K282:K283),SLN(SUM($J283:K283),,$F284)))*K$19</f>
        <v>0</v>
      </c>
      <c r="L284" s="85">
        <f>IF($F284=0,0,-MIN(SUM(L282:L283),SLN(SUM($J283:L283),,$F284)))*L$19</f>
        <v>0</v>
      </c>
      <c r="M284" s="85">
        <f>IF($F284=0,0,-MIN(SUM(M282:M283),SLN(SUM($J283:M283),,$F284)))*M$19</f>
        <v>0</v>
      </c>
      <c r="N284" s="85">
        <f>IF($F284=0,0,-MIN(SUM(N282:N283),SLN(SUM($J283:N283),,$F284)))*N$19</f>
        <v>0</v>
      </c>
      <c r="O284" s="85">
        <f>IF($F284=0,0,-MIN(SUM(O282:O283),SLN(SUM($J283:O283),,$F284)))*O$19</f>
        <v>0</v>
      </c>
      <c r="P284" s="85">
        <f>IF($F284=0,0,-MIN(SUM(P282:P283),SLN(SUM($J283:P283),,$F284)))*P$19</f>
        <v>0</v>
      </c>
      <c r="Q284" s="85">
        <f>IF($F284=0,0,-MIN(SUM(Q282:Q283),SLN(SUM($J283:Q283),,$F284)))*Q$19</f>
        <v>0</v>
      </c>
      <c r="R284" s="85">
        <f>IF($F284=0,0,-MIN(SUM(R282:R283),SLN(SUM($J283:R283),,$F284)))*R$19</f>
        <v>-83.904567700701833</v>
      </c>
      <c r="S284" s="85">
        <f>IF($F284=0,0,-MIN(SUM(S282:S283),SLN(SUM($J283:S283),,$F284)))*S$19</f>
        <v>-91.692117397473552</v>
      </c>
      <c r="T284" s="85">
        <f>IF($F284=0,0,-MIN(SUM(T282:T283),SLN(SUM($J283:T283),,$F284)))*T$19</f>
        <v>-91.692117397473552</v>
      </c>
      <c r="U284" s="85">
        <f>IF($F284=0,0,-MIN(SUM(U282:U283),SLN(SUM($J283:U283),,$F284)))*U$19</f>
        <v>-91.692117397473552</v>
      </c>
      <c r="V284" s="85">
        <f>IF($F284=0,0,-MIN(SUM(V282:V283),SLN(SUM($J283:V283),,$F284)))*V$19</f>
        <v>-91.692117397473552</v>
      </c>
      <c r="W284" s="85">
        <f>IF($F284=0,0,-MIN(SUM(W282:W283),SLN(SUM($J283:W283),,$F284)))*W$19</f>
        <v>-91.692117397473552</v>
      </c>
      <c r="X284" s="85">
        <f>IF($F284=0,0,-MIN(SUM(X282:X283),SLN(SUM($J283:X283),,$F284)))*X$19</f>
        <v>-91.692117397473552</v>
      </c>
      <c r="Y284" s="85">
        <f>IF($F284=0,0,-MIN(SUM(Y282:Y283),SLN(SUM($J283:Y283),,$F284)))*Y$19</f>
        <v>-91.692117397473552</v>
      </c>
      <c r="Z284" s="85">
        <f>IF($F284=0,0,-MIN(SUM(Z282:Z283),SLN(SUM($J283:Z283),,$F284)))*Z$19</f>
        <v>-91.692117397473552</v>
      </c>
      <c r="AA284" s="85">
        <f>IF($F284=0,0,-MIN(SUM(AA282:AA283),SLN(SUM($J283:AA283),,$F284)))*AA$19</f>
        <v>-91.692117397473552</v>
      </c>
      <c r="AB284" s="85">
        <f>IF($F284=0,0,-MIN(SUM(AB282:AB283),SLN(SUM($J283:AB283),,$F284)))*AB$19</f>
        <v>-91.692117397473552</v>
      </c>
      <c r="AC284" s="85">
        <f>IF($F284=0,0,-MIN(SUM(AC282:AC283),SLN(SUM($J283:AC283),,$F284)))*AC$19</f>
        <v>-91.692117397473552</v>
      </c>
      <c r="AD284" s="85">
        <f>IF($F284=0,0,-MIN(SUM(AD282:AD283),SLN(SUM($J283:AD283),,$F284)))*AD$19</f>
        <v>-91.692117397473552</v>
      </c>
      <c r="AE284" s="85">
        <f>IF($F284=0,0,-MIN(SUM(AE282:AE283),SLN(SUM($J283:AE283),,$F284)))*AE$19</f>
        <v>-91.692117397473552</v>
      </c>
      <c r="AF284" s="85">
        <f>IF($F284=0,0,-MIN(SUM(AF282:AF283),SLN(SUM($J283:AF283),,$F284)))*AF$19</f>
        <v>-91.692117397473552</v>
      </c>
      <c r="AG284" s="85">
        <f>IF($F284=0,0,-MIN(SUM(AG282:AG283),SLN(SUM($J283:AG283),,$F284)))*AG$19</f>
        <v>-91.692117397473552</v>
      </c>
      <c r="AH284" s="85">
        <f>IF($F284=0,0,-MIN(SUM(AH282:AH283),SLN(SUM($J283:AH283),,$F284)))*AH$19</f>
        <v>-91.692117397473552</v>
      </c>
      <c r="AI284" s="85">
        <f>IF($F284=0,0,-MIN(SUM(AI282:AI283),SLN(SUM($J283:AI283),,$F284)))*AI$19</f>
        <v>-91.692117397473552</v>
      </c>
      <c r="AJ284" s="85">
        <f>IF($F284=0,0,-MIN(SUM(AJ282:AJ283),SLN(SUM($J283:AJ283),,$F284)))*AJ$19</f>
        <v>-91.692117397473552</v>
      </c>
      <c r="AK284" s="85">
        <f>IF($F284=0,0,-MIN(SUM(AK282:AK283),SLN(SUM($J283:AK283),,$F284)))*AK$19</f>
        <v>-91.692117397473552</v>
      </c>
      <c r="AL284" s="85">
        <f>IF($F284=0,0,-MIN(SUM(AL282:AL283),SLN(SUM($J283:AL283),,$F284)))*AL$19</f>
        <v>-0.64007257781683957</v>
      </c>
      <c r="AM284" s="85">
        <f>IF($F284=0,0,-MIN(SUM(AM282:AM283),SLN(SUM($J283:AM283),,$F284)))*AM$19</f>
        <v>0</v>
      </c>
      <c r="AN284" s="85">
        <f>IF($F284=0,0,-MIN(SUM(AN282:AN283),SLN(SUM($J283:AN283),,$F284)))*AN$19</f>
        <v>0</v>
      </c>
      <c r="AO284" s="85">
        <f>IF($F284=0,0,-MIN(SUM(AO282:AO283),SLN(SUM($J283:AO283),,$F284)))*AO$19</f>
        <v>0</v>
      </c>
      <c r="AP284" s="85">
        <f>IF($F284=0,0,-MIN(SUM(AP282:AP283),SLN(SUM($J283:AP283),,$F284)))*AP$19</f>
        <v>0</v>
      </c>
      <c r="AQ284" s="85">
        <f>IF($F284=0,0,-MIN(SUM(AQ282:AQ283),SLN(SUM($J283:AQ283),,$F284)))*AQ$19</f>
        <v>0</v>
      </c>
      <c r="AR284" s="85">
        <f>IF($F284=0,0,-MIN(SUM(AR282:AR283),SLN(SUM($J283:AR283),,$F284)))*AR$19</f>
        <v>0</v>
      </c>
      <c r="AS284" s="85">
        <f>IF($F284=0,0,-MIN(SUM(AS282:AS283),SLN(SUM($J283:AS283),,$F284)))*AS$19</f>
        <v>0</v>
      </c>
      <c r="AT284" s="85">
        <f>IF($F284=0,0,-MIN(SUM(AT282:AT283),SLN(SUM($J283:AT283),,$F284)))*AT$19</f>
        <v>0</v>
      </c>
      <c r="AU284" s="85">
        <f>IF($F284=0,0,-MIN(SUM(AU282:AU283),SLN(SUM($J283:AU283),,$F284)))*AU$19</f>
        <v>0</v>
      </c>
      <c r="AV284" s="85">
        <f>IF($F284=0,0,-MIN(SUM(AV282:AV283),SLN(SUM($J283:AV283),,$F284)))*AV$19</f>
        <v>0</v>
      </c>
      <c r="AW284" s="85">
        <f>IF($F284=0,0,-MIN(SUM(AW282:AW283),SLN(SUM($J283:AW283),,$F284)))*AW$19</f>
        <v>0</v>
      </c>
      <c r="AX284" s="85">
        <f>IF($F284=0,0,-MIN(SUM(AX282:AX283),SLN(SUM($J283:AX283),,$F284)))*AX$19</f>
        <v>0</v>
      </c>
      <c r="AY284" s="85">
        <f>IF($F284=0,0,-MIN(SUM(AY282:AY283),SLN(SUM($J283:AY283),,$F284)))*AY$19</f>
        <v>0</v>
      </c>
      <c r="AZ284" s="85">
        <f>IF($F284=0,0,-MIN(SUM(AZ282:AZ283),SLN(SUM($J283:AZ283),,$F284)))*AZ$19</f>
        <v>0</v>
      </c>
      <c r="BA284" s="85">
        <f>IF($F284=0,0,-MIN(SUM(BA282:BA283),SLN(SUM($J283:BA283),,$F284)))*BA$19</f>
        <v>0</v>
      </c>
      <c r="BB284" s="85">
        <f>IF($F284=0,0,-MIN(SUM(BB282:BB283),SLN(SUM($J283:BB283),,$F284)))*BB$19</f>
        <v>0</v>
      </c>
      <c r="BC284" s="85">
        <f>IF($F284=0,0,-MIN(SUM(BC282:BC283),SLN(SUM($J283:BC283),,$F284)))*BC$19</f>
        <v>0</v>
      </c>
      <c r="BD284" s="85">
        <f>IF($F284=0,0,-MIN(SUM(BD282:BD283),SLN(SUM($J283:BD283),,$F284)))*BD$19</f>
        <v>0</v>
      </c>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row>
    <row r="285" spans="1:104" outlineLevel="1" x14ac:dyDescent="0.25">
      <c r="A285" s="2"/>
      <c r="B285" s="2"/>
      <c r="C285" s="2" t="s">
        <v>238</v>
      </c>
      <c r="D285" s="2"/>
      <c r="E285" s="13" t="str">
        <f>E$98</f>
        <v xml:space="preserve"> [ £m ]</v>
      </c>
      <c r="F285" s="2"/>
      <c r="G285" s="2"/>
      <c r="H285" s="110">
        <f>SUM(J285:BD285)</f>
        <v>-7.1474771189547095</v>
      </c>
      <c r="I285" s="2"/>
      <c r="J285" s="85">
        <f t="shared" ref="J285:BD285" si="177">-SUM(J282:J284)*J$26</f>
        <v>0</v>
      </c>
      <c r="K285" s="85">
        <f t="shared" si="177"/>
        <v>0</v>
      </c>
      <c r="L285" s="85">
        <f t="shared" si="177"/>
        <v>0</v>
      </c>
      <c r="M285" s="85">
        <f t="shared" si="177"/>
        <v>0</v>
      </c>
      <c r="N285" s="85">
        <f t="shared" si="177"/>
        <v>0</v>
      </c>
      <c r="O285" s="85">
        <f t="shared" si="177"/>
        <v>0</v>
      </c>
      <c r="P285" s="85">
        <f t="shared" si="177"/>
        <v>0</v>
      </c>
      <c r="Q285" s="85">
        <f t="shared" si="177"/>
        <v>0</v>
      </c>
      <c r="R285" s="85">
        <f t="shared" si="177"/>
        <v>0</v>
      </c>
      <c r="S285" s="85">
        <f t="shared" si="177"/>
        <v>0</v>
      </c>
      <c r="T285" s="85">
        <f t="shared" si="177"/>
        <v>0</v>
      </c>
      <c r="U285" s="85">
        <f t="shared" si="177"/>
        <v>0</v>
      </c>
      <c r="V285" s="85">
        <f t="shared" si="177"/>
        <v>0</v>
      </c>
      <c r="W285" s="85">
        <f t="shared" si="177"/>
        <v>0</v>
      </c>
      <c r="X285" s="85">
        <f t="shared" si="177"/>
        <v>0</v>
      </c>
      <c r="Y285" s="85">
        <f t="shared" si="177"/>
        <v>0</v>
      </c>
      <c r="Z285" s="85">
        <f t="shared" si="177"/>
        <v>0</v>
      </c>
      <c r="AA285" s="85">
        <f t="shared" si="177"/>
        <v>0</v>
      </c>
      <c r="AB285" s="85">
        <f t="shared" si="177"/>
        <v>0</v>
      </c>
      <c r="AC285" s="85">
        <f t="shared" si="177"/>
        <v>0</v>
      </c>
      <c r="AD285" s="85">
        <f t="shared" si="177"/>
        <v>0</v>
      </c>
      <c r="AE285" s="85">
        <f t="shared" si="177"/>
        <v>0</v>
      </c>
      <c r="AF285" s="85">
        <f t="shared" si="177"/>
        <v>0</v>
      </c>
      <c r="AG285" s="85">
        <f t="shared" si="177"/>
        <v>0</v>
      </c>
      <c r="AH285" s="85">
        <f t="shared" si="177"/>
        <v>0</v>
      </c>
      <c r="AI285" s="85">
        <f t="shared" si="177"/>
        <v>0</v>
      </c>
      <c r="AJ285" s="85">
        <f t="shared" si="177"/>
        <v>0</v>
      </c>
      <c r="AK285" s="85">
        <f t="shared" si="177"/>
        <v>0</v>
      </c>
      <c r="AL285" s="85">
        <f t="shared" si="177"/>
        <v>-7.1474771189547095</v>
      </c>
      <c r="AM285" s="85">
        <f t="shared" si="177"/>
        <v>0</v>
      </c>
      <c r="AN285" s="85">
        <f t="shared" si="177"/>
        <v>0</v>
      </c>
      <c r="AO285" s="85">
        <f t="shared" si="177"/>
        <v>0</v>
      </c>
      <c r="AP285" s="85">
        <f t="shared" si="177"/>
        <v>0</v>
      </c>
      <c r="AQ285" s="85">
        <f t="shared" si="177"/>
        <v>0</v>
      </c>
      <c r="AR285" s="85">
        <f t="shared" si="177"/>
        <v>0</v>
      </c>
      <c r="AS285" s="85">
        <f t="shared" si="177"/>
        <v>0</v>
      </c>
      <c r="AT285" s="85">
        <f t="shared" si="177"/>
        <v>0</v>
      </c>
      <c r="AU285" s="85">
        <f t="shared" si="177"/>
        <v>0</v>
      </c>
      <c r="AV285" s="85">
        <f t="shared" si="177"/>
        <v>0</v>
      </c>
      <c r="AW285" s="85">
        <f t="shared" si="177"/>
        <v>0</v>
      </c>
      <c r="AX285" s="85">
        <f t="shared" si="177"/>
        <v>0</v>
      </c>
      <c r="AY285" s="85">
        <f t="shared" si="177"/>
        <v>0</v>
      </c>
      <c r="AZ285" s="85">
        <f t="shared" si="177"/>
        <v>0</v>
      </c>
      <c r="BA285" s="85">
        <f t="shared" si="177"/>
        <v>0</v>
      </c>
      <c r="BB285" s="85">
        <f t="shared" si="177"/>
        <v>0</v>
      </c>
      <c r="BC285" s="85">
        <f t="shared" si="177"/>
        <v>0</v>
      </c>
      <c r="BD285" s="85">
        <f t="shared" si="177"/>
        <v>0</v>
      </c>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row>
    <row r="286" spans="1:104" outlineLevel="1" x14ac:dyDescent="0.25">
      <c r="A286" s="2"/>
      <c r="B286" s="2"/>
      <c r="C286" s="2" t="s">
        <v>116</v>
      </c>
      <c r="D286" s="2"/>
      <c r="E286" s="13" t="str">
        <f>E$98</f>
        <v xml:space="preserve"> [ £m ]</v>
      </c>
      <c r="F286" s="2"/>
      <c r="G286" s="2"/>
      <c r="H286" s="108"/>
      <c r="I286" s="2"/>
      <c r="J286" s="89">
        <f t="shared" ref="J286:BD286" si="178">SUM(J282:J285)</f>
        <v>0</v>
      </c>
      <c r="K286" s="89">
        <f t="shared" si="178"/>
        <v>0</v>
      </c>
      <c r="L286" s="89">
        <f t="shared" si="178"/>
        <v>0</v>
      </c>
      <c r="M286" s="89">
        <f t="shared" si="178"/>
        <v>315.52356164383565</v>
      </c>
      <c r="N286" s="89">
        <f t="shared" si="178"/>
        <v>657.49783657534249</v>
      </c>
      <c r="O286" s="89">
        <f t="shared" si="178"/>
        <v>1170.3825376239042</v>
      </c>
      <c r="P286" s="89">
        <f t="shared" si="178"/>
        <v>1567.2054099649654</v>
      </c>
      <c r="Q286" s="89">
        <f t="shared" si="178"/>
        <v>1796.6796515775904</v>
      </c>
      <c r="R286" s="89">
        <f t="shared" si="178"/>
        <v>1749.9377802487693</v>
      </c>
      <c r="S286" s="89">
        <f t="shared" si="178"/>
        <v>1658.2456628512957</v>
      </c>
      <c r="T286" s="89">
        <f t="shared" si="178"/>
        <v>1566.5535454538222</v>
      </c>
      <c r="U286" s="89">
        <f t="shared" si="178"/>
        <v>1474.8614280563486</v>
      </c>
      <c r="V286" s="89">
        <f t="shared" si="178"/>
        <v>1383.169310658875</v>
      </c>
      <c r="W286" s="89">
        <f t="shared" si="178"/>
        <v>1291.4771932614015</v>
      </c>
      <c r="X286" s="89">
        <f t="shared" si="178"/>
        <v>1199.7850758639279</v>
      </c>
      <c r="Y286" s="89">
        <f t="shared" si="178"/>
        <v>1108.0929584664543</v>
      </c>
      <c r="Z286" s="89">
        <f t="shared" si="178"/>
        <v>1016.4008410689808</v>
      </c>
      <c r="AA286" s="89">
        <f t="shared" si="178"/>
        <v>924.70872367150719</v>
      </c>
      <c r="AB286" s="89">
        <f t="shared" si="178"/>
        <v>833.01660627403362</v>
      </c>
      <c r="AC286" s="89">
        <f t="shared" si="178"/>
        <v>741.32448887656005</v>
      </c>
      <c r="AD286" s="89">
        <f t="shared" si="178"/>
        <v>649.63237147908649</v>
      </c>
      <c r="AE286" s="89">
        <f t="shared" si="178"/>
        <v>557.94025408161292</v>
      </c>
      <c r="AF286" s="89">
        <f t="shared" si="178"/>
        <v>466.24813668413935</v>
      </c>
      <c r="AG286" s="89">
        <f t="shared" si="178"/>
        <v>374.55601928666579</v>
      </c>
      <c r="AH286" s="89">
        <f t="shared" si="178"/>
        <v>282.86390188919222</v>
      </c>
      <c r="AI286" s="89">
        <f t="shared" si="178"/>
        <v>191.17178449171865</v>
      </c>
      <c r="AJ286" s="89">
        <f t="shared" si="178"/>
        <v>99.479667094245102</v>
      </c>
      <c r="AK286" s="89">
        <f t="shared" si="178"/>
        <v>7.7875496967715492</v>
      </c>
      <c r="AL286" s="89">
        <f t="shared" si="178"/>
        <v>0</v>
      </c>
      <c r="AM286" s="89">
        <f t="shared" si="178"/>
        <v>0</v>
      </c>
      <c r="AN286" s="89">
        <f t="shared" si="178"/>
        <v>0</v>
      </c>
      <c r="AO286" s="89">
        <f t="shared" si="178"/>
        <v>0</v>
      </c>
      <c r="AP286" s="89">
        <f t="shared" si="178"/>
        <v>0</v>
      </c>
      <c r="AQ286" s="89">
        <f t="shared" si="178"/>
        <v>0</v>
      </c>
      <c r="AR286" s="89">
        <f t="shared" si="178"/>
        <v>0</v>
      </c>
      <c r="AS286" s="89">
        <f t="shared" si="178"/>
        <v>0</v>
      </c>
      <c r="AT286" s="89">
        <f t="shared" si="178"/>
        <v>0</v>
      </c>
      <c r="AU286" s="89">
        <f t="shared" si="178"/>
        <v>0</v>
      </c>
      <c r="AV286" s="89">
        <f t="shared" si="178"/>
        <v>0</v>
      </c>
      <c r="AW286" s="89">
        <f t="shared" si="178"/>
        <v>0</v>
      </c>
      <c r="AX286" s="89">
        <f t="shared" si="178"/>
        <v>0</v>
      </c>
      <c r="AY286" s="89">
        <f t="shared" si="178"/>
        <v>0</v>
      </c>
      <c r="AZ286" s="89">
        <f t="shared" si="178"/>
        <v>0</v>
      </c>
      <c r="BA286" s="89">
        <f t="shared" si="178"/>
        <v>0</v>
      </c>
      <c r="BB286" s="89">
        <f t="shared" si="178"/>
        <v>0</v>
      </c>
      <c r="BC286" s="89">
        <f t="shared" si="178"/>
        <v>0</v>
      </c>
      <c r="BD286" s="89">
        <f t="shared" si="178"/>
        <v>0</v>
      </c>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row>
    <row r="287" spans="1:104" outlineLevel="1" x14ac:dyDescent="0.25">
      <c r="A287" s="2"/>
      <c r="B287" s="2"/>
      <c r="C287" s="2"/>
      <c r="D287" s="2"/>
      <c r="E287" s="13"/>
      <c r="F287" s="2"/>
      <c r="G287" s="2"/>
      <c r="H287" s="104"/>
      <c r="I287" s="2"/>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row>
    <row r="288" spans="1:104" outlineLevel="1" x14ac:dyDescent="0.25">
      <c r="A288" s="2"/>
      <c r="B288" s="9">
        <f>MAX($A$14:B287)+0.01</f>
        <v>5.0699999999999985</v>
      </c>
      <c r="C288" s="10" t="s">
        <v>239</v>
      </c>
      <c r="D288" s="2"/>
      <c r="E288" s="24"/>
      <c r="F288" s="2"/>
      <c r="G288" s="2"/>
      <c r="H288" s="2"/>
      <c r="I288" s="2"/>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row>
    <row r="289" spans="1:104" outlineLevel="1" x14ac:dyDescent="0.25">
      <c r="A289" s="2"/>
      <c r="B289" s="2"/>
      <c r="C289" s="2" t="str">
        <f>C283</f>
        <v>Capital Expenditure</v>
      </c>
      <c r="D289" s="2"/>
      <c r="E289" s="13" t="str">
        <f>E$98</f>
        <v xml:space="preserve"> [ £m ]</v>
      </c>
      <c r="F289" s="2"/>
      <c r="G289" s="2"/>
      <c r="H289" s="110">
        <f>SUM(J289:BD289)</f>
        <v>1833.8423479494711</v>
      </c>
      <c r="I289" s="2"/>
      <c r="J289" s="85">
        <f t="shared" ref="J289:BD289" si="179">J283</f>
        <v>0</v>
      </c>
      <c r="K289" s="85">
        <f t="shared" si="179"/>
        <v>0</v>
      </c>
      <c r="L289" s="85">
        <f t="shared" si="179"/>
        <v>0</v>
      </c>
      <c r="M289" s="85">
        <f t="shared" si="179"/>
        <v>315.52356164383565</v>
      </c>
      <c r="N289" s="85">
        <f t="shared" si="179"/>
        <v>341.97427493150684</v>
      </c>
      <c r="O289" s="85">
        <f t="shared" si="179"/>
        <v>512.88470104856162</v>
      </c>
      <c r="P289" s="85">
        <f t="shared" si="179"/>
        <v>396.82287234106104</v>
      </c>
      <c r="Q289" s="85">
        <f t="shared" si="179"/>
        <v>229.47424161262501</v>
      </c>
      <c r="R289" s="85">
        <f t="shared" si="179"/>
        <v>37.162696371880685</v>
      </c>
      <c r="S289" s="85">
        <f t="shared" si="179"/>
        <v>0</v>
      </c>
      <c r="T289" s="85">
        <f t="shared" si="179"/>
        <v>0</v>
      </c>
      <c r="U289" s="85">
        <f t="shared" si="179"/>
        <v>0</v>
      </c>
      <c r="V289" s="85">
        <f t="shared" si="179"/>
        <v>0</v>
      </c>
      <c r="W289" s="85">
        <f t="shared" si="179"/>
        <v>0</v>
      </c>
      <c r="X289" s="85">
        <f t="shared" si="179"/>
        <v>0</v>
      </c>
      <c r="Y289" s="85">
        <f t="shared" si="179"/>
        <v>0</v>
      </c>
      <c r="Z289" s="85">
        <f t="shared" si="179"/>
        <v>0</v>
      </c>
      <c r="AA289" s="85">
        <f t="shared" si="179"/>
        <v>0</v>
      </c>
      <c r="AB289" s="85">
        <f t="shared" si="179"/>
        <v>0</v>
      </c>
      <c r="AC289" s="85">
        <f t="shared" si="179"/>
        <v>0</v>
      </c>
      <c r="AD289" s="85">
        <f t="shared" si="179"/>
        <v>0</v>
      </c>
      <c r="AE289" s="85">
        <f t="shared" si="179"/>
        <v>0</v>
      </c>
      <c r="AF289" s="85">
        <f t="shared" si="179"/>
        <v>0</v>
      </c>
      <c r="AG289" s="85">
        <f t="shared" si="179"/>
        <v>0</v>
      </c>
      <c r="AH289" s="85">
        <f t="shared" si="179"/>
        <v>0</v>
      </c>
      <c r="AI289" s="85">
        <f t="shared" si="179"/>
        <v>0</v>
      </c>
      <c r="AJ289" s="85">
        <f t="shared" si="179"/>
        <v>0</v>
      </c>
      <c r="AK289" s="85">
        <f t="shared" si="179"/>
        <v>0</v>
      </c>
      <c r="AL289" s="85">
        <f t="shared" si="179"/>
        <v>0</v>
      </c>
      <c r="AM289" s="85">
        <f t="shared" si="179"/>
        <v>0</v>
      </c>
      <c r="AN289" s="85">
        <f t="shared" si="179"/>
        <v>0</v>
      </c>
      <c r="AO289" s="85">
        <f t="shared" si="179"/>
        <v>0</v>
      </c>
      <c r="AP289" s="85">
        <f t="shared" si="179"/>
        <v>0</v>
      </c>
      <c r="AQ289" s="85">
        <f t="shared" si="179"/>
        <v>0</v>
      </c>
      <c r="AR289" s="85">
        <f t="shared" si="179"/>
        <v>0</v>
      </c>
      <c r="AS289" s="85">
        <f t="shared" si="179"/>
        <v>0</v>
      </c>
      <c r="AT289" s="85">
        <f t="shared" si="179"/>
        <v>0</v>
      </c>
      <c r="AU289" s="85">
        <f t="shared" si="179"/>
        <v>0</v>
      </c>
      <c r="AV289" s="85">
        <f t="shared" si="179"/>
        <v>0</v>
      </c>
      <c r="AW289" s="85">
        <f t="shared" si="179"/>
        <v>0</v>
      </c>
      <c r="AX289" s="85">
        <f t="shared" si="179"/>
        <v>0</v>
      </c>
      <c r="AY289" s="85">
        <f t="shared" si="179"/>
        <v>0</v>
      </c>
      <c r="AZ289" s="85">
        <f t="shared" si="179"/>
        <v>0</v>
      </c>
      <c r="BA289" s="85">
        <f t="shared" si="179"/>
        <v>0</v>
      </c>
      <c r="BB289" s="85">
        <f t="shared" si="179"/>
        <v>0</v>
      </c>
      <c r="BC289" s="85">
        <f t="shared" si="179"/>
        <v>0</v>
      </c>
      <c r="BD289" s="85">
        <f t="shared" si="179"/>
        <v>0</v>
      </c>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row>
    <row r="290" spans="1:104" outlineLevel="1" x14ac:dyDescent="0.25">
      <c r="A290" s="2"/>
      <c r="B290" s="2"/>
      <c r="C290" s="2" t="s">
        <v>240</v>
      </c>
      <c r="D290" s="2"/>
      <c r="E290" s="13" t="str">
        <f>E$98</f>
        <v xml:space="preserve"> [ £m ]</v>
      </c>
      <c r="F290" s="2"/>
      <c r="G290" s="2"/>
      <c r="H290" s="115">
        <f>SUM(J290:BD290)</f>
        <v>-421.7837400283783</v>
      </c>
      <c r="I290" s="2"/>
      <c r="J290" s="85">
        <f t="shared" ref="J290:BD290" si="180">-J86</f>
        <v>0</v>
      </c>
      <c r="K290" s="85">
        <f t="shared" si="180"/>
        <v>0</v>
      </c>
      <c r="L290" s="85">
        <f t="shared" si="180"/>
        <v>0</v>
      </c>
      <c r="M290" s="85">
        <f t="shared" si="180"/>
        <v>-72.570419178082204</v>
      </c>
      <c r="N290" s="85">
        <f t="shared" si="180"/>
        <v>-78.654083234246585</v>
      </c>
      <c r="O290" s="85">
        <f t="shared" si="180"/>
        <v>-117.96348124116918</v>
      </c>
      <c r="P290" s="85">
        <f t="shared" si="180"/>
        <v>-91.269260638444052</v>
      </c>
      <c r="Q290" s="85">
        <f t="shared" si="180"/>
        <v>-52.77907557090375</v>
      </c>
      <c r="R290" s="85">
        <f t="shared" si="180"/>
        <v>-8.5474201655325572</v>
      </c>
      <c r="S290" s="85">
        <f t="shared" si="180"/>
        <v>0</v>
      </c>
      <c r="T290" s="85">
        <f t="shared" si="180"/>
        <v>0</v>
      </c>
      <c r="U290" s="85">
        <f t="shared" si="180"/>
        <v>0</v>
      </c>
      <c r="V290" s="85">
        <f t="shared" si="180"/>
        <v>0</v>
      </c>
      <c r="W290" s="85">
        <f t="shared" si="180"/>
        <v>0</v>
      </c>
      <c r="X290" s="85">
        <f t="shared" si="180"/>
        <v>0</v>
      </c>
      <c r="Y290" s="85">
        <f t="shared" si="180"/>
        <v>0</v>
      </c>
      <c r="Z290" s="85">
        <f t="shared" si="180"/>
        <v>0</v>
      </c>
      <c r="AA290" s="85">
        <f t="shared" si="180"/>
        <v>0</v>
      </c>
      <c r="AB290" s="85">
        <f t="shared" si="180"/>
        <v>0</v>
      </c>
      <c r="AC290" s="85">
        <f t="shared" si="180"/>
        <v>0</v>
      </c>
      <c r="AD290" s="85">
        <f t="shared" si="180"/>
        <v>0</v>
      </c>
      <c r="AE290" s="85">
        <f t="shared" si="180"/>
        <v>0</v>
      </c>
      <c r="AF290" s="85">
        <f t="shared" si="180"/>
        <v>0</v>
      </c>
      <c r="AG290" s="85">
        <f t="shared" si="180"/>
        <v>0</v>
      </c>
      <c r="AH290" s="85">
        <f t="shared" si="180"/>
        <v>0</v>
      </c>
      <c r="AI290" s="85">
        <f t="shared" si="180"/>
        <v>0</v>
      </c>
      <c r="AJ290" s="85">
        <f t="shared" si="180"/>
        <v>0</v>
      </c>
      <c r="AK290" s="85">
        <f t="shared" si="180"/>
        <v>0</v>
      </c>
      <c r="AL290" s="85">
        <f t="shared" si="180"/>
        <v>0</v>
      </c>
      <c r="AM290" s="85">
        <f t="shared" si="180"/>
        <v>0</v>
      </c>
      <c r="AN290" s="85">
        <f t="shared" si="180"/>
        <v>0</v>
      </c>
      <c r="AO290" s="85">
        <f t="shared" si="180"/>
        <v>0</v>
      </c>
      <c r="AP290" s="85">
        <f t="shared" si="180"/>
        <v>0</v>
      </c>
      <c r="AQ290" s="85">
        <f t="shared" si="180"/>
        <v>0</v>
      </c>
      <c r="AR290" s="85">
        <f t="shared" si="180"/>
        <v>0</v>
      </c>
      <c r="AS290" s="85">
        <f t="shared" si="180"/>
        <v>0</v>
      </c>
      <c r="AT290" s="85">
        <f t="shared" si="180"/>
        <v>0</v>
      </c>
      <c r="AU290" s="85">
        <f t="shared" si="180"/>
        <v>0</v>
      </c>
      <c r="AV290" s="85">
        <f t="shared" si="180"/>
        <v>0</v>
      </c>
      <c r="AW290" s="85">
        <f t="shared" si="180"/>
        <v>0</v>
      </c>
      <c r="AX290" s="85">
        <f t="shared" si="180"/>
        <v>0</v>
      </c>
      <c r="AY290" s="85">
        <f t="shared" si="180"/>
        <v>0</v>
      </c>
      <c r="AZ290" s="85">
        <f t="shared" si="180"/>
        <v>0</v>
      </c>
      <c r="BA290" s="85">
        <f t="shared" si="180"/>
        <v>0</v>
      </c>
      <c r="BB290" s="85">
        <f t="shared" si="180"/>
        <v>0</v>
      </c>
      <c r="BC290" s="85">
        <f t="shared" si="180"/>
        <v>0</v>
      </c>
      <c r="BD290" s="85">
        <f t="shared" si="180"/>
        <v>0</v>
      </c>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row>
    <row r="291" spans="1:104" outlineLevel="1" x14ac:dyDescent="0.25">
      <c r="A291" s="2"/>
      <c r="B291" s="2"/>
      <c r="C291" s="2" t="s">
        <v>241</v>
      </c>
      <c r="D291" s="2"/>
      <c r="E291" s="13" t="str">
        <f>E$98</f>
        <v xml:space="preserve"> [ £m ]</v>
      </c>
      <c r="F291" s="2"/>
      <c r="G291" s="2"/>
      <c r="H291" s="100">
        <f>SUM(J291:BD291)</f>
        <v>1412.0586079210925</v>
      </c>
      <c r="I291" s="2"/>
      <c r="J291" s="89">
        <f t="shared" ref="J291:BD291" si="181">SUM(J287:J290)</f>
        <v>0</v>
      </c>
      <c r="K291" s="89">
        <f t="shared" si="181"/>
        <v>0</v>
      </c>
      <c r="L291" s="89">
        <f t="shared" si="181"/>
        <v>0</v>
      </c>
      <c r="M291" s="89">
        <f t="shared" si="181"/>
        <v>242.95314246575344</v>
      </c>
      <c r="N291" s="89">
        <f t="shared" si="181"/>
        <v>263.32019169726027</v>
      </c>
      <c r="O291" s="89">
        <f t="shared" si="181"/>
        <v>394.92121980739245</v>
      </c>
      <c r="P291" s="89">
        <f t="shared" si="181"/>
        <v>305.55361170261699</v>
      </c>
      <c r="Q291" s="89">
        <f t="shared" si="181"/>
        <v>176.69516604172125</v>
      </c>
      <c r="R291" s="89">
        <f t="shared" si="181"/>
        <v>28.615276206348128</v>
      </c>
      <c r="S291" s="89">
        <f t="shared" si="181"/>
        <v>0</v>
      </c>
      <c r="T291" s="89">
        <f t="shared" si="181"/>
        <v>0</v>
      </c>
      <c r="U291" s="89">
        <f t="shared" si="181"/>
        <v>0</v>
      </c>
      <c r="V291" s="89">
        <f t="shared" si="181"/>
        <v>0</v>
      </c>
      <c r="W291" s="89">
        <f t="shared" si="181"/>
        <v>0</v>
      </c>
      <c r="X291" s="89">
        <f t="shared" si="181"/>
        <v>0</v>
      </c>
      <c r="Y291" s="89">
        <f t="shared" si="181"/>
        <v>0</v>
      </c>
      <c r="Z291" s="89">
        <f t="shared" si="181"/>
        <v>0</v>
      </c>
      <c r="AA291" s="89">
        <f t="shared" si="181"/>
        <v>0</v>
      </c>
      <c r="AB291" s="89">
        <f t="shared" si="181"/>
        <v>0</v>
      </c>
      <c r="AC291" s="89">
        <f t="shared" si="181"/>
        <v>0</v>
      </c>
      <c r="AD291" s="89">
        <f t="shared" si="181"/>
        <v>0</v>
      </c>
      <c r="AE291" s="89">
        <f t="shared" si="181"/>
        <v>0</v>
      </c>
      <c r="AF291" s="89">
        <f t="shared" si="181"/>
        <v>0</v>
      </c>
      <c r="AG291" s="89">
        <f t="shared" si="181"/>
        <v>0</v>
      </c>
      <c r="AH291" s="89">
        <f t="shared" si="181"/>
        <v>0</v>
      </c>
      <c r="AI291" s="89">
        <f t="shared" si="181"/>
        <v>0</v>
      </c>
      <c r="AJ291" s="89">
        <f t="shared" si="181"/>
        <v>0</v>
      </c>
      <c r="AK291" s="89">
        <f t="shared" si="181"/>
        <v>0</v>
      </c>
      <c r="AL291" s="89">
        <f t="shared" si="181"/>
        <v>0</v>
      </c>
      <c r="AM291" s="89">
        <f t="shared" si="181"/>
        <v>0</v>
      </c>
      <c r="AN291" s="89">
        <f t="shared" si="181"/>
        <v>0</v>
      </c>
      <c r="AO291" s="89">
        <f t="shared" si="181"/>
        <v>0</v>
      </c>
      <c r="AP291" s="89">
        <f t="shared" si="181"/>
        <v>0</v>
      </c>
      <c r="AQ291" s="89">
        <f t="shared" si="181"/>
        <v>0</v>
      </c>
      <c r="AR291" s="89">
        <f t="shared" si="181"/>
        <v>0</v>
      </c>
      <c r="AS291" s="89">
        <f t="shared" si="181"/>
        <v>0</v>
      </c>
      <c r="AT291" s="89">
        <f t="shared" si="181"/>
        <v>0</v>
      </c>
      <c r="AU291" s="89">
        <f t="shared" si="181"/>
        <v>0</v>
      </c>
      <c r="AV291" s="89">
        <f t="shared" si="181"/>
        <v>0</v>
      </c>
      <c r="AW291" s="89">
        <f t="shared" si="181"/>
        <v>0</v>
      </c>
      <c r="AX291" s="89">
        <f t="shared" si="181"/>
        <v>0</v>
      </c>
      <c r="AY291" s="89">
        <f t="shared" si="181"/>
        <v>0</v>
      </c>
      <c r="AZ291" s="89">
        <f t="shared" si="181"/>
        <v>0</v>
      </c>
      <c r="BA291" s="89">
        <f t="shared" si="181"/>
        <v>0</v>
      </c>
      <c r="BB291" s="89">
        <f t="shared" si="181"/>
        <v>0</v>
      </c>
      <c r="BC291" s="89">
        <f t="shared" si="181"/>
        <v>0</v>
      </c>
      <c r="BD291" s="89">
        <f t="shared" si="181"/>
        <v>0</v>
      </c>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row>
    <row r="292" spans="1:104" outlineLevel="1" x14ac:dyDescent="0.25">
      <c r="A292" s="2"/>
      <c r="B292" s="9"/>
      <c r="C292" s="2" t="s">
        <v>242</v>
      </c>
      <c r="D292" s="2"/>
      <c r="E292" s="13" t="str">
        <f>E$98</f>
        <v xml:space="preserve"> [ £m ]</v>
      </c>
      <c r="F292" s="86">
        <f>1-Inputs!G67</f>
        <v>0.19999999999999996</v>
      </c>
      <c r="G292" s="2"/>
      <c r="H292" s="115">
        <f>SUM(J292:BD292)</f>
        <v>-282.41172158421841</v>
      </c>
      <c r="I292" s="2"/>
      <c r="J292" s="119">
        <f t="shared" ref="J292:BD292" si="182">-J291*$F292</f>
        <v>0</v>
      </c>
      <c r="K292" s="119">
        <f t="shared" si="182"/>
        <v>0</v>
      </c>
      <c r="L292" s="119">
        <f t="shared" si="182"/>
        <v>0</v>
      </c>
      <c r="M292" s="119">
        <f t="shared" si="182"/>
        <v>-48.590628493150675</v>
      </c>
      <c r="N292" s="119">
        <f t="shared" si="182"/>
        <v>-52.664038339452041</v>
      </c>
      <c r="O292" s="119">
        <f t="shared" si="182"/>
        <v>-78.984243961478469</v>
      </c>
      <c r="P292" s="119">
        <f t="shared" si="182"/>
        <v>-61.110722340523381</v>
      </c>
      <c r="Q292" s="119">
        <f t="shared" si="182"/>
        <v>-35.33903320834424</v>
      </c>
      <c r="R292" s="119">
        <f t="shared" si="182"/>
        <v>-5.7230552412696243</v>
      </c>
      <c r="S292" s="119">
        <f t="shared" si="182"/>
        <v>0</v>
      </c>
      <c r="T292" s="119">
        <f t="shared" si="182"/>
        <v>0</v>
      </c>
      <c r="U292" s="119">
        <f t="shared" si="182"/>
        <v>0</v>
      </c>
      <c r="V292" s="119">
        <f t="shared" si="182"/>
        <v>0</v>
      </c>
      <c r="W292" s="119">
        <f t="shared" si="182"/>
        <v>0</v>
      </c>
      <c r="X292" s="119">
        <f t="shared" si="182"/>
        <v>0</v>
      </c>
      <c r="Y292" s="119">
        <f t="shared" si="182"/>
        <v>0</v>
      </c>
      <c r="Z292" s="119">
        <f t="shared" si="182"/>
        <v>0</v>
      </c>
      <c r="AA292" s="119">
        <f t="shared" si="182"/>
        <v>0</v>
      </c>
      <c r="AB292" s="119">
        <f t="shared" si="182"/>
        <v>0</v>
      </c>
      <c r="AC292" s="119">
        <f t="shared" si="182"/>
        <v>0</v>
      </c>
      <c r="AD292" s="119">
        <f t="shared" si="182"/>
        <v>0</v>
      </c>
      <c r="AE292" s="119">
        <f t="shared" si="182"/>
        <v>0</v>
      </c>
      <c r="AF292" s="119">
        <f t="shared" si="182"/>
        <v>0</v>
      </c>
      <c r="AG292" s="119">
        <f t="shared" si="182"/>
        <v>0</v>
      </c>
      <c r="AH292" s="119">
        <f t="shared" si="182"/>
        <v>0</v>
      </c>
      <c r="AI292" s="119">
        <f t="shared" si="182"/>
        <v>0</v>
      </c>
      <c r="AJ292" s="119">
        <f t="shared" si="182"/>
        <v>0</v>
      </c>
      <c r="AK292" s="119">
        <f t="shared" si="182"/>
        <v>0</v>
      </c>
      <c r="AL292" s="119">
        <f t="shared" si="182"/>
        <v>0</v>
      </c>
      <c r="AM292" s="119">
        <f t="shared" si="182"/>
        <v>0</v>
      </c>
      <c r="AN292" s="119">
        <f t="shared" si="182"/>
        <v>0</v>
      </c>
      <c r="AO292" s="119">
        <f t="shared" si="182"/>
        <v>0</v>
      </c>
      <c r="AP292" s="119">
        <f t="shared" si="182"/>
        <v>0</v>
      </c>
      <c r="AQ292" s="119">
        <f t="shared" si="182"/>
        <v>0</v>
      </c>
      <c r="AR292" s="119">
        <f t="shared" si="182"/>
        <v>0</v>
      </c>
      <c r="AS292" s="119">
        <f t="shared" si="182"/>
        <v>0</v>
      </c>
      <c r="AT292" s="119">
        <f t="shared" si="182"/>
        <v>0</v>
      </c>
      <c r="AU292" s="119">
        <f t="shared" si="182"/>
        <v>0</v>
      </c>
      <c r="AV292" s="119">
        <f t="shared" si="182"/>
        <v>0</v>
      </c>
      <c r="AW292" s="119">
        <f t="shared" si="182"/>
        <v>0</v>
      </c>
      <c r="AX292" s="119">
        <f t="shared" si="182"/>
        <v>0</v>
      </c>
      <c r="AY292" s="119">
        <f t="shared" si="182"/>
        <v>0</v>
      </c>
      <c r="AZ292" s="119">
        <f t="shared" si="182"/>
        <v>0</v>
      </c>
      <c r="BA292" s="119">
        <f t="shared" si="182"/>
        <v>0</v>
      </c>
      <c r="BB292" s="119">
        <f t="shared" si="182"/>
        <v>0</v>
      </c>
      <c r="BC292" s="119">
        <f t="shared" si="182"/>
        <v>0</v>
      </c>
      <c r="BD292" s="119">
        <f t="shared" si="182"/>
        <v>0</v>
      </c>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row>
    <row r="293" spans="1:104" outlineLevel="1" x14ac:dyDescent="0.25">
      <c r="A293" s="2"/>
      <c r="B293" s="2"/>
      <c r="C293" s="2" t="s">
        <v>243</v>
      </c>
      <c r="D293" s="2"/>
      <c r="E293" s="20" t="str">
        <f>Inputs!E67</f>
        <v>[ % ]</v>
      </c>
      <c r="F293" s="2"/>
      <c r="G293" s="10"/>
      <c r="H293" s="100">
        <f>SUM(J293:BD293)</f>
        <v>1129.6468863368739</v>
      </c>
      <c r="I293" s="8"/>
      <c r="J293" s="89">
        <f t="shared" ref="J293:BD293" si="183">SUM(J291:J292)</f>
        <v>0</v>
      </c>
      <c r="K293" s="89">
        <f t="shared" si="183"/>
        <v>0</v>
      </c>
      <c r="L293" s="89">
        <f t="shared" si="183"/>
        <v>0</v>
      </c>
      <c r="M293" s="89">
        <f t="shared" si="183"/>
        <v>194.36251397260276</v>
      </c>
      <c r="N293" s="89">
        <f t="shared" si="183"/>
        <v>210.65615335780822</v>
      </c>
      <c r="O293" s="89">
        <f t="shared" si="183"/>
        <v>315.93697584591399</v>
      </c>
      <c r="P293" s="89">
        <f t="shared" si="183"/>
        <v>244.44288936209361</v>
      </c>
      <c r="Q293" s="89">
        <f t="shared" si="183"/>
        <v>141.35613283337702</v>
      </c>
      <c r="R293" s="89">
        <f t="shared" si="183"/>
        <v>22.892220965078504</v>
      </c>
      <c r="S293" s="89">
        <f t="shared" si="183"/>
        <v>0</v>
      </c>
      <c r="T293" s="89">
        <f t="shared" si="183"/>
        <v>0</v>
      </c>
      <c r="U293" s="89">
        <f t="shared" si="183"/>
        <v>0</v>
      </c>
      <c r="V293" s="89">
        <f t="shared" si="183"/>
        <v>0</v>
      </c>
      <c r="W293" s="89">
        <f t="shared" si="183"/>
        <v>0</v>
      </c>
      <c r="X293" s="89">
        <f t="shared" si="183"/>
        <v>0</v>
      </c>
      <c r="Y293" s="89">
        <f t="shared" si="183"/>
        <v>0</v>
      </c>
      <c r="Z293" s="89">
        <f t="shared" si="183"/>
        <v>0</v>
      </c>
      <c r="AA293" s="89">
        <f t="shared" si="183"/>
        <v>0</v>
      </c>
      <c r="AB293" s="89">
        <f t="shared" si="183"/>
        <v>0</v>
      </c>
      <c r="AC293" s="89">
        <f t="shared" si="183"/>
        <v>0</v>
      </c>
      <c r="AD293" s="89">
        <f t="shared" si="183"/>
        <v>0</v>
      </c>
      <c r="AE293" s="89">
        <f t="shared" si="183"/>
        <v>0</v>
      </c>
      <c r="AF293" s="89">
        <f t="shared" si="183"/>
        <v>0</v>
      </c>
      <c r="AG293" s="89">
        <f t="shared" si="183"/>
        <v>0</v>
      </c>
      <c r="AH293" s="89">
        <f t="shared" si="183"/>
        <v>0</v>
      </c>
      <c r="AI293" s="89">
        <f t="shared" si="183"/>
        <v>0</v>
      </c>
      <c r="AJ293" s="89">
        <f t="shared" si="183"/>
        <v>0</v>
      </c>
      <c r="AK293" s="89">
        <f t="shared" si="183"/>
        <v>0</v>
      </c>
      <c r="AL293" s="89">
        <f t="shared" si="183"/>
        <v>0</v>
      </c>
      <c r="AM293" s="89">
        <f t="shared" si="183"/>
        <v>0</v>
      </c>
      <c r="AN293" s="89">
        <f t="shared" si="183"/>
        <v>0</v>
      </c>
      <c r="AO293" s="89">
        <f t="shared" si="183"/>
        <v>0</v>
      </c>
      <c r="AP293" s="89">
        <f t="shared" si="183"/>
        <v>0</v>
      </c>
      <c r="AQ293" s="89">
        <f t="shared" si="183"/>
        <v>0</v>
      </c>
      <c r="AR293" s="89">
        <f t="shared" si="183"/>
        <v>0</v>
      </c>
      <c r="AS293" s="89">
        <f t="shared" si="183"/>
        <v>0</v>
      </c>
      <c r="AT293" s="89">
        <f t="shared" si="183"/>
        <v>0</v>
      </c>
      <c r="AU293" s="89">
        <f t="shared" si="183"/>
        <v>0</v>
      </c>
      <c r="AV293" s="89">
        <f t="shared" si="183"/>
        <v>0</v>
      </c>
      <c r="AW293" s="89">
        <f t="shared" si="183"/>
        <v>0</v>
      </c>
      <c r="AX293" s="89">
        <f t="shared" si="183"/>
        <v>0</v>
      </c>
      <c r="AY293" s="89">
        <f t="shared" si="183"/>
        <v>0</v>
      </c>
      <c r="AZ293" s="89">
        <f t="shared" si="183"/>
        <v>0</v>
      </c>
      <c r="BA293" s="89">
        <f t="shared" si="183"/>
        <v>0</v>
      </c>
      <c r="BB293" s="89">
        <f t="shared" si="183"/>
        <v>0</v>
      </c>
      <c r="BC293" s="89">
        <f t="shared" si="183"/>
        <v>0</v>
      </c>
      <c r="BD293" s="89">
        <f t="shared" si="183"/>
        <v>0</v>
      </c>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row>
    <row r="294" spans="1:104" outlineLevel="1" x14ac:dyDescent="0.25">
      <c r="A294" s="2"/>
      <c r="B294" s="9"/>
      <c r="C294" s="10"/>
      <c r="D294" s="2"/>
      <c r="E294" s="24"/>
      <c r="F294" s="2"/>
      <c r="G294" s="2"/>
      <c r="H294" s="2"/>
      <c r="I294" s="2"/>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row>
    <row r="295" spans="1:104" outlineLevel="1" x14ac:dyDescent="0.25">
      <c r="A295" s="2"/>
      <c r="B295" s="2"/>
      <c r="C295" s="2" t="s">
        <v>113</v>
      </c>
      <c r="D295" s="2"/>
      <c r="E295" s="13" t="str">
        <f>E$98</f>
        <v xml:space="preserve"> [ £m ]</v>
      </c>
      <c r="F295" s="2"/>
      <c r="G295" s="2"/>
      <c r="H295" s="2"/>
      <c r="I295" s="2"/>
      <c r="J295" s="85">
        <f t="shared" ref="J295:BD295" si="184">I299</f>
        <v>0</v>
      </c>
      <c r="K295" s="85">
        <f t="shared" si="184"/>
        <v>0</v>
      </c>
      <c r="L295" s="85">
        <f t="shared" si="184"/>
        <v>0</v>
      </c>
      <c r="M295" s="85">
        <f t="shared" si="184"/>
        <v>0</v>
      </c>
      <c r="N295" s="85">
        <f t="shared" si="184"/>
        <v>194.36251397260276</v>
      </c>
      <c r="O295" s="85">
        <f t="shared" si="184"/>
        <v>405.01866733041095</v>
      </c>
      <c r="P295" s="85">
        <f t="shared" si="184"/>
        <v>720.95564317632488</v>
      </c>
      <c r="Q295" s="85">
        <f t="shared" si="184"/>
        <v>965.39853253841852</v>
      </c>
      <c r="R295" s="85">
        <f t="shared" si="184"/>
        <v>1106.7546653717955</v>
      </c>
      <c r="S295" s="85">
        <f t="shared" si="184"/>
        <v>943.58011700379757</v>
      </c>
      <c r="T295" s="85">
        <f t="shared" si="184"/>
        <v>773.73569594311402</v>
      </c>
      <c r="U295" s="85">
        <f t="shared" si="184"/>
        <v>634.46327067335346</v>
      </c>
      <c r="V295" s="85">
        <f t="shared" si="184"/>
        <v>520.25988195214984</v>
      </c>
      <c r="W295" s="85">
        <f t="shared" si="184"/>
        <v>426.61310320076291</v>
      </c>
      <c r="X295" s="85">
        <f t="shared" si="184"/>
        <v>349.82274462462556</v>
      </c>
      <c r="Y295" s="85">
        <f t="shared" si="184"/>
        <v>286.85465059219297</v>
      </c>
      <c r="Z295" s="85">
        <f t="shared" si="184"/>
        <v>235.22081348559823</v>
      </c>
      <c r="AA295" s="85">
        <f t="shared" si="184"/>
        <v>192.88106705819055</v>
      </c>
      <c r="AB295" s="85">
        <f t="shared" si="184"/>
        <v>158.16247498771625</v>
      </c>
      <c r="AC295" s="85">
        <f t="shared" si="184"/>
        <v>129.69322948992732</v>
      </c>
      <c r="AD295" s="85">
        <f t="shared" si="184"/>
        <v>106.34844818174039</v>
      </c>
      <c r="AE295" s="85">
        <f t="shared" si="184"/>
        <v>87.205727509027128</v>
      </c>
      <c r="AF295" s="85">
        <f t="shared" si="184"/>
        <v>71.508696557402246</v>
      </c>
      <c r="AG295" s="85">
        <f t="shared" si="184"/>
        <v>58.63713117706984</v>
      </c>
      <c r="AH295" s="85">
        <f t="shared" si="184"/>
        <v>48.08244756519727</v>
      </c>
      <c r="AI295" s="85">
        <f t="shared" si="184"/>
        <v>39.427607003461759</v>
      </c>
      <c r="AJ295" s="85">
        <f t="shared" si="184"/>
        <v>32.33063774283864</v>
      </c>
      <c r="AK295" s="85">
        <f t="shared" si="184"/>
        <v>26.511122949127685</v>
      </c>
      <c r="AL295" s="85">
        <f t="shared" si="184"/>
        <v>21.739120818284704</v>
      </c>
      <c r="AM295" s="85">
        <f t="shared" si="184"/>
        <v>0</v>
      </c>
      <c r="AN295" s="85">
        <f t="shared" si="184"/>
        <v>0</v>
      </c>
      <c r="AO295" s="85">
        <f t="shared" si="184"/>
        <v>0</v>
      </c>
      <c r="AP295" s="85">
        <f t="shared" si="184"/>
        <v>0</v>
      </c>
      <c r="AQ295" s="85">
        <f t="shared" si="184"/>
        <v>0</v>
      </c>
      <c r="AR295" s="85">
        <f t="shared" si="184"/>
        <v>0</v>
      </c>
      <c r="AS295" s="85">
        <f t="shared" si="184"/>
        <v>0</v>
      </c>
      <c r="AT295" s="85">
        <f t="shared" si="184"/>
        <v>0</v>
      </c>
      <c r="AU295" s="85">
        <f t="shared" si="184"/>
        <v>0</v>
      </c>
      <c r="AV295" s="85">
        <f t="shared" si="184"/>
        <v>0</v>
      </c>
      <c r="AW295" s="85">
        <f t="shared" si="184"/>
        <v>0</v>
      </c>
      <c r="AX295" s="85">
        <f t="shared" si="184"/>
        <v>0</v>
      </c>
      <c r="AY295" s="85">
        <f t="shared" si="184"/>
        <v>0</v>
      </c>
      <c r="AZ295" s="85">
        <f t="shared" si="184"/>
        <v>0</v>
      </c>
      <c r="BA295" s="85">
        <f t="shared" si="184"/>
        <v>0</v>
      </c>
      <c r="BB295" s="85">
        <f t="shared" si="184"/>
        <v>0</v>
      </c>
      <c r="BC295" s="85">
        <f t="shared" si="184"/>
        <v>0</v>
      </c>
      <c r="BD295" s="85">
        <f t="shared" si="184"/>
        <v>0</v>
      </c>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row>
    <row r="296" spans="1:104" outlineLevel="1" x14ac:dyDescent="0.25">
      <c r="A296" s="2"/>
      <c r="B296" s="2"/>
      <c r="C296" s="2" t="s">
        <v>244</v>
      </c>
      <c r="D296" s="2"/>
      <c r="E296" s="13" t="str">
        <f>E$98</f>
        <v xml:space="preserve"> [ £m ]</v>
      </c>
      <c r="F296" s="2"/>
      <c r="G296" s="2"/>
      <c r="H296" s="110">
        <f>SUM(J296:BD296)</f>
        <v>1129.6468863368739</v>
      </c>
      <c r="I296" s="2"/>
      <c r="J296" s="85">
        <f t="shared" ref="J296:BD296" si="185">J293</f>
        <v>0</v>
      </c>
      <c r="K296" s="85">
        <f t="shared" si="185"/>
        <v>0</v>
      </c>
      <c r="L296" s="85">
        <f t="shared" si="185"/>
        <v>0</v>
      </c>
      <c r="M296" s="85">
        <f t="shared" si="185"/>
        <v>194.36251397260276</v>
      </c>
      <c r="N296" s="85">
        <f t="shared" si="185"/>
        <v>210.65615335780822</v>
      </c>
      <c r="O296" s="85">
        <f t="shared" si="185"/>
        <v>315.93697584591399</v>
      </c>
      <c r="P296" s="85">
        <f t="shared" si="185"/>
        <v>244.44288936209361</v>
      </c>
      <c r="Q296" s="85">
        <f t="shared" si="185"/>
        <v>141.35613283337702</v>
      </c>
      <c r="R296" s="85">
        <f t="shared" si="185"/>
        <v>22.892220965078504</v>
      </c>
      <c r="S296" s="85">
        <f t="shared" si="185"/>
        <v>0</v>
      </c>
      <c r="T296" s="85">
        <f t="shared" si="185"/>
        <v>0</v>
      </c>
      <c r="U296" s="85">
        <f t="shared" si="185"/>
        <v>0</v>
      </c>
      <c r="V296" s="85">
        <f t="shared" si="185"/>
        <v>0</v>
      </c>
      <c r="W296" s="85">
        <f t="shared" si="185"/>
        <v>0</v>
      </c>
      <c r="X296" s="85">
        <f t="shared" si="185"/>
        <v>0</v>
      </c>
      <c r="Y296" s="85">
        <f t="shared" si="185"/>
        <v>0</v>
      </c>
      <c r="Z296" s="85">
        <f t="shared" si="185"/>
        <v>0</v>
      </c>
      <c r="AA296" s="85">
        <f t="shared" si="185"/>
        <v>0</v>
      </c>
      <c r="AB296" s="85">
        <f t="shared" si="185"/>
        <v>0</v>
      </c>
      <c r="AC296" s="85">
        <f t="shared" si="185"/>
        <v>0</v>
      </c>
      <c r="AD296" s="85">
        <f t="shared" si="185"/>
        <v>0</v>
      </c>
      <c r="AE296" s="85">
        <f t="shared" si="185"/>
        <v>0</v>
      </c>
      <c r="AF296" s="85">
        <f t="shared" si="185"/>
        <v>0</v>
      </c>
      <c r="AG296" s="85">
        <f t="shared" si="185"/>
        <v>0</v>
      </c>
      <c r="AH296" s="85">
        <f t="shared" si="185"/>
        <v>0</v>
      </c>
      <c r="AI296" s="85">
        <f t="shared" si="185"/>
        <v>0</v>
      </c>
      <c r="AJ296" s="85">
        <f t="shared" si="185"/>
        <v>0</v>
      </c>
      <c r="AK296" s="85">
        <f t="shared" si="185"/>
        <v>0</v>
      </c>
      <c r="AL296" s="85">
        <f t="shared" si="185"/>
        <v>0</v>
      </c>
      <c r="AM296" s="85">
        <f t="shared" si="185"/>
        <v>0</v>
      </c>
      <c r="AN296" s="85">
        <f t="shared" si="185"/>
        <v>0</v>
      </c>
      <c r="AO296" s="85">
        <f t="shared" si="185"/>
        <v>0</v>
      </c>
      <c r="AP296" s="85">
        <f t="shared" si="185"/>
        <v>0</v>
      </c>
      <c r="AQ296" s="85">
        <f t="shared" si="185"/>
        <v>0</v>
      </c>
      <c r="AR296" s="85">
        <f t="shared" si="185"/>
        <v>0</v>
      </c>
      <c r="AS296" s="85">
        <f t="shared" si="185"/>
        <v>0</v>
      </c>
      <c r="AT296" s="85">
        <f t="shared" si="185"/>
        <v>0</v>
      </c>
      <c r="AU296" s="85">
        <f t="shared" si="185"/>
        <v>0</v>
      </c>
      <c r="AV296" s="85">
        <f t="shared" si="185"/>
        <v>0</v>
      </c>
      <c r="AW296" s="85">
        <f t="shared" si="185"/>
        <v>0</v>
      </c>
      <c r="AX296" s="85">
        <f t="shared" si="185"/>
        <v>0</v>
      </c>
      <c r="AY296" s="85">
        <f t="shared" si="185"/>
        <v>0</v>
      </c>
      <c r="AZ296" s="85">
        <f t="shared" si="185"/>
        <v>0</v>
      </c>
      <c r="BA296" s="85">
        <f t="shared" si="185"/>
        <v>0</v>
      </c>
      <c r="BB296" s="85">
        <f t="shared" si="185"/>
        <v>0</v>
      </c>
      <c r="BC296" s="85">
        <f t="shared" si="185"/>
        <v>0</v>
      </c>
      <c r="BD296" s="85">
        <f t="shared" si="185"/>
        <v>0</v>
      </c>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row>
    <row r="297" spans="1:104" outlineLevel="1" x14ac:dyDescent="0.25">
      <c r="A297" s="2"/>
      <c r="B297" s="2"/>
      <c r="C297" s="2" t="s">
        <v>245</v>
      </c>
      <c r="D297" s="2"/>
      <c r="E297" s="13" t="str">
        <f>E$98</f>
        <v xml:space="preserve"> [ £m ]</v>
      </c>
      <c r="F297" s="86">
        <f>Inputs!G66</f>
        <v>0.18</v>
      </c>
      <c r="G297" s="2"/>
      <c r="H297" s="110">
        <f>SUM(J297:BD297)</f>
        <v>-1108.22938538823</v>
      </c>
      <c r="I297" s="2"/>
      <c r="J297" s="85">
        <f t="shared" ref="J297:BD297" si="186">-SUM(J295:J296)*$F297*J19</f>
        <v>0</v>
      </c>
      <c r="K297" s="85">
        <f t="shared" si="186"/>
        <v>0</v>
      </c>
      <c r="L297" s="85">
        <f t="shared" si="186"/>
        <v>0</v>
      </c>
      <c r="M297" s="85">
        <f t="shared" si="186"/>
        <v>0</v>
      </c>
      <c r="N297" s="85">
        <f t="shared" si="186"/>
        <v>0</v>
      </c>
      <c r="O297" s="85">
        <f t="shared" si="186"/>
        <v>0</v>
      </c>
      <c r="P297" s="85">
        <f t="shared" si="186"/>
        <v>0</v>
      </c>
      <c r="Q297" s="85">
        <f t="shared" si="186"/>
        <v>0</v>
      </c>
      <c r="R297" s="85">
        <f t="shared" si="186"/>
        <v>-186.06676933307631</v>
      </c>
      <c r="S297" s="85">
        <f t="shared" si="186"/>
        <v>-169.84442106068354</v>
      </c>
      <c r="T297" s="85">
        <f t="shared" si="186"/>
        <v>-139.27242526976053</v>
      </c>
      <c r="U297" s="85">
        <f t="shared" si="186"/>
        <v>-114.20338872120362</v>
      </c>
      <c r="V297" s="85">
        <f t="shared" si="186"/>
        <v>-93.646778751386961</v>
      </c>
      <c r="W297" s="85">
        <f t="shared" si="186"/>
        <v>-76.790358576137322</v>
      </c>
      <c r="X297" s="85">
        <f t="shared" si="186"/>
        <v>-62.968094032432596</v>
      </c>
      <c r="Y297" s="85">
        <f t="shared" si="186"/>
        <v>-51.633837106594733</v>
      </c>
      <c r="Z297" s="85">
        <f t="shared" si="186"/>
        <v>-42.339746427407682</v>
      </c>
      <c r="AA297" s="85">
        <f t="shared" si="186"/>
        <v>-34.718592070474301</v>
      </c>
      <c r="AB297" s="85">
        <f t="shared" si="186"/>
        <v>-28.469245497788926</v>
      </c>
      <c r="AC297" s="85">
        <f t="shared" si="186"/>
        <v>-23.344781308186917</v>
      </c>
      <c r="AD297" s="85">
        <f t="shared" si="186"/>
        <v>-19.142720672713271</v>
      </c>
      <c r="AE297" s="85">
        <f t="shared" si="186"/>
        <v>-15.697030951624882</v>
      </c>
      <c r="AF297" s="85">
        <f t="shared" si="186"/>
        <v>-12.871565380332404</v>
      </c>
      <c r="AG297" s="85">
        <f t="shared" si="186"/>
        <v>-10.554683611872571</v>
      </c>
      <c r="AH297" s="85">
        <f t="shared" si="186"/>
        <v>-8.654840561735508</v>
      </c>
      <c r="AI297" s="85">
        <f t="shared" si="186"/>
        <v>-7.0969692606231165</v>
      </c>
      <c r="AJ297" s="85">
        <f t="shared" si="186"/>
        <v>-5.8195147937109546</v>
      </c>
      <c r="AK297" s="85">
        <f t="shared" si="186"/>
        <v>-4.7720021308429832</v>
      </c>
      <c r="AL297" s="85">
        <f t="shared" si="186"/>
        <v>-0.32161986964037642</v>
      </c>
      <c r="AM297" s="85">
        <f t="shared" si="186"/>
        <v>0</v>
      </c>
      <c r="AN297" s="85">
        <f t="shared" si="186"/>
        <v>0</v>
      </c>
      <c r="AO297" s="85">
        <f t="shared" si="186"/>
        <v>0</v>
      </c>
      <c r="AP297" s="85">
        <f t="shared" si="186"/>
        <v>0</v>
      </c>
      <c r="AQ297" s="85">
        <f t="shared" si="186"/>
        <v>0</v>
      </c>
      <c r="AR297" s="85">
        <f t="shared" si="186"/>
        <v>0</v>
      </c>
      <c r="AS297" s="85">
        <f t="shared" si="186"/>
        <v>0</v>
      </c>
      <c r="AT297" s="85">
        <f t="shared" si="186"/>
        <v>0</v>
      </c>
      <c r="AU297" s="85">
        <f t="shared" si="186"/>
        <v>0</v>
      </c>
      <c r="AV297" s="85">
        <f t="shared" si="186"/>
        <v>0</v>
      </c>
      <c r="AW297" s="85">
        <f t="shared" si="186"/>
        <v>0</v>
      </c>
      <c r="AX297" s="85">
        <f t="shared" si="186"/>
        <v>0</v>
      </c>
      <c r="AY297" s="85">
        <f t="shared" si="186"/>
        <v>0</v>
      </c>
      <c r="AZ297" s="85">
        <f t="shared" si="186"/>
        <v>0</v>
      </c>
      <c r="BA297" s="85">
        <f t="shared" si="186"/>
        <v>0</v>
      </c>
      <c r="BB297" s="85">
        <f t="shared" si="186"/>
        <v>0</v>
      </c>
      <c r="BC297" s="85">
        <f t="shared" si="186"/>
        <v>0</v>
      </c>
      <c r="BD297" s="85">
        <f t="shared" si="186"/>
        <v>0</v>
      </c>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row>
    <row r="298" spans="1:104" outlineLevel="1" x14ac:dyDescent="0.25">
      <c r="A298" s="2"/>
      <c r="B298" s="2"/>
      <c r="C298" s="2" t="s">
        <v>238</v>
      </c>
      <c r="D298" s="2"/>
      <c r="E298" s="13" t="str">
        <f>E$98</f>
        <v xml:space="preserve"> [ £m ]</v>
      </c>
      <c r="F298" s="2"/>
      <c r="G298" s="2"/>
      <c r="H298" s="110">
        <f>SUM(J298:BD298)</f>
        <v>-21.417500948644328</v>
      </c>
      <c r="I298" s="2"/>
      <c r="J298" s="85">
        <f t="shared" ref="J298:BD298" si="187">-SUM(J295:J297)*J$26</f>
        <v>0</v>
      </c>
      <c r="K298" s="85">
        <f t="shared" si="187"/>
        <v>0</v>
      </c>
      <c r="L298" s="85">
        <f t="shared" si="187"/>
        <v>0</v>
      </c>
      <c r="M298" s="85">
        <f t="shared" si="187"/>
        <v>0</v>
      </c>
      <c r="N298" s="85">
        <f t="shared" si="187"/>
        <v>0</v>
      </c>
      <c r="O298" s="85">
        <f t="shared" si="187"/>
        <v>0</v>
      </c>
      <c r="P298" s="85">
        <f t="shared" si="187"/>
        <v>0</v>
      </c>
      <c r="Q298" s="85">
        <f t="shared" si="187"/>
        <v>0</v>
      </c>
      <c r="R298" s="85">
        <f t="shared" si="187"/>
        <v>0</v>
      </c>
      <c r="S298" s="85">
        <f t="shared" si="187"/>
        <v>0</v>
      </c>
      <c r="T298" s="85">
        <f t="shared" si="187"/>
        <v>0</v>
      </c>
      <c r="U298" s="85">
        <f t="shared" si="187"/>
        <v>0</v>
      </c>
      <c r="V298" s="85">
        <f t="shared" si="187"/>
        <v>0</v>
      </c>
      <c r="W298" s="85">
        <f t="shared" si="187"/>
        <v>0</v>
      </c>
      <c r="X298" s="85">
        <f t="shared" si="187"/>
        <v>0</v>
      </c>
      <c r="Y298" s="85">
        <f t="shared" si="187"/>
        <v>0</v>
      </c>
      <c r="Z298" s="85">
        <f t="shared" si="187"/>
        <v>0</v>
      </c>
      <c r="AA298" s="85">
        <f t="shared" si="187"/>
        <v>0</v>
      </c>
      <c r="AB298" s="85">
        <f t="shared" si="187"/>
        <v>0</v>
      </c>
      <c r="AC298" s="85">
        <f t="shared" si="187"/>
        <v>0</v>
      </c>
      <c r="AD298" s="85">
        <f t="shared" si="187"/>
        <v>0</v>
      </c>
      <c r="AE298" s="85">
        <f t="shared" si="187"/>
        <v>0</v>
      </c>
      <c r="AF298" s="85">
        <f t="shared" si="187"/>
        <v>0</v>
      </c>
      <c r="AG298" s="85">
        <f t="shared" si="187"/>
        <v>0</v>
      </c>
      <c r="AH298" s="85">
        <f t="shared" si="187"/>
        <v>0</v>
      </c>
      <c r="AI298" s="85">
        <f t="shared" si="187"/>
        <v>0</v>
      </c>
      <c r="AJ298" s="85">
        <f t="shared" si="187"/>
        <v>0</v>
      </c>
      <c r="AK298" s="85">
        <f t="shared" si="187"/>
        <v>0</v>
      </c>
      <c r="AL298" s="85">
        <f t="shared" si="187"/>
        <v>-21.417500948644328</v>
      </c>
      <c r="AM298" s="85">
        <f t="shared" si="187"/>
        <v>0</v>
      </c>
      <c r="AN298" s="85">
        <f t="shared" si="187"/>
        <v>0</v>
      </c>
      <c r="AO298" s="85">
        <f t="shared" si="187"/>
        <v>0</v>
      </c>
      <c r="AP298" s="85">
        <f t="shared" si="187"/>
        <v>0</v>
      </c>
      <c r="AQ298" s="85">
        <f t="shared" si="187"/>
        <v>0</v>
      </c>
      <c r="AR298" s="85">
        <f t="shared" si="187"/>
        <v>0</v>
      </c>
      <c r="AS298" s="85">
        <f t="shared" si="187"/>
        <v>0</v>
      </c>
      <c r="AT298" s="85">
        <f t="shared" si="187"/>
        <v>0</v>
      </c>
      <c r="AU298" s="85">
        <f t="shared" si="187"/>
        <v>0</v>
      </c>
      <c r="AV298" s="85">
        <f t="shared" si="187"/>
        <v>0</v>
      </c>
      <c r="AW298" s="85">
        <f t="shared" si="187"/>
        <v>0</v>
      </c>
      <c r="AX298" s="85">
        <f t="shared" si="187"/>
        <v>0</v>
      </c>
      <c r="AY298" s="85">
        <f t="shared" si="187"/>
        <v>0</v>
      </c>
      <c r="AZ298" s="85">
        <f t="shared" si="187"/>
        <v>0</v>
      </c>
      <c r="BA298" s="85">
        <f t="shared" si="187"/>
        <v>0</v>
      </c>
      <c r="BB298" s="85">
        <f t="shared" si="187"/>
        <v>0</v>
      </c>
      <c r="BC298" s="85">
        <f t="shared" si="187"/>
        <v>0</v>
      </c>
      <c r="BD298" s="85">
        <f t="shared" si="187"/>
        <v>0</v>
      </c>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row>
    <row r="299" spans="1:104" outlineLevel="1" x14ac:dyDescent="0.25">
      <c r="A299" s="2"/>
      <c r="B299" s="2"/>
      <c r="C299" s="2" t="s">
        <v>116</v>
      </c>
      <c r="D299" s="2"/>
      <c r="E299" s="13" t="str">
        <f>E$98</f>
        <v xml:space="preserve"> [ £m ]</v>
      </c>
      <c r="F299" s="2"/>
      <c r="G299" s="2"/>
      <c r="H299" s="108"/>
      <c r="I299" s="2"/>
      <c r="J299" s="89">
        <f t="shared" ref="J299:BD299" si="188">SUM(J295:J298)</f>
        <v>0</v>
      </c>
      <c r="K299" s="89">
        <f t="shared" si="188"/>
        <v>0</v>
      </c>
      <c r="L299" s="89">
        <f t="shared" si="188"/>
        <v>0</v>
      </c>
      <c r="M299" s="89">
        <f t="shared" si="188"/>
        <v>194.36251397260276</v>
      </c>
      <c r="N299" s="89">
        <f t="shared" si="188"/>
        <v>405.01866733041095</v>
      </c>
      <c r="O299" s="89">
        <f t="shared" si="188"/>
        <v>720.95564317632488</v>
      </c>
      <c r="P299" s="89">
        <f t="shared" si="188"/>
        <v>965.39853253841852</v>
      </c>
      <c r="Q299" s="89">
        <f t="shared" si="188"/>
        <v>1106.7546653717955</v>
      </c>
      <c r="R299" s="89">
        <f t="shared" si="188"/>
        <v>943.58011700379757</v>
      </c>
      <c r="S299" s="89">
        <f t="shared" si="188"/>
        <v>773.73569594311402</v>
      </c>
      <c r="T299" s="89">
        <f t="shared" si="188"/>
        <v>634.46327067335346</v>
      </c>
      <c r="U299" s="89">
        <f t="shared" si="188"/>
        <v>520.25988195214984</v>
      </c>
      <c r="V299" s="89">
        <f t="shared" si="188"/>
        <v>426.61310320076291</v>
      </c>
      <c r="W299" s="89">
        <f t="shared" si="188"/>
        <v>349.82274462462556</v>
      </c>
      <c r="X299" s="89">
        <f t="shared" si="188"/>
        <v>286.85465059219297</v>
      </c>
      <c r="Y299" s="89">
        <f t="shared" si="188"/>
        <v>235.22081348559823</v>
      </c>
      <c r="Z299" s="89">
        <f t="shared" si="188"/>
        <v>192.88106705819055</v>
      </c>
      <c r="AA299" s="89">
        <f t="shared" si="188"/>
        <v>158.16247498771625</v>
      </c>
      <c r="AB299" s="89">
        <f t="shared" si="188"/>
        <v>129.69322948992732</v>
      </c>
      <c r="AC299" s="89">
        <f t="shared" si="188"/>
        <v>106.34844818174039</v>
      </c>
      <c r="AD299" s="89">
        <f t="shared" si="188"/>
        <v>87.205727509027128</v>
      </c>
      <c r="AE299" s="89">
        <f t="shared" si="188"/>
        <v>71.508696557402246</v>
      </c>
      <c r="AF299" s="89">
        <f t="shared" si="188"/>
        <v>58.63713117706984</v>
      </c>
      <c r="AG299" s="89">
        <f t="shared" si="188"/>
        <v>48.08244756519727</v>
      </c>
      <c r="AH299" s="89">
        <f t="shared" si="188"/>
        <v>39.427607003461759</v>
      </c>
      <c r="AI299" s="89">
        <f t="shared" si="188"/>
        <v>32.33063774283864</v>
      </c>
      <c r="AJ299" s="89">
        <f t="shared" si="188"/>
        <v>26.511122949127685</v>
      </c>
      <c r="AK299" s="89">
        <f t="shared" si="188"/>
        <v>21.739120818284704</v>
      </c>
      <c r="AL299" s="89">
        <f t="shared" si="188"/>
        <v>0</v>
      </c>
      <c r="AM299" s="89">
        <f t="shared" si="188"/>
        <v>0</v>
      </c>
      <c r="AN299" s="89">
        <f t="shared" si="188"/>
        <v>0</v>
      </c>
      <c r="AO299" s="89">
        <f t="shared" si="188"/>
        <v>0</v>
      </c>
      <c r="AP299" s="89">
        <f t="shared" si="188"/>
        <v>0</v>
      </c>
      <c r="AQ299" s="89">
        <f t="shared" si="188"/>
        <v>0</v>
      </c>
      <c r="AR299" s="89">
        <f t="shared" si="188"/>
        <v>0</v>
      </c>
      <c r="AS299" s="89">
        <f t="shared" si="188"/>
        <v>0</v>
      </c>
      <c r="AT299" s="89">
        <f t="shared" si="188"/>
        <v>0</v>
      </c>
      <c r="AU299" s="89">
        <f t="shared" si="188"/>
        <v>0</v>
      </c>
      <c r="AV299" s="89">
        <f t="shared" si="188"/>
        <v>0</v>
      </c>
      <c r="AW299" s="89">
        <f t="shared" si="188"/>
        <v>0</v>
      </c>
      <c r="AX299" s="89">
        <f t="shared" si="188"/>
        <v>0</v>
      </c>
      <c r="AY299" s="89">
        <f t="shared" si="188"/>
        <v>0</v>
      </c>
      <c r="AZ299" s="89">
        <f t="shared" si="188"/>
        <v>0</v>
      </c>
      <c r="BA299" s="89">
        <f t="shared" si="188"/>
        <v>0</v>
      </c>
      <c r="BB299" s="89">
        <f t="shared" si="188"/>
        <v>0</v>
      </c>
      <c r="BC299" s="89">
        <f t="shared" si="188"/>
        <v>0</v>
      </c>
      <c r="BD299" s="89">
        <f t="shared" si="188"/>
        <v>0</v>
      </c>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row>
    <row r="300" spans="1:104" outlineLevel="1" x14ac:dyDescent="0.25">
      <c r="A300" s="2"/>
      <c r="B300" s="2"/>
      <c r="C300" s="2"/>
      <c r="D300" s="2"/>
      <c r="E300" s="13"/>
      <c r="F300" s="2"/>
      <c r="G300" s="2"/>
      <c r="H300" s="104"/>
      <c r="I300" s="2"/>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row>
    <row r="301" spans="1:104" outlineLevel="1" x14ac:dyDescent="0.25">
      <c r="A301" s="2"/>
      <c r="B301" s="9">
        <f>MAX($A$14:B300)+0.01</f>
        <v>5.0799999999999983</v>
      </c>
      <c r="C301" s="10" t="s">
        <v>246</v>
      </c>
      <c r="D301" s="2"/>
      <c r="E301" s="24"/>
      <c r="F301" s="2"/>
      <c r="G301" s="2"/>
      <c r="H301" s="2"/>
      <c r="I301" s="2"/>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row>
    <row r="302" spans="1:104" outlineLevel="1" x14ac:dyDescent="0.25">
      <c r="A302" s="2"/>
      <c r="B302" s="2"/>
      <c r="C302" s="2" t="s">
        <v>43</v>
      </c>
      <c r="D302" s="2"/>
      <c r="E302" s="13" t="str">
        <f>E$98</f>
        <v xml:space="preserve"> [ £m ]</v>
      </c>
      <c r="F302" s="98">
        <f>Inputs!G40</f>
        <v>6.5</v>
      </c>
      <c r="G302" s="2"/>
      <c r="H302" s="110">
        <f>SUM(J302:BD302)</f>
        <v>202.69794698952626</v>
      </c>
      <c r="I302" s="2"/>
      <c r="J302" s="85">
        <f t="shared" ref="J302:BD302" si="189">$F302*J19*J31</f>
        <v>0</v>
      </c>
      <c r="K302" s="85">
        <f t="shared" si="189"/>
        <v>0</v>
      </c>
      <c r="L302" s="85">
        <f t="shared" si="189"/>
        <v>0</v>
      </c>
      <c r="M302" s="85">
        <f t="shared" si="189"/>
        <v>0</v>
      </c>
      <c r="N302" s="85">
        <f t="shared" si="189"/>
        <v>0</v>
      </c>
      <c r="O302" s="85">
        <f t="shared" si="189"/>
        <v>0</v>
      </c>
      <c r="P302" s="85">
        <f t="shared" si="189"/>
        <v>0</v>
      </c>
      <c r="Q302" s="85">
        <f t="shared" si="189"/>
        <v>0</v>
      </c>
      <c r="R302" s="85">
        <f t="shared" si="189"/>
        <v>7.2469936725863855</v>
      </c>
      <c r="S302" s="85">
        <f t="shared" si="189"/>
        <v>8.1176093046598243</v>
      </c>
      <c r="T302" s="85">
        <f t="shared" si="189"/>
        <v>8.3205495372763174</v>
      </c>
      <c r="U302" s="85">
        <f t="shared" si="189"/>
        <v>8.5285632757082261</v>
      </c>
      <c r="V302" s="85">
        <f t="shared" si="189"/>
        <v>8.741777357600931</v>
      </c>
      <c r="W302" s="85">
        <f t="shared" si="189"/>
        <v>8.9603217915409541</v>
      </c>
      <c r="X302" s="85">
        <f t="shared" si="189"/>
        <v>9.1843298363294767</v>
      </c>
      <c r="Y302" s="85">
        <f t="shared" si="189"/>
        <v>9.4139380822377117</v>
      </c>
      <c r="Z302" s="85">
        <f t="shared" si="189"/>
        <v>9.6492865342936547</v>
      </c>
      <c r="AA302" s="85">
        <f t="shared" si="189"/>
        <v>9.8905186976509949</v>
      </c>
      <c r="AB302" s="85">
        <f t="shared" si="189"/>
        <v>10.13778166509227</v>
      </c>
      <c r="AC302" s="85">
        <f t="shared" si="189"/>
        <v>10.391226206719574</v>
      </c>
      <c r="AD302" s="85">
        <f t="shared" si="189"/>
        <v>10.651006861887563</v>
      </c>
      <c r="AE302" s="85">
        <f t="shared" si="189"/>
        <v>10.91728203343475</v>
      </c>
      <c r="AF302" s="85">
        <f t="shared" si="189"/>
        <v>11.190214084270618</v>
      </c>
      <c r="AG302" s="85">
        <f t="shared" si="189"/>
        <v>11.469969436377383</v>
      </c>
      <c r="AH302" s="85">
        <f t="shared" si="189"/>
        <v>11.756718672286816</v>
      </c>
      <c r="AI302" s="85">
        <f t="shared" si="189"/>
        <v>12.050636639093986</v>
      </c>
      <c r="AJ302" s="85">
        <f t="shared" si="189"/>
        <v>12.351902555071334</v>
      </c>
      <c r="AK302" s="85">
        <f t="shared" si="189"/>
        <v>12.660700118948116</v>
      </c>
      <c r="AL302" s="85">
        <f t="shared" si="189"/>
        <v>1.0666206264593274</v>
      </c>
      <c r="AM302" s="85">
        <f t="shared" si="189"/>
        <v>0</v>
      </c>
      <c r="AN302" s="85">
        <f t="shared" si="189"/>
        <v>0</v>
      </c>
      <c r="AO302" s="85">
        <f t="shared" si="189"/>
        <v>0</v>
      </c>
      <c r="AP302" s="85">
        <f t="shared" si="189"/>
        <v>0</v>
      </c>
      <c r="AQ302" s="85">
        <f t="shared" si="189"/>
        <v>0</v>
      </c>
      <c r="AR302" s="85">
        <f t="shared" si="189"/>
        <v>0</v>
      </c>
      <c r="AS302" s="85">
        <f t="shared" si="189"/>
        <v>0</v>
      </c>
      <c r="AT302" s="85">
        <f t="shared" si="189"/>
        <v>0</v>
      </c>
      <c r="AU302" s="85">
        <f t="shared" si="189"/>
        <v>0</v>
      </c>
      <c r="AV302" s="85">
        <f t="shared" si="189"/>
        <v>0</v>
      </c>
      <c r="AW302" s="85">
        <f t="shared" si="189"/>
        <v>0</v>
      </c>
      <c r="AX302" s="85">
        <f t="shared" si="189"/>
        <v>0</v>
      </c>
      <c r="AY302" s="85">
        <f t="shared" si="189"/>
        <v>0</v>
      </c>
      <c r="AZ302" s="85">
        <f t="shared" si="189"/>
        <v>0</v>
      </c>
      <c r="BA302" s="85">
        <f t="shared" si="189"/>
        <v>0</v>
      </c>
      <c r="BB302" s="85">
        <f t="shared" si="189"/>
        <v>0</v>
      </c>
      <c r="BC302" s="85">
        <f t="shared" si="189"/>
        <v>0</v>
      </c>
      <c r="BD302" s="85">
        <f t="shared" si="189"/>
        <v>0</v>
      </c>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row>
    <row r="303" spans="1:104" outlineLevel="1" x14ac:dyDescent="0.25">
      <c r="A303" s="2"/>
      <c r="B303" s="2"/>
      <c r="C303" s="2"/>
      <c r="D303" s="2"/>
      <c r="E303" s="13"/>
      <c r="F303" s="2"/>
      <c r="G303" s="2"/>
      <c r="H303" s="104"/>
      <c r="I303" s="2"/>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row>
    <row r="304" spans="1:104" outlineLevel="1" x14ac:dyDescent="0.25">
      <c r="A304" s="2"/>
      <c r="B304" s="9">
        <f>MAX($A$14:B303)+0.01</f>
        <v>5.0899999999999981</v>
      </c>
      <c r="C304" s="10" t="s">
        <v>247</v>
      </c>
      <c r="D304" s="2"/>
      <c r="E304" s="24"/>
      <c r="F304" s="2"/>
      <c r="G304" s="2"/>
      <c r="H304" s="2"/>
      <c r="I304" s="2"/>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row>
    <row r="305" spans="1:104" outlineLevel="1" x14ac:dyDescent="0.25">
      <c r="A305" s="2"/>
      <c r="B305" s="2"/>
      <c r="C305" s="2" t="s">
        <v>113</v>
      </c>
      <c r="D305" s="2"/>
      <c r="E305" s="13" t="str">
        <f>E$98</f>
        <v xml:space="preserve"> [ £m ]</v>
      </c>
      <c r="F305" s="2"/>
      <c r="G305" s="2"/>
      <c r="H305" s="2"/>
      <c r="I305" s="2"/>
      <c r="J305" s="85">
        <f t="shared" ref="J305:BD305" si="190">I309</f>
        <v>0</v>
      </c>
      <c r="K305" s="85">
        <f t="shared" si="190"/>
        <v>0</v>
      </c>
      <c r="L305" s="85">
        <f t="shared" si="190"/>
        <v>0</v>
      </c>
      <c r="M305" s="85">
        <f t="shared" si="190"/>
        <v>0</v>
      </c>
      <c r="N305" s="85">
        <f t="shared" si="190"/>
        <v>72.570419178082204</v>
      </c>
      <c r="O305" s="85">
        <f t="shared" si="190"/>
        <v>151.22450241232877</v>
      </c>
      <c r="P305" s="85">
        <f t="shared" si="190"/>
        <v>269.18798365349795</v>
      </c>
      <c r="Q305" s="85">
        <f t="shared" si="190"/>
        <v>360.457244291942</v>
      </c>
      <c r="R305" s="85">
        <f t="shared" si="190"/>
        <v>413.23631986284573</v>
      </c>
      <c r="S305" s="85">
        <f t="shared" si="190"/>
        <v>402.48568945721689</v>
      </c>
      <c r="T305" s="85">
        <f t="shared" si="190"/>
        <v>381.39650245579799</v>
      </c>
      <c r="U305" s="85">
        <f t="shared" si="190"/>
        <v>360.30731545437908</v>
      </c>
      <c r="V305" s="85">
        <f t="shared" si="190"/>
        <v>339.21812845296017</v>
      </c>
      <c r="W305" s="85">
        <f t="shared" si="190"/>
        <v>318.12894145154127</v>
      </c>
      <c r="X305" s="85">
        <f t="shared" si="190"/>
        <v>297.03975445012236</v>
      </c>
      <c r="Y305" s="85">
        <f t="shared" si="190"/>
        <v>275.95056744870345</v>
      </c>
      <c r="Z305" s="85">
        <f t="shared" si="190"/>
        <v>254.86138044728455</v>
      </c>
      <c r="AA305" s="85">
        <f t="shared" si="190"/>
        <v>233.77219344586564</v>
      </c>
      <c r="AB305" s="85">
        <f t="shared" si="190"/>
        <v>212.68300644444673</v>
      </c>
      <c r="AC305" s="85">
        <f t="shared" si="190"/>
        <v>191.59381944302783</v>
      </c>
      <c r="AD305" s="85">
        <f t="shared" si="190"/>
        <v>170.50463244160892</v>
      </c>
      <c r="AE305" s="85">
        <f t="shared" si="190"/>
        <v>149.41544544019001</v>
      </c>
      <c r="AF305" s="85">
        <f t="shared" si="190"/>
        <v>128.32625843877111</v>
      </c>
      <c r="AG305" s="85">
        <f t="shared" si="190"/>
        <v>107.2370714373522</v>
      </c>
      <c r="AH305" s="85">
        <f t="shared" si="190"/>
        <v>86.147884435933292</v>
      </c>
      <c r="AI305" s="85">
        <f t="shared" si="190"/>
        <v>65.058697434514386</v>
      </c>
      <c r="AJ305" s="85">
        <f t="shared" si="190"/>
        <v>43.969510433095472</v>
      </c>
      <c r="AK305" s="85">
        <f t="shared" si="190"/>
        <v>22.880323431676558</v>
      </c>
      <c r="AL305" s="85">
        <f t="shared" si="190"/>
        <v>1.7911364302576445</v>
      </c>
      <c r="AM305" s="85">
        <f t="shared" si="190"/>
        <v>0</v>
      </c>
      <c r="AN305" s="85">
        <f t="shared" si="190"/>
        <v>0</v>
      </c>
      <c r="AO305" s="85">
        <f t="shared" si="190"/>
        <v>0</v>
      </c>
      <c r="AP305" s="85">
        <f t="shared" si="190"/>
        <v>0</v>
      </c>
      <c r="AQ305" s="85">
        <f t="shared" si="190"/>
        <v>0</v>
      </c>
      <c r="AR305" s="85">
        <f t="shared" si="190"/>
        <v>0</v>
      </c>
      <c r="AS305" s="85">
        <f t="shared" si="190"/>
        <v>0</v>
      </c>
      <c r="AT305" s="85">
        <f t="shared" si="190"/>
        <v>0</v>
      </c>
      <c r="AU305" s="85">
        <f t="shared" si="190"/>
        <v>0</v>
      </c>
      <c r="AV305" s="85">
        <f t="shared" si="190"/>
        <v>0</v>
      </c>
      <c r="AW305" s="85">
        <f t="shared" si="190"/>
        <v>0</v>
      </c>
      <c r="AX305" s="85">
        <f t="shared" si="190"/>
        <v>0</v>
      </c>
      <c r="AY305" s="85">
        <f t="shared" si="190"/>
        <v>0</v>
      </c>
      <c r="AZ305" s="85">
        <f t="shared" si="190"/>
        <v>0</v>
      </c>
      <c r="BA305" s="85">
        <f t="shared" si="190"/>
        <v>0</v>
      </c>
      <c r="BB305" s="85">
        <f t="shared" si="190"/>
        <v>0</v>
      </c>
      <c r="BC305" s="85">
        <f t="shared" si="190"/>
        <v>0</v>
      </c>
      <c r="BD305" s="85">
        <f t="shared" si="190"/>
        <v>0</v>
      </c>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row>
    <row r="306" spans="1:104" outlineLevel="1" x14ac:dyDescent="0.25">
      <c r="A306" s="2"/>
      <c r="B306" s="2"/>
      <c r="C306" s="2" t="s">
        <v>182</v>
      </c>
      <c r="D306" s="2"/>
      <c r="E306" s="13" t="str">
        <f>E$98</f>
        <v xml:space="preserve"> [ £m ]</v>
      </c>
      <c r="F306" s="2"/>
      <c r="G306" s="2"/>
      <c r="H306" s="110">
        <f>SUM(J306:BD306)</f>
        <v>421.7837400283783</v>
      </c>
      <c r="I306" s="2"/>
      <c r="J306" s="85">
        <f t="shared" ref="J306:BD306" si="191">J86</f>
        <v>0</v>
      </c>
      <c r="K306" s="85">
        <f t="shared" si="191"/>
        <v>0</v>
      </c>
      <c r="L306" s="85">
        <f t="shared" si="191"/>
        <v>0</v>
      </c>
      <c r="M306" s="85">
        <f t="shared" si="191"/>
        <v>72.570419178082204</v>
      </c>
      <c r="N306" s="85">
        <f t="shared" si="191"/>
        <v>78.654083234246585</v>
      </c>
      <c r="O306" s="85">
        <f t="shared" si="191"/>
        <v>117.96348124116918</v>
      </c>
      <c r="P306" s="85">
        <f t="shared" si="191"/>
        <v>91.269260638444052</v>
      </c>
      <c r="Q306" s="85">
        <f t="shared" si="191"/>
        <v>52.77907557090375</v>
      </c>
      <c r="R306" s="85">
        <f t="shared" si="191"/>
        <v>8.5474201655325572</v>
      </c>
      <c r="S306" s="85">
        <f t="shared" si="191"/>
        <v>0</v>
      </c>
      <c r="T306" s="85">
        <f t="shared" si="191"/>
        <v>0</v>
      </c>
      <c r="U306" s="85">
        <f t="shared" si="191"/>
        <v>0</v>
      </c>
      <c r="V306" s="85">
        <f t="shared" si="191"/>
        <v>0</v>
      </c>
      <c r="W306" s="85">
        <f t="shared" si="191"/>
        <v>0</v>
      </c>
      <c r="X306" s="85">
        <f t="shared" si="191"/>
        <v>0</v>
      </c>
      <c r="Y306" s="85">
        <f t="shared" si="191"/>
        <v>0</v>
      </c>
      <c r="Z306" s="85">
        <f t="shared" si="191"/>
        <v>0</v>
      </c>
      <c r="AA306" s="85">
        <f t="shared" si="191"/>
        <v>0</v>
      </c>
      <c r="AB306" s="85">
        <f t="shared" si="191"/>
        <v>0</v>
      </c>
      <c r="AC306" s="85">
        <f t="shared" si="191"/>
        <v>0</v>
      </c>
      <c r="AD306" s="85">
        <f t="shared" si="191"/>
        <v>0</v>
      </c>
      <c r="AE306" s="85">
        <f t="shared" si="191"/>
        <v>0</v>
      </c>
      <c r="AF306" s="85">
        <f t="shared" si="191"/>
        <v>0</v>
      </c>
      <c r="AG306" s="85">
        <f t="shared" si="191"/>
        <v>0</v>
      </c>
      <c r="AH306" s="85">
        <f t="shared" si="191"/>
        <v>0</v>
      </c>
      <c r="AI306" s="85">
        <f t="shared" si="191"/>
        <v>0</v>
      </c>
      <c r="AJ306" s="85">
        <f t="shared" si="191"/>
        <v>0</v>
      </c>
      <c r="AK306" s="85">
        <f t="shared" si="191"/>
        <v>0</v>
      </c>
      <c r="AL306" s="85">
        <f t="shared" si="191"/>
        <v>0</v>
      </c>
      <c r="AM306" s="85">
        <f t="shared" si="191"/>
        <v>0</v>
      </c>
      <c r="AN306" s="85">
        <f t="shared" si="191"/>
        <v>0</v>
      </c>
      <c r="AO306" s="85">
        <f t="shared" si="191"/>
        <v>0</v>
      </c>
      <c r="AP306" s="85">
        <f t="shared" si="191"/>
        <v>0</v>
      </c>
      <c r="AQ306" s="85">
        <f t="shared" si="191"/>
        <v>0</v>
      </c>
      <c r="AR306" s="85">
        <f t="shared" si="191"/>
        <v>0</v>
      </c>
      <c r="AS306" s="85">
        <f t="shared" si="191"/>
        <v>0</v>
      </c>
      <c r="AT306" s="85">
        <f t="shared" si="191"/>
        <v>0</v>
      </c>
      <c r="AU306" s="85">
        <f t="shared" si="191"/>
        <v>0</v>
      </c>
      <c r="AV306" s="85">
        <f t="shared" si="191"/>
        <v>0</v>
      </c>
      <c r="AW306" s="85">
        <f t="shared" si="191"/>
        <v>0</v>
      </c>
      <c r="AX306" s="85">
        <f t="shared" si="191"/>
        <v>0</v>
      </c>
      <c r="AY306" s="85">
        <f t="shared" si="191"/>
        <v>0</v>
      </c>
      <c r="AZ306" s="85">
        <f t="shared" si="191"/>
        <v>0</v>
      </c>
      <c r="BA306" s="85">
        <f t="shared" si="191"/>
        <v>0</v>
      </c>
      <c r="BB306" s="85">
        <f t="shared" si="191"/>
        <v>0</v>
      </c>
      <c r="BC306" s="85">
        <f t="shared" si="191"/>
        <v>0</v>
      </c>
      <c r="BD306" s="85">
        <f t="shared" si="191"/>
        <v>0</v>
      </c>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row>
    <row r="307" spans="1:104" outlineLevel="1" x14ac:dyDescent="0.25">
      <c r="A307" s="2"/>
      <c r="B307" s="2"/>
      <c r="C307" s="2" t="s">
        <v>164</v>
      </c>
      <c r="D307" s="2"/>
      <c r="E307" s="13" t="str">
        <f>E$98</f>
        <v xml:space="preserve"> [ £m ]</v>
      </c>
      <c r="F307" s="85">
        <f>F284</f>
        <v>20</v>
      </c>
      <c r="G307" s="2"/>
      <c r="H307" s="110">
        <f>SUM(J307:BD307)</f>
        <v>-420.13982029101857</v>
      </c>
      <c r="I307" s="2"/>
      <c r="J307" s="85">
        <f>IF($F307=0,0,-MIN(SUM(J305:J306),SLN(SUM($J306:J306),,$F307)))*J$19</f>
        <v>0</v>
      </c>
      <c r="K307" s="85">
        <f>IF($F307=0,0,-MIN(SUM(K305:K306),SLN(SUM($J306:K306),,$F307)))*K$19</f>
        <v>0</v>
      </c>
      <c r="L307" s="85">
        <f>IF($F307=0,0,-MIN(SUM(L305:L306),SLN(SUM($J306:L306),,$F307)))*L$19</f>
        <v>0</v>
      </c>
      <c r="M307" s="85">
        <f>IF($F307=0,0,-MIN(SUM(M305:M306),SLN(SUM($J306:M306),,$F307)))*M$19</f>
        <v>0</v>
      </c>
      <c r="N307" s="85">
        <f>IF($F307=0,0,-MIN(SUM(N305:N306),SLN(SUM($J306:N306),,$F307)))*N$19</f>
        <v>0</v>
      </c>
      <c r="O307" s="85">
        <f>IF($F307=0,0,-MIN(SUM(O305:O306),SLN(SUM($J306:O306),,$F307)))*O$19</f>
        <v>0</v>
      </c>
      <c r="P307" s="85">
        <f>IF($F307=0,0,-MIN(SUM(P305:P306),SLN(SUM($J306:P306),,$F307)))*P$19</f>
        <v>0</v>
      </c>
      <c r="Q307" s="85">
        <f>IF($F307=0,0,-MIN(SUM(Q305:Q306),SLN(SUM($J306:Q306),,$F307)))*Q$19</f>
        <v>0</v>
      </c>
      <c r="R307" s="85">
        <f>IF($F307=0,0,-MIN(SUM(R305:R306),SLN(SUM($J306:R306),,$F307)))*R$19</f>
        <v>-19.298050571161419</v>
      </c>
      <c r="S307" s="85">
        <f>IF($F307=0,0,-MIN(SUM(S305:S306),SLN(SUM($J306:S306),,$F307)))*S$19</f>
        <v>-21.089187001418914</v>
      </c>
      <c r="T307" s="85">
        <f>IF($F307=0,0,-MIN(SUM(T305:T306),SLN(SUM($J306:T306),,$F307)))*T$19</f>
        <v>-21.089187001418914</v>
      </c>
      <c r="U307" s="85">
        <f>IF($F307=0,0,-MIN(SUM(U305:U306),SLN(SUM($J306:U306),,$F307)))*U$19</f>
        <v>-21.089187001418914</v>
      </c>
      <c r="V307" s="85">
        <f>IF($F307=0,0,-MIN(SUM(V305:V306),SLN(SUM($J306:V306),,$F307)))*V$19</f>
        <v>-21.089187001418914</v>
      </c>
      <c r="W307" s="85">
        <f>IF($F307=0,0,-MIN(SUM(W305:W306),SLN(SUM($J306:W306),,$F307)))*W$19</f>
        <v>-21.089187001418914</v>
      </c>
      <c r="X307" s="85">
        <f>IF($F307=0,0,-MIN(SUM(X305:X306),SLN(SUM($J306:X306),,$F307)))*X$19</f>
        <v>-21.089187001418914</v>
      </c>
      <c r="Y307" s="85">
        <f>IF($F307=0,0,-MIN(SUM(Y305:Y306),SLN(SUM($J306:Y306),,$F307)))*Y$19</f>
        <v>-21.089187001418914</v>
      </c>
      <c r="Z307" s="85">
        <f>IF($F307=0,0,-MIN(SUM(Z305:Z306),SLN(SUM($J306:Z306),,$F307)))*Z$19</f>
        <v>-21.089187001418914</v>
      </c>
      <c r="AA307" s="85">
        <f>IF($F307=0,0,-MIN(SUM(AA305:AA306),SLN(SUM($J306:AA306),,$F307)))*AA$19</f>
        <v>-21.089187001418914</v>
      </c>
      <c r="AB307" s="85">
        <f>IF($F307=0,0,-MIN(SUM(AB305:AB306),SLN(SUM($J306:AB306),,$F307)))*AB$19</f>
        <v>-21.089187001418914</v>
      </c>
      <c r="AC307" s="85">
        <f>IF($F307=0,0,-MIN(SUM(AC305:AC306),SLN(SUM($J306:AC306),,$F307)))*AC$19</f>
        <v>-21.089187001418914</v>
      </c>
      <c r="AD307" s="85">
        <f>IF($F307=0,0,-MIN(SUM(AD305:AD306),SLN(SUM($J306:AD306),,$F307)))*AD$19</f>
        <v>-21.089187001418914</v>
      </c>
      <c r="AE307" s="85">
        <f>IF($F307=0,0,-MIN(SUM(AE305:AE306),SLN(SUM($J306:AE306),,$F307)))*AE$19</f>
        <v>-21.089187001418914</v>
      </c>
      <c r="AF307" s="85">
        <f>IF($F307=0,0,-MIN(SUM(AF305:AF306),SLN(SUM($J306:AF306),,$F307)))*AF$19</f>
        <v>-21.089187001418914</v>
      </c>
      <c r="AG307" s="85">
        <f>IF($F307=0,0,-MIN(SUM(AG305:AG306),SLN(SUM($J306:AG306),,$F307)))*AG$19</f>
        <v>-21.089187001418914</v>
      </c>
      <c r="AH307" s="85">
        <f>IF($F307=0,0,-MIN(SUM(AH305:AH306),SLN(SUM($J306:AH306),,$F307)))*AH$19</f>
        <v>-21.089187001418914</v>
      </c>
      <c r="AI307" s="85">
        <f>IF($F307=0,0,-MIN(SUM(AI305:AI306),SLN(SUM($J306:AI306),,$F307)))*AI$19</f>
        <v>-21.089187001418914</v>
      </c>
      <c r="AJ307" s="85">
        <f>IF($F307=0,0,-MIN(SUM(AJ305:AJ306),SLN(SUM($J306:AJ306),,$F307)))*AJ$19</f>
        <v>-21.089187001418914</v>
      </c>
      <c r="AK307" s="85">
        <f>IF($F307=0,0,-MIN(SUM(AK305:AK306),SLN(SUM($J306:AK306),,$F307)))*AK$19</f>
        <v>-21.089187001418914</v>
      </c>
      <c r="AL307" s="85">
        <f>IF($F307=0,0,-MIN(SUM(AL305:AL306),SLN(SUM($J306:AL306),,$F307)))*AL$19</f>
        <v>-0.14721669289788858</v>
      </c>
      <c r="AM307" s="85">
        <f>IF($F307=0,0,-MIN(SUM(AM305:AM306),SLN(SUM($J306:AM306),,$F307)))*AM$19</f>
        <v>0</v>
      </c>
      <c r="AN307" s="85">
        <f>IF($F307=0,0,-MIN(SUM(AN305:AN306),SLN(SUM($J306:AN306),,$F307)))*AN$19</f>
        <v>0</v>
      </c>
      <c r="AO307" s="85">
        <f>IF($F307=0,0,-MIN(SUM(AO305:AO306),SLN(SUM($J306:AO306),,$F307)))*AO$19</f>
        <v>0</v>
      </c>
      <c r="AP307" s="85">
        <f>IF($F307=0,0,-MIN(SUM(AP305:AP306),SLN(SUM($J306:AP306),,$F307)))*AP$19</f>
        <v>0</v>
      </c>
      <c r="AQ307" s="85">
        <f>IF($F307=0,0,-MIN(SUM(AQ305:AQ306),SLN(SUM($J306:AQ306),,$F307)))*AQ$19</f>
        <v>0</v>
      </c>
      <c r="AR307" s="85">
        <f>IF($F307=0,0,-MIN(SUM(AR305:AR306),SLN(SUM($J306:AR306),,$F307)))*AR$19</f>
        <v>0</v>
      </c>
      <c r="AS307" s="85">
        <f>IF($F307=0,0,-MIN(SUM(AS305:AS306),SLN(SUM($J306:AS306),,$F307)))*AS$19</f>
        <v>0</v>
      </c>
      <c r="AT307" s="85">
        <f>IF($F307=0,0,-MIN(SUM(AT305:AT306),SLN(SUM($J306:AT306),,$F307)))*AT$19</f>
        <v>0</v>
      </c>
      <c r="AU307" s="85">
        <f>IF($F307=0,0,-MIN(SUM(AU305:AU306),SLN(SUM($J306:AU306),,$F307)))*AU$19</f>
        <v>0</v>
      </c>
      <c r="AV307" s="85">
        <f>IF($F307=0,0,-MIN(SUM(AV305:AV306),SLN(SUM($J306:AV306),,$F307)))*AV$19</f>
        <v>0</v>
      </c>
      <c r="AW307" s="85">
        <f>IF($F307=0,0,-MIN(SUM(AW305:AW306),SLN(SUM($J306:AW306),,$F307)))*AW$19</f>
        <v>0</v>
      </c>
      <c r="AX307" s="85">
        <f>IF($F307=0,0,-MIN(SUM(AX305:AX306),SLN(SUM($J306:AX306),,$F307)))*AX$19</f>
        <v>0</v>
      </c>
      <c r="AY307" s="85">
        <f>IF($F307=0,0,-MIN(SUM(AY305:AY306),SLN(SUM($J306:AY306),,$F307)))*AY$19</f>
        <v>0</v>
      </c>
      <c r="AZ307" s="85">
        <f>IF($F307=0,0,-MIN(SUM(AZ305:AZ306),SLN(SUM($J306:AZ306),,$F307)))*AZ$19</f>
        <v>0</v>
      </c>
      <c r="BA307" s="85">
        <f>IF($F307=0,0,-MIN(SUM(BA305:BA306),SLN(SUM($J306:BA306),,$F307)))*BA$19</f>
        <v>0</v>
      </c>
      <c r="BB307" s="85">
        <f>IF($F307=0,0,-MIN(SUM(BB305:BB306),SLN(SUM($J306:BB306),,$F307)))*BB$19</f>
        <v>0</v>
      </c>
      <c r="BC307" s="85">
        <f>IF($F307=0,0,-MIN(SUM(BC305:BC306),SLN(SUM($J306:BC306),,$F307)))*BC$19</f>
        <v>0</v>
      </c>
      <c r="BD307" s="85">
        <f>IF($F307=0,0,-MIN(SUM(BD305:BD306),SLN(SUM($J306:BD306),,$F307)))*BD$19</f>
        <v>0</v>
      </c>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row>
    <row r="308" spans="1:104" outlineLevel="1" x14ac:dyDescent="0.25">
      <c r="A308" s="2"/>
      <c r="B308" s="2"/>
      <c r="C308" s="2" t="s">
        <v>238</v>
      </c>
      <c r="D308" s="2"/>
      <c r="E308" s="13" t="str">
        <f>E$98</f>
        <v xml:space="preserve"> [ £m ]</v>
      </c>
      <c r="F308" s="2"/>
      <c r="G308" s="2"/>
      <c r="H308" s="110">
        <f>SUM(J308:BD308)</f>
        <v>-1.6439197373597558</v>
      </c>
      <c r="I308" s="2"/>
      <c r="J308" s="85">
        <f t="shared" ref="J308:BD308" si="192">-SUM(J305:J307)*J$26</f>
        <v>0</v>
      </c>
      <c r="K308" s="85">
        <f t="shared" si="192"/>
        <v>0</v>
      </c>
      <c r="L308" s="85">
        <f t="shared" si="192"/>
        <v>0</v>
      </c>
      <c r="M308" s="85">
        <f t="shared" si="192"/>
        <v>0</v>
      </c>
      <c r="N308" s="85">
        <f t="shared" si="192"/>
        <v>0</v>
      </c>
      <c r="O308" s="85">
        <f t="shared" si="192"/>
        <v>0</v>
      </c>
      <c r="P308" s="85">
        <f t="shared" si="192"/>
        <v>0</v>
      </c>
      <c r="Q308" s="85">
        <f t="shared" si="192"/>
        <v>0</v>
      </c>
      <c r="R308" s="85">
        <f t="shared" si="192"/>
        <v>0</v>
      </c>
      <c r="S308" s="85">
        <f t="shared" si="192"/>
        <v>0</v>
      </c>
      <c r="T308" s="85">
        <f t="shared" si="192"/>
        <v>0</v>
      </c>
      <c r="U308" s="85">
        <f t="shared" si="192"/>
        <v>0</v>
      </c>
      <c r="V308" s="85">
        <f t="shared" si="192"/>
        <v>0</v>
      </c>
      <c r="W308" s="85">
        <f t="shared" si="192"/>
        <v>0</v>
      </c>
      <c r="X308" s="85">
        <f t="shared" si="192"/>
        <v>0</v>
      </c>
      <c r="Y308" s="85">
        <f t="shared" si="192"/>
        <v>0</v>
      </c>
      <c r="Z308" s="85">
        <f t="shared" si="192"/>
        <v>0</v>
      </c>
      <c r="AA308" s="85">
        <f t="shared" si="192"/>
        <v>0</v>
      </c>
      <c r="AB308" s="85">
        <f t="shared" si="192"/>
        <v>0</v>
      </c>
      <c r="AC308" s="85">
        <f t="shared" si="192"/>
        <v>0</v>
      </c>
      <c r="AD308" s="85">
        <f t="shared" si="192"/>
        <v>0</v>
      </c>
      <c r="AE308" s="85">
        <f t="shared" si="192"/>
        <v>0</v>
      </c>
      <c r="AF308" s="85">
        <f t="shared" si="192"/>
        <v>0</v>
      </c>
      <c r="AG308" s="85">
        <f t="shared" si="192"/>
        <v>0</v>
      </c>
      <c r="AH308" s="85">
        <f t="shared" si="192"/>
        <v>0</v>
      </c>
      <c r="AI308" s="85">
        <f t="shared" si="192"/>
        <v>0</v>
      </c>
      <c r="AJ308" s="85">
        <f t="shared" si="192"/>
        <v>0</v>
      </c>
      <c r="AK308" s="85">
        <f t="shared" si="192"/>
        <v>0</v>
      </c>
      <c r="AL308" s="85">
        <f t="shared" si="192"/>
        <v>-1.6439197373597558</v>
      </c>
      <c r="AM308" s="85">
        <f t="shared" si="192"/>
        <v>0</v>
      </c>
      <c r="AN308" s="85">
        <f t="shared" si="192"/>
        <v>0</v>
      </c>
      <c r="AO308" s="85">
        <f t="shared" si="192"/>
        <v>0</v>
      </c>
      <c r="AP308" s="85">
        <f t="shared" si="192"/>
        <v>0</v>
      </c>
      <c r="AQ308" s="85">
        <f t="shared" si="192"/>
        <v>0</v>
      </c>
      <c r="AR308" s="85">
        <f t="shared" si="192"/>
        <v>0</v>
      </c>
      <c r="AS308" s="85">
        <f t="shared" si="192"/>
        <v>0</v>
      </c>
      <c r="AT308" s="85">
        <f t="shared" si="192"/>
        <v>0</v>
      </c>
      <c r="AU308" s="85">
        <f t="shared" si="192"/>
        <v>0</v>
      </c>
      <c r="AV308" s="85">
        <f t="shared" si="192"/>
        <v>0</v>
      </c>
      <c r="AW308" s="85">
        <f t="shared" si="192"/>
        <v>0</v>
      </c>
      <c r="AX308" s="85">
        <f t="shared" si="192"/>
        <v>0</v>
      </c>
      <c r="AY308" s="85">
        <f t="shared" si="192"/>
        <v>0</v>
      </c>
      <c r="AZ308" s="85">
        <f t="shared" si="192"/>
        <v>0</v>
      </c>
      <c r="BA308" s="85">
        <f t="shared" si="192"/>
        <v>0</v>
      </c>
      <c r="BB308" s="85">
        <f t="shared" si="192"/>
        <v>0</v>
      </c>
      <c r="BC308" s="85">
        <f t="shared" si="192"/>
        <v>0</v>
      </c>
      <c r="BD308" s="85">
        <f t="shared" si="192"/>
        <v>0</v>
      </c>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row>
    <row r="309" spans="1:104" outlineLevel="1" x14ac:dyDescent="0.25">
      <c r="A309" s="2"/>
      <c r="B309" s="2"/>
      <c r="C309" s="2" t="s">
        <v>116</v>
      </c>
      <c r="D309" s="2"/>
      <c r="E309" s="13" t="str">
        <f>E$98</f>
        <v xml:space="preserve"> [ £m ]</v>
      </c>
      <c r="F309" s="2"/>
      <c r="G309" s="2"/>
      <c r="H309" s="108"/>
      <c r="I309" s="2"/>
      <c r="J309" s="89">
        <f t="shared" ref="J309:BD309" si="193">SUM(J305:J308)</f>
        <v>0</v>
      </c>
      <c r="K309" s="89">
        <f t="shared" si="193"/>
        <v>0</v>
      </c>
      <c r="L309" s="89">
        <f t="shared" si="193"/>
        <v>0</v>
      </c>
      <c r="M309" s="89">
        <f t="shared" si="193"/>
        <v>72.570419178082204</v>
      </c>
      <c r="N309" s="89">
        <f t="shared" si="193"/>
        <v>151.22450241232877</v>
      </c>
      <c r="O309" s="89">
        <f t="shared" si="193"/>
        <v>269.18798365349795</v>
      </c>
      <c r="P309" s="89">
        <f t="shared" si="193"/>
        <v>360.457244291942</v>
      </c>
      <c r="Q309" s="89">
        <f t="shared" si="193"/>
        <v>413.23631986284573</v>
      </c>
      <c r="R309" s="89">
        <f t="shared" si="193"/>
        <v>402.48568945721689</v>
      </c>
      <c r="S309" s="89">
        <f t="shared" si="193"/>
        <v>381.39650245579799</v>
      </c>
      <c r="T309" s="89">
        <f t="shared" si="193"/>
        <v>360.30731545437908</v>
      </c>
      <c r="U309" s="89">
        <f t="shared" si="193"/>
        <v>339.21812845296017</v>
      </c>
      <c r="V309" s="89">
        <f t="shared" si="193"/>
        <v>318.12894145154127</v>
      </c>
      <c r="W309" s="89">
        <f t="shared" si="193"/>
        <v>297.03975445012236</v>
      </c>
      <c r="X309" s="89">
        <f t="shared" si="193"/>
        <v>275.95056744870345</v>
      </c>
      <c r="Y309" s="89">
        <f t="shared" si="193"/>
        <v>254.86138044728455</v>
      </c>
      <c r="Z309" s="89">
        <f t="shared" si="193"/>
        <v>233.77219344586564</v>
      </c>
      <c r="AA309" s="89">
        <f t="shared" si="193"/>
        <v>212.68300644444673</v>
      </c>
      <c r="AB309" s="89">
        <f t="shared" si="193"/>
        <v>191.59381944302783</v>
      </c>
      <c r="AC309" s="89">
        <f t="shared" si="193"/>
        <v>170.50463244160892</v>
      </c>
      <c r="AD309" s="89">
        <f t="shared" si="193"/>
        <v>149.41544544019001</v>
      </c>
      <c r="AE309" s="89">
        <f t="shared" si="193"/>
        <v>128.32625843877111</v>
      </c>
      <c r="AF309" s="89">
        <f t="shared" si="193"/>
        <v>107.2370714373522</v>
      </c>
      <c r="AG309" s="89">
        <f t="shared" si="193"/>
        <v>86.147884435933292</v>
      </c>
      <c r="AH309" s="89">
        <f t="shared" si="193"/>
        <v>65.058697434514386</v>
      </c>
      <c r="AI309" s="89">
        <f t="shared" si="193"/>
        <v>43.969510433095472</v>
      </c>
      <c r="AJ309" s="89">
        <f t="shared" si="193"/>
        <v>22.880323431676558</v>
      </c>
      <c r="AK309" s="89">
        <f t="shared" si="193"/>
        <v>1.7911364302576445</v>
      </c>
      <c r="AL309" s="89">
        <f t="shared" si="193"/>
        <v>0</v>
      </c>
      <c r="AM309" s="89">
        <f t="shared" si="193"/>
        <v>0</v>
      </c>
      <c r="AN309" s="89">
        <f t="shared" si="193"/>
        <v>0</v>
      </c>
      <c r="AO309" s="89">
        <f t="shared" si="193"/>
        <v>0</v>
      </c>
      <c r="AP309" s="89">
        <f t="shared" si="193"/>
        <v>0</v>
      </c>
      <c r="AQ309" s="89">
        <f t="shared" si="193"/>
        <v>0</v>
      </c>
      <c r="AR309" s="89">
        <f t="shared" si="193"/>
        <v>0</v>
      </c>
      <c r="AS309" s="89">
        <f t="shared" si="193"/>
        <v>0</v>
      </c>
      <c r="AT309" s="89">
        <f t="shared" si="193"/>
        <v>0</v>
      </c>
      <c r="AU309" s="89">
        <f t="shared" si="193"/>
        <v>0</v>
      </c>
      <c r="AV309" s="89">
        <f t="shared" si="193"/>
        <v>0</v>
      </c>
      <c r="AW309" s="89">
        <f t="shared" si="193"/>
        <v>0</v>
      </c>
      <c r="AX309" s="89">
        <f t="shared" si="193"/>
        <v>0</v>
      </c>
      <c r="AY309" s="89">
        <f t="shared" si="193"/>
        <v>0</v>
      </c>
      <c r="AZ309" s="89">
        <f t="shared" si="193"/>
        <v>0</v>
      </c>
      <c r="BA309" s="89">
        <f t="shared" si="193"/>
        <v>0</v>
      </c>
      <c r="BB309" s="89">
        <f t="shared" si="193"/>
        <v>0</v>
      </c>
      <c r="BC309" s="89">
        <f t="shared" si="193"/>
        <v>0</v>
      </c>
      <c r="BD309" s="89">
        <f t="shared" si="193"/>
        <v>0</v>
      </c>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row>
    <row r="310" spans="1:104" outlineLevel="1" x14ac:dyDescent="0.25">
      <c r="A310" s="2"/>
      <c r="B310" s="2"/>
      <c r="C310" s="2"/>
      <c r="D310" s="2"/>
      <c r="E310" s="24"/>
      <c r="F310" s="2"/>
      <c r="G310" s="2"/>
      <c r="H310" s="2"/>
      <c r="I310" s="2"/>
      <c r="J310" s="2"/>
      <c r="K310" s="2"/>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c r="AO310" s="131"/>
      <c r="AP310" s="131"/>
      <c r="AQ310" s="131"/>
      <c r="AR310" s="131"/>
      <c r="AS310" s="131"/>
      <c r="AT310" s="131"/>
      <c r="AU310" s="131"/>
      <c r="AV310" s="131"/>
      <c r="AW310" s="131"/>
      <c r="AX310" s="131"/>
      <c r="AY310" s="131"/>
      <c r="AZ310" s="131"/>
      <c r="BA310" s="131"/>
      <c r="BB310" s="131"/>
      <c r="BC310" s="131"/>
      <c r="BD310" s="131"/>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row>
    <row r="311" spans="1:104" outlineLevel="1" x14ac:dyDescent="0.25">
      <c r="A311" s="2"/>
      <c r="B311" s="9">
        <f>MAX($A$14:B310)+0.01</f>
        <v>5.0999999999999979</v>
      </c>
      <c r="C311" s="10" t="s">
        <v>248</v>
      </c>
      <c r="D311" s="2"/>
      <c r="E311" s="24"/>
      <c r="F311" s="2"/>
      <c r="G311" s="2"/>
      <c r="H311" s="2"/>
      <c r="I311" s="2"/>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row>
    <row r="312" spans="1:104" outlineLevel="1" x14ac:dyDescent="0.25">
      <c r="A312" s="2"/>
      <c r="B312" s="2"/>
      <c r="C312" s="2" t="s">
        <v>249</v>
      </c>
      <c r="D312" s="2"/>
      <c r="E312" s="20" t="s">
        <v>57</v>
      </c>
      <c r="F312" s="84">
        <f>Inputs!G57</f>
        <v>18</v>
      </c>
      <c r="G312" s="2"/>
      <c r="H312" s="2"/>
      <c r="I312" s="8"/>
      <c r="J312" s="110">
        <f t="shared" ref="J312:BD312" si="194">($F312&gt;=J25)*J24</f>
        <v>0</v>
      </c>
      <c r="K312" s="110">
        <f t="shared" si="194"/>
        <v>0</v>
      </c>
      <c r="L312" s="110">
        <f t="shared" si="194"/>
        <v>0</v>
      </c>
      <c r="M312" s="110">
        <f t="shared" si="194"/>
        <v>0</v>
      </c>
      <c r="N312" s="110">
        <f t="shared" si="194"/>
        <v>0</v>
      </c>
      <c r="O312" s="110">
        <f t="shared" si="194"/>
        <v>0</v>
      </c>
      <c r="P312" s="110">
        <f t="shared" si="194"/>
        <v>0</v>
      </c>
      <c r="Q312" s="110">
        <f t="shared" si="194"/>
        <v>0</v>
      </c>
      <c r="R312" s="110">
        <f t="shared" si="194"/>
        <v>1</v>
      </c>
      <c r="S312" s="110">
        <f t="shared" si="194"/>
        <v>1</v>
      </c>
      <c r="T312" s="110">
        <f t="shared" si="194"/>
        <v>1</v>
      </c>
      <c r="U312" s="110">
        <f t="shared" si="194"/>
        <v>1</v>
      </c>
      <c r="V312" s="110">
        <f t="shared" si="194"/>
        <v>1</v>
      </c>
      <c r="W312" s="110">
        <f t="shared" si="194"/>
        <v>1</v>
      </c>
      <c r="X312" s="110">
        <f t="shared" si="194"/>
        <v>1</v>
      </c>
      <c r="Y312" s="110">
        <f t="shared" si="194"/>
        <v>1</v>
      </c>
      <c r="Z312" s="110">
        <f t="shared" si="194"/>
        <v>1</v>
      </c>
      <c r="AA312" s="110">
        <f t="shared" si="194"/>
        <v>1</v>
      </c>
      <c r="AB312" s="110">
        <f t="shared" si="194"/>
        <v>1</v>
      </c>
      <c r="AC312" s="110">
        <f t="shared" si="194"/>
        <v>1</v>
      </c>
      <c r="AD312" s="110">
        <f t="shared" si="194"/>
        <v>1</v>
      </c>
      <c r="AE312" s="110">
        <f t="shared" si="194"/>
        <v>1</v>
      </c>
      <c r="AF312" s="110">
        <f t="shared" si="194"/>
        <v>1</v>
      </c>
      <c r="AG312" s="110">
        <f t="shared" si="194"/>
        <v>1</v>
      </c>
      <c r="AH312" s="110">
        <f t="shared" si="194"/>
        <v>1</v>
      </c>
      <c r="AI312" s="110">
        <f t="shared" si="194"/>
        <v>1</v>
      </c>
      <c r="AJ312" s="110">
        <f t="shared" si="194"/>
        <v>0</v>
      </c>
      <c r="AK312" s="110">
        <f t="shared" si="194"/>
        <v>0</v>
      </c>
      <c r="AL312" s="110">
        <f t="shared" si="194"/>
        <v>0</v>
      </c>
      <c r="AM312" s="110">
        <f t="shared" si="194"/>
        <v>0</v>
      </c>
      <c r="AN312" s="110">
        <f t="shared" si="194"/>
        <v>0</v>
      </c>
      <c r="AO312" s="110">
        <f t="shared" si="194"/>
        <v>0</v>
      </c>
      <c r="AP312" s="110">
        <f t="shared" si="194"/>
        <v>0</v>
      </c>
      <c r="AQ312" s="110">
        <f t="shared" si="194"/>
        <v>0</v>
      </c>
      <c r="AR312" s="110">
        <f t="shared" si="194"/>
        <v>0</v>
      </c>
      <c r="AS312" s="110">
        <f t="shared" si="194"/>
        <v>0</v>
      </c>
      <c r="AT312" s="110">
        <f t="shared" si="194"/>
        <v>0</v>
      </c>
      <c r="AU312" s="110">
        <f t="shared" si="194"/>
        <v>0</v>
      </c>
      <c r="AV312" s="110">
        <f t="shared" si="194"/>
        <v>0</v>
      </c>
      <c r="AW312" s="110">
        <f t="shared" si="194"/>
        <v>0</v>
      </c>
      <c r="AX312" s="110">
        <f t="shared" si="194"/>
        <v>0</v>
      </c>
      <c r="AY312" s="110">
        <f t="shared" si="194"/>
        <v>0</v>
      </c>
      <c r="AZ312" s="110">
        <f t="shared" si="194"/>
        <v>0</v>
      </c>
      <c r="BA312" s="110">
        <f t="shared" si="194"/>
        <v>0</v>
      </c>
      <c r="BB312" s="110">
        <f t="shared" si="194"/>
        <v>0</v>
      </c>
      <c r="BC312" s="110">
        <f t="shared" si="194"/>
        <v>0</v>
      </c>
      <c r="BD312" s="110">
        <f t="shared" si="194"/>
        <v>0</v>
      </c>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row>
    <row r="313" spans="1:104" outlineLevel="1" x14ac:dyDescent="0.25">
      <c r="A313" s="2"/>
      <c r="B313" s="2"/>
      <c r="C313" s="2" t="s">
        <v>250</v>
      </c>
      <c r="D313" s="2"/>
      <c r="E313" s="20" t="s">
        <v>57</v>
      </c>
      <c r="F313" s="2"/>
      <c r="G313" s="2"/>
      <c r="H313" s="2"/>
      <c r="I313" s="8"/>
      <c r="J313" s="110">
        <f>SUM($J312:J312)*J312</f>
        <v>0</v>
      </c>
      <c r="K313" s="110">
        <f>SUM($J312:K312)*K312</f>
        <v>0</v>
      </c>
      <c r="L313" s="110">
        <f>SUM($J312:L312)*L312</f>
        <v>0</v>
      </c>
      <c r="M313" s="110">
        <f>SUM($J312:M312)*M312</f>
        <v>0</v>
      </c>
      <c r="N313" s="110">
        <f>SUM($J312:N312)*N312</f>
        <v>0</v>
      </c>
      <c r="O313" s="110">
        <f>SUM($J312:O312)*O312</f>
        <v>0</v>
      </c>
      <c r="P313" s="110">
        <f>SUM($J312:P312)*P312</f>
        <v>0</v>
      </c>
      <c r="Q313" s="110">
        <f>SUM($J312:Q312)*Q312</f>
        <v>0</v>
      </c>
      <c r="R313" s="110">
        <f>SUM($J312:R312)*R312</f>
        <v>1</v>
      </c>
      <c r="S313" s="110">
        <f>SUM($J312:S312)*S312</f>
        <v>2</v>
      </c>
      <c r="T313" s="110">
        <f>SUM($J312:T312)*T312</f>
        <v>3</v>
      </c>
      <c r="U313" s="110">
        <f>SUM($J312:U312)*U312</f>
        <v>4</v>
      </c>
      <c r="V313" s="110">
        <f>SUM($J312:V312)*V312</f>
        <v>5</v>
      </c>
      <c r="W313" s="110">
        <f>SUM($J312:W312)*W312</f>
        <v>6</v>
      </c>
      <c r="X313" s="110">
        <f>SUM($J312:X312)*X312</f>
        <v>7</v>
      </c>
      <c r="Y313" s="110">
        <f>SUM($J312:Y312)*Y312</f>
        <v>8</v>
      </c>
      <c r="Z313" s="110">
        <f>SUM($J312:Z312)*Z312</f>
        <v>9</v>
      </c>
      <c r="AA313" s="110">
        <f>SUM($J312:AA312)*AA312</f>
        <v>10</v>
      </c>
      <c r="AB313" s="110">
        <f>SUM($J312:AB312)*AB312</f>
        <v>11</v>
      </c>
      <c r="AC313" s="110">
        <f>SUM($J312:AC312)*AC312</f>
        <v>12</v>
      </c>
      <c r="AD313" s="110">
        <f>SUM($J312:AD312)*AD312</f>
        <v>13</v>
      </c>
      <c r="AE313" s="110">
        <f>SUM($J312:AE312)*AE312</f>
        <v>14</v>
      </c>
      <c r="AF313" s="110">
        <f>SUM($J312:AF312)*AF312</f>
        <v>15</v>
      </c>
      <c r="AG313" s="110">
        <f>SUM($J312:AG312)*AG312</f>
        <v>16</v>
      </c>
      <c r="AH313" s="110">
        <f>SUM($J312:AH312)*AH312</f>
        <v>17</v>
      </c>
      <c r="AI313" s="110">
        <f>SUM($J312:AI312)*AI312</f>
        <v>18</v>
      </c>
      <c r="AJ313" s="110">
        <f>SUM($J312:AJ312)*AJ312</f>
        <v>0</v>
      </c>
      <c r="AK313" s="110">
        <f>SUM($J312:AK312)*AK312</f>
        <v>0</v>
      </c>
      <c r="AL313" s="110">
        <f>SUM($J312:AL312)*AL312</f>
        <v>0</v>
      </c>
      <c r="AM313" s="110">
        <f>SUM($J312:AM312)*AM312</f>
        <v>0</v>
      </c>
      <c r="AN313" s="110">
        <f>SUM($J312:AN312)*AN312</f>
        <v>0</v>
      </c>
      <c r="AO313" s="110">
        <f>SUM($J312:AO312)*AO312</f>
        <v>0</v>
      </c>
      <c r="AP313" s="110">
        <f>SUM($J312:AP312)*AP312</f>
        <v>0</v>
      </c>
      <c r="AQ313" s="110">
        <f>SUM($J312:AQ312)*AQ312</f>
        <v>0</v>
      </c>
      <c r="AR313" s="110">
        <f>SUM($J312:AR312)*AR312</f>
        <v>0</v>
      </c>
      <c r="AS313" s="110">
        <f>SUM($J312:AS312)*AS312</f>
        <v>0</v>
      </c>
      <c r="AT313" s="110">
        <f>SUM($J312:AT312)*AT312</f>
        <v>0</v>
      </c>
      <c r="AU313" s="110">
        <f>SUM($J312:AU312)*AU312</f>
        <v>0</v>
      </c>
      <c r="AV313" s="110">
        <f>SUM($J312:AV312)*AV312</f>
        <v>0</v>
      </c>
      <c r="AW313" s="110">
        <f>SUM($J312:AW312)*AW312</f>
        <v>0</v>
      </c>
      <c r="AX313" s="110">
        <f>SUM($J312:AX312)*AX312</f>
        <v>0</v>
      </c>
      <c r="AY313" s="110">
        <f>SUM($J312:AY312)*AY312</f>
        <v>0</v>
      </c>
      <c r="AZ313" s="110">
        <f>SUM($J312:AZ312)*AZ312</f>
        <v>0</v>
      </c>
      <c r="BA313" s="110">
        <f>SUM($J312:BA312)*BA312</f>
        <v>0</v>
      </c>
      <c r="BB313" s="110">
        <f>SUM($J312:BB312)*BB312</f>
        <v>0</v>
      </c>
      <c r="BC313" s="110">
        <f>SUM($J312:BC312)*BC312</f>
        <v>0</v>
      </c>
      <c r="BD313" s="110">
        <f>SUM($J312:BD312)*BD312</f>
        <v>0</v>
      </c>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row>
    <row r="314" spans="1:104" outlineLevel="1" x14ac:dyDescent="0.25">
      <c r="A314" s="2"/>
      <c r="B314" s="10"/>
      <c r="C314" s="10"/>
      <c r="D314" s="2"/>
      <c r="E314" s="24"/>
      <c r="F314" s="2"/>
      <c r="G314" s="2"/>
      <c r="H314" s="2"/>
      <c r="I314" s="2"/>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row>
    <row r="315" spans="1:104" outlineLevel="1" x14ac:dyDescent="0.25">
      <c r="A315" s="2"/>
      <c r="B315" s="2"/>
      <c r="C315" s="2" t="str">
        <f>Inputs!C53</f>
        <v xml:space="preserve">Interest Rate </v>
      </c>
      <c r="D315" s="2"/>
      <c r="E315" s="20" t="str">
        <f>Inputs!E53</f>
        <v>[ % ]</v>
      </c>
      <c r="F315" s="144">
        <f>Inputs!G53</f>
        <v>0.05</v>
      </c>
      <c r="G315" s="2"/>
      <c r="H315" s="2"/>
      <c r="I315" s="8"/>
      <c r="J315" s="92">
        <f>$F315*J312</f>
        <v>0</v>
      </c>
      <c r="K315" s="92">
        <f t="shared" ref="K315:BD315" si="195">$F315*K312</f>
        <v>0</v>
      </c>
      <c r="L315" s="92">
        <f t="shared" si="195"/>
        <v>0</v>
      </c>
      <c r="M315" s="92">
        <f t="shared" si="195"/>
        <v>0</v>
      </c>
      <c r="N315" s="92">
        <f t="shared" si="195"/>
        <v>0</v>
      </c>
      <c r="O315" s="92">
        <f t="shared" si="195"/>
        <v>0</v>
      </c>
      <c r="P315" s="92">
        <f t="shared" si="195"/>
        <v>0</v>
      </c>
      <c r="Q315" s="92">
        <f t="shared" si="195"/>
        <v>0</v>
      </c>
      <c r="R315" s="92">
        <f t="shared" si="195"/>
        <v>0.05</v>
      </c>
      <c r="S315" s="92">
        <f t="shared" si="195"/>
        <v>0.05</v>
      </c>
      <c r="T315" s="92">
        <f t="shared" si="195"/>
        <v>0.05</v>
      </c>
      <c r="U315" s="92">
        <f t="shared" si="195"/>
        <v>0.05</v>
      </c>
      <c r="V315" s="92">
        <f t="shared" si="195"/>
        <v>0.05</v>
      </c>
      <c r="W315" s="92">
        <f t="shared" si="195"/>
        <v>0.05</v>
      </c>
      <c r="X315" s="92">
        <f t="shared" si="195"/>
        <v>0.05</v>
      </c>
      <c r="Y315" s="92">
        <f t="shared" si="195"/>
        <v>0.05</v>
      </c>
      <c r="Z315" s="92">
        <f t="shared" si="195"/>
        <v>0.05</v>
      </c>
      <c r="AA315" s="92">
        <f t="shared" si="195"/>
        <v>0.05</v>
      </c>
      <c r="AB315" s="92">
        <f t="shared" si="195"/>
        <v>0.05</v>
      </c>
      <c r="AC315" s="92">
        <f t="shared" si="195"/>
        <v>0.05</v>
      </c>
      <c r="AD315" s="92">
        <f t="shared" si="195"/>
        <v>0.05</v>
      </c>
      <c r="AE315" s="92">
        <f t="shared" si="195"/>
        <v>0.05</v>
      </c>
      <c r="AF315" s="92">
        <f t="shared" si="195"/>
        <v>0.05</v>
      </c>
      <c r="AG315" s="92">
        <f t="shared" si="195"/>
        <v>0.05</v>
      </c>
      <c r="AH315" s="92">
        <f t="shared" si="195"/>
        <v>0.05</v>
      </c>
      <c r="AI315" s="92">
        <f t="shared" si="195"/>
        <v>0.05</v>
      </c>
      <c r="AJ315" s="92">
        <f t="shared" si="195"/>
        <v>0</v>
      </c>
      <c r="AK315" s="92">
        <f t="shared" si="195"/>
        <v>0</v>
      </c>
      <c r="AL315" s="92">
        <f t="shared" si="195"/>
        <v>0</v>
      </c>
      <c r="AM315" s="92">
        <f t="shared" si="195"/>
        <v>0</v>
      </c>
      <c r="AN315" s="92">
        <f t="shared" si="195"/>
        <v>0</v>
      </c>
      <c r="AO315" s="92">
        <f t="shared" si="195"/>
        <v>0</v>
      </c>
      <c r="AP315" s="92">
        <f t="shared" si="195"/>
        <v>0</v>
      </c>
      <c r="AQ315" s="92">
        <f t="shared" si="195"/>
        <v>0</v>
      </c>
      <c r="AR315" s="92">
        <f t="shared" si="195"/>
        <v>0</v>
      </c>
      <c r="AS315" s="92">
        <f t="shared" si="195"/>
        <v>0</v>
      </c>
      <c r="AT315" s="92">
        <f t="shared" si="195"/>
        <v>0</v>
      </c>
      <c r="AU315" s="92">
        <f t="shared" si="195"/>
        <v>0</v>
      </c>
      <c r="AV315" s="92">
        <f t="shared" si="195"/>
        <v>0</v>
      </c>
      <c r="AW315" s="92">
        <f t="shared" si="195"/>
        <v>0</v>
      </c>
      <c r="AX315" s="92">
        <f t="shared" si="195"/>
        <v>0</v>
      </c>
      <c r="AY315" s="92">
        <f t="shared" si="195"/>
        <v>0</v>
      </c>
      <c r="AZ315" s="92">
        <f t="shared" si="195"/>
        <v>0</v>
      </c>
      <c r="BA315" s="92">
        <f t="shared" si="195"/>
        <v>0</v>
      </c>
      <c r="BB315" s="92">
        <f t="shared" si="195"/>
        <v>0</v>
      </c>
      <c r="BC315" s="92">
        <f t="shared" si="195"/>
        <v>0</v>
      </c>
      <c r="BD315" s="92">
        <f t="shared" si="195"/>
        <v>0</v>
      </c>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row>
    <row r="316" spans="1:104" outlineLevel="1" x14ac:dyDescent="0.25">
      <c r="A316" s="2"/>
      <c r="B316" s="10"/>
      <c r="C316" s="10"/>
      <c r="D316" s="2"/>
      <c r="E316" s="24"/>
      <c r="F316" s="2"/>
      <c r="G316" s="2"/>
      <c r="H316" s="2"/>
      <c r="I316" s="2"/>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row>
    <row r="317" spans="1:104" outlineLevel="1" x14ac:dyDescent="0.25">
      <c r="A317" s="2"/>
      <c r="B317" s="2"/>
      <c r="C317" s="2" t="s">
        <v>251</v>
      </c>
      <c r="D317" s="2"/>
      <c r="E317" s="13" t="str">
        <f>E$98</f>
        <v xml:space="preserve"> [ £m ]</v>
      </c>
      <c r="F317" s="2"/>
      <c r="G317" s="2"/>
      <c r="H317" s="85">
        <f>SUM(J317:BD317)</f>
        <v>2763.0040654637819</v>
      </c>
      <c r="I317" s="2"/>
      <c r="J317" s="85">
        <f t="shared" ref="J317:BD317" si="196">J184*J312</f>
        <v>0</v>
      </c>
      <c r="K317" s="85">
        <f t="shared" si="196"/>
        <v>0</v>
      </c>
      <c r="L317" s="85">
        <f t="shared" si="196"/>
        <v>0</v>
      </c>
      <c r="M317" s="85">
        <f t="shared" si="196"/>
        <v>0</v>
      </c>
      <c r="N317" s="85">
        <f t="shared" si="196"/>
        <v>0</v>
      </c>
      <c r="O317" s="85">
        <f t="shared" si="196"/>
        <v>0</v>
      </c>
      <c r="P317" s="85">
        <f t="shared" si="196"/>
        <v>0</v>
      </c>
      <c r="Q317" s="85">
        <f t="shared" si="196"/>
        <v>0</v>
      </c>
      <c r="R317" s="85">
        <f t="shared" si="196"/>
        <v>62.625404965294464</v>
      </c>
      <c r="S317" s="85">
        <f t="shared" si="196"/>
        <v>149.06257048494302</v>
      </c>
      <c r="T317" s="85">
        <f t="shared" si="196"/>
        <v>181.71069442378842</v>
      </c>
      <c r="U317" s="85">
        <f t="shared" si="196"/>
        <v>183.45077979926259</v>
      </c>
      <c r="V317" s="85">
        <f t="shared" si="196"/>
        <v>184.49195097557595</v>
      </c>
      <c r="W317" s="85">
        <f t="shared" si="196"/>
        <v>132.96749041440759</v>
      </c>
      <c r="X317" s="85">
        <f t="shared" si="196"/>
        <v>179.56726990655426</v>
      </c>
      <c r="Y317" s="85">
        <f t="shared" si="196"/>
        <v>183.11839610878448</v>
      </c>
      <c r="Z317" s="85">
        <f t="shared" si="196"/>
        <v>150.00712841224606</v>
      </c>
      <c r="AA317" s="85">
        <f t="shared" si="196"/>
        <v>162.82887583454249</v>
      </c>
      <c r="AB317" s="85">
        <f t="shared" si="196"/>
        <v>163.98353379786721</v>
      </c>
      <c r="AC317" s="85">
        <f t="shared" si="196"/>
        <v>115.11958248493031</v>
      </c>
      <c r="AD317" s="85">
        <f t="shared" si="196"/>
        <v>163.29780417957505</v>
      </c>
      <c r="AE317" s="85">
        <f t="shared" si="196"/>
        <v>163.47604447854351</v>
      </c>
      <c r="AF317" s="85">
        <f t="shared" si="196"/>
        <v>143.91502994830574</v>
      </c>
      <c r="AG317" s="85">
        <f t="shared" si="196"/>
        <v>164.16618999322361</v>
      </c>
      <c r="AH317" s="85">
        <f t="shared" si="196"/>
        <v>165.9971790807715</v>
      </c>
      <c r="AI317" s="85">
        <f t="shared" si="196"/>
        <v>113.21814017516544</v>
      </c>
      <c r="AJ317" s="85">
        <f t="shared" si="196"/>
        <v>0</v>
      </c>
      <c r="AK317" s="85">
        <f t="shared" si="196"/>
        <v>0</v>
      </c>
      <c r="AL317" s="85">
        <f t="shared" si="196"/>
        <v>0</v>
      </c>
      <c r="AM317" s="85">
        <f t="shared" si="196"/>
        <v>0</v>
      </c>
      <c r="AN317" s="85">
        <f t="shared" si="196"/>
        <v>0</v>
      </c>
      <c r="AO317" s="85">
        <f t="shared" si="196"/>
        <v>0</v>
      </c>
      <c r="AP317" s="85">
        <f t="shared" si="196"/>
        <v>0</v>
      </c>
      <c r="AQ317" s="85">
        <f t="shared" si="196"/>
        <v>0</v>
      </c>
      <c r="AR317" s="85">
        <f t="shared" si="196"/>
        <v>0</v>
      </c>
      <c r="AS317" s="85">
        <f t="shared" si="196"/>
        <v>0</v>
      </c>
      <c r="AT317" s="85">
        <f t="shared" si="196"/>
        <v>0</v>
      </c>
      <c r="AU317" s="85">
        <f t="shared" si="196"/>
        <v>0</v>
      </c>
      <c r="AV317" s="85">
        <f t="shared" si="196"/>
        <v>0</v>
      </c>
      <c r="AW317" s="85">
        <f t="shared" si="196"/>
        <v>0</v>
      </c>
      <c r="AX317" s="85">
        <f t="shared" si="196"/>
        <v>0</v>
      </c>
      <c r="AY317" s="85">
        <f t="shared" si="196"/>
        <v>0</v>
      </c>
      <c r="AZ317" s="85">
        <f t="shared" si="196"/>
        <v>0</v>
      </c>
      <c r="BA317" s="85">
        <f t="shared" si="196"/>
        <v>0</v>
      </c>
      <c r="BB317" s="85">
        <f t="shared" si="196"/>
        <v>0</v>
      </c>
      <c r="BC317" s="85">
        <f t="shared" si="196"/>
        <v>0</v>
      </c>
      <c r="BD317" s="85">
        <f t="shared" si="196"/>
        <v>0</v>
      </c>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row>
    <row r="318" spans="1:104" outlineLevel="1" x14ac:dyDescent="0.25">
      <c r="A318" s="2"/>
      <c r="B318" s="2"/>
      <c r="C318" s="2" t="s">
        <v>56</v>
      </c>
      <c r="D318" s="2"/>
      <c r="E318" s="20" t="s">
        <v>57</v>
      </c>
      <c r="F318" s="145">
        <f>Inputs!G56</f>
        <v>1.5</v>
      </c>
      <c r="G318" s="2"/>
      <c r="H318" s="2"/>
      <c r="I318" s="8"/>
      <c r="J318" s="146">
        <f>$F318*J312</f>
        <v>0</v>
      </c>
      <c r="K318" s="146">
        <f t="shared" ref="K318:BD318" si="197">$F318*K312</f>
        <v>0</v>
      </c>
      <c r="L318" s="146">
        <f t="shared" si="197"/>
        <v>0</v>
      </c>
      <c r="M318" s="146">
        <f t="shared" si="197"/>
        <v>0</v>
      </c>
      <c r="N318" s="146">
        <f t="shared" si="197"/>
        <v>0</v>
      </c>
      <c r="O318" s="146">
        <f t="shared" si="197"/>
        <v>0</v>
      </c>
      <c r="P318" s="146">
        <f t="shared" si="197"/>
        <v>0</v>
      </c>
      <c r="Q318" s="146">
        <f t="shared" si="197"/>
        <v>0</v>
      </c>
      <c r="R318" s="146">
        <f t="shared" si="197"/>
        <v>1.5</v>
      </c>
      <c r="S318" s="146">
        <f t="shared" si="197"/>
        <v>1.5</v>
      </c>
      <c r="T318" s="146">
        <f t="shared" si="197"/>
        <v>1.5</v>
      </c>
      <c r="U318" s="146">
        <f t="shared" si="197"/>
        <v>1.5</v>
      </c>
      <c r="V318" s="146">
        <f t="shared" si="197"/>
        <v>1.5</v>
      </c>
      <c r="W318" s="146">
        <f t="shared" si="197"/>
        <v>1.5</v>
      </c>
      <c r="X318" s="146">
        <f t="shared" si="197"/>
        <v>1.5</v>
      </c>
      <c r="Y318" s="146">
        <f t="shared" si="197"/>
        <v>1.5</v>
      </c>
      <c r="Z318" s="146">
        <f t="shared" si="197"/>
        <v>1.5</v>
      </c>
      <c r="AA318" s="146">
        <f t="shared" si="197"/>
        <v>1.5</v>
      </c>
      <c r="AB318" s="146">
        <f t="shared" si="197"/>
        <v>1.5</v>
      </c>
      <c r="AC318" s="146">
        <f t="shared" si="197"/>
        <v>1.5</v>
      </c>
      <c r="AD318" s="146">
        <f t="shared" si="197"/>
        <v>1.5</v>
      </c>
      <c r="AE318" s="146">
        <f t="shared" si="197"/>
        <v>1.5</v>
      </c>
      <c r="AF318" s="146">
        <f t="shared" si="197"/>
        <v>1.5</v>
      </c>
      <c r="AG318" s="146">
        <f t="shared" si="197"/>
        <v>1.5</v>
      </c>
      <c r="AH318" s="146">
        <f t="shared" si="197"/>
        <v>1.5</v>
      </c>
      <c r="AI318" s="146">
        <f t="shared" si="197"/>
        <v>1.5</v>
      </c>
      <c r="AJ318" s="146">
        <f t="shared" si="197"/>
        <v>0</v>
      </c>
      <c r="AK318" s="146">
        <f t="shared" si="197"/>
        <v>0</v>
      </c>
      <c r="AL318" s="146">
        <f t="shared" si="197"/>
        <v>0</v>
      </c>
      <c r="AM318" s="146">
        <f t="shared" si="197"/>
        <v>0</v>
      </c>
      <c r="AN318" s="146">
        <f t="shared" si="197"/>
        <v>0</v>
      </c>
      <c r="AO318" s="146">
        <f t="shared" si="197"/>
        <v>0</v>
      </c>
      <c r="AP318" s="146">
        <f t="shared" si="197"/>
        <v>0</v>
      </c>
      <c r="AQ318" s="146">
        <f t="shared" si="197"/>
        <v>0</v>
      </c>
      <c r="AR318" s="146">
        <f t="shared" si="197"/>
        <v>0</v>
      </c>
      <c r="AS318" s="146">
        <f t="shared" si="197"/>
        <v>0</v>
      </c>
      <c r="AT318" s="146">
        <f t="shared" si="197"/>
        <v>0</v>
      </c>
      <c r="AU318" s="146">
        <f t="shared" si="197"/>
        <v>0</v>
      </c>
      <c r="AV318" s="146">
        <f t="shared" si="197"/>
        <v>0</v>
      </c>
      <c r="AW318" s="146">
        <f t="shared" si="197"/>
        <v>0</v>
      </c>
      <c r="AX318" s="146">
        <f t="shared" si="197"/>
        <v>0</v>
      </c>
      <c r="AY318" s="146">
        <f t="shared" si="197"/>
        <v>0</v>
      </c>
      <c r="AZ318" s="146">
        <f t="shared" si="197"/>
        <v>0</v>
      </c>
      <c r="BA318" s="146">
        <f t="shared" si="197"/>
        <v>0</v>
      </c>
      <c r="BB318" s="146">
        <f t="shared" si="197"/>
        <v>0</v>
      </c>
      <c r="BC318" s="146">
        <f t="shared" si="197"/>
        <v>0</v>
      </c>
      <c r="BD318" s="146">
        <f t="shared" si="197"/>
        <v>0</v>
      </c>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row>
    <row r="319" spans="1:104" ht="0" hidden="1"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row>
    <row r="320" spans="1:104" outlineLevel="1" x14ac:dyDescent="0.25">
      <c r="A320" s="2"/>
      <c r="B320" s="2"/>
      <c r="C320" s="2" t="s">
        <v>252</v>
      </c>
      <c r="D320" s="2"/>
      <c r="E320" s="13" t="str">
        <f>E$98</f>
        <v xml:space="preserve"> [ £m ]</v>
      </c>
      <c r="F320" s="2"/>
      <c r="G320" s="2"/>
      <c r="H320" s="89">
        <f>SUM(J320:BD320)</f>
        <v>1842.0027103091879</v>
      </c>
      <c r="I320" s="2"/>
      <c r="J320" s="89">
        <f t="shared" ref="J320:BD320" si="198">IF(ISERROR(J317/J318),0,J317/J318)</f>
        <v>0</v>
      </c>
      <c r="K320" s="89">
        <f t="shared" si="198"/>
        <v>0</v>
      </c>
      <c r="L320" s="89">
        <f t="shared" si="198"/>
        <v>0</v>
      </c>
      <c r="M320" s="89">
        <f t="shared" si="198"/>
        <v>0</v>
      </c>
      <c r="N320" s="89">
        <f t="shared" si="198"/>
        <v>0</v>
      </c>
      <c r="O320" s="89">
        <f t="shared" si="198"/>
        <v>0</v>
      </c>
      <c r="P320" s="89">
        <f t="shared" si="198"/>
        <v>0</v>
      </c>
      <c r="Q320" s="89">
        <f t="shared" si="198"/>
        <v>0</v>
      </c>
      <c r="R320" s="89">
        <f t="shared" si="198"/>
        <v>41.750269976862974</v>
      </c>
      <c r="S320" s="89">
        <f t="shared" si="198"/>
        <v>99.375046989962016</v>
      </c>
      <c r="T320" s="89">
        <f t="shared" si="198"/>
        <v>121.14046294919228</v>
      </c>
      <c r="U320" s="89">
        <f t="shared" si="198"/>
        <v>122.30051986617507</v>
      </c>
      <c r="V320" s="89">
        <f t="shared" si="198"/>
        <v>122.99463398371729</v>
      </c>
      <c r="W320" s="89">
        <f t="shared" si="198"/>
        <v>88.644993609605066</v>
      </c>
      <c r="X320" s="89">
        <f t="shared" si="198"/>
        <v>119.71151327103617</v>
      </c>
      <c r="Y320" s="89">
        <f t="shared" si="198"/>
        <v>122.07893073918966</v>
      </c>
      <c r="Z320" s="89">
        <f t="shared" si="198"/>
        <v>100.00475227483071</v>
      </c>
      <c r="AA320" s="89">
        <f t="shared" si="198"/>
        <v>108.55258388969499</v>
      </c>
      <c r="AB320" s="89">
        <f t="shared" si="198"/>
        <v>109.3223558652448</v>
      </c>
      <c r="AC320" s="89">
        <f t="shared" si="198"/>
        <v>76.746388323286865</v>
      </c>
      <c r="AD320" s="89">
        <f t="shared" si="198"/>
        <v>108.86520278638336</v>
      </c>
      <c r="AE320" s="89">
        <f t="shared" si="198"/>
        <v>108.98402965236234</v>
      </c>
      <c r="AF320" s="89">
        <f t="shared" si="198"/>
        <v>95.943353298870491</v>
      </c>
      <c r="AG320" s="89">
        <f t="shared" si="198"/>
        <v>109.44412666214907</v>
      </c>
      <c r="AH320" s="89">
        <f t="shared" si="198"/>
        <v>110.66478605384766</v>
      </c>
      <c r="AI320" s="89">
        <f t="shared" si="198"/>
        <v>75.478760116776968</v>
      </c>
      <c r="AJ320" s="89">
        <f t="shared" si="198"/>
        <v>0</v>
      </c>
      <c r="AK320" s="89">
        <f t="shared" si="198"/>
        <v>0</v>
      </c>
      <c r="AL320" s="89">
        <f t="shared" si="198"/>
        <v>0</v>
      </c>
      <c r="AM320" s="89">
        <f t="shared" si="198"/>
        <v>0</v>
      </c>
      <c r="AN320" s="89">
        <f t="shared" si="198"/>
        <v>0</v>
      </c>
      <c r="AO320" s="89">
        <f t="shared" si="198"/>
        <v>0</v>
      </c>
      <c r="AP320" s="89">
        <f t="shared" si="198"/>
        <v>0</v>
      </c>
      <c r="AQ320" s="89">
        <f t="shared" si="198"/>
        <v>0</v>
      </c>
      <c r="AR320" s="89">
        <f t="shared" si="198"/>
        <v>0</v>
      </c>
      <c r="AS320" s="89">
        <f t="shared" si="198"/>
        <v>0</v>
      </c>
      <c r="AT320" s="89">
        <f t="shared" si="198"/>
        <v>0</v>
      </c>
      <c r="AU320" s="89">
        <f t="shared" si="198"/>
        <v>0</v>
      </c>
      <c r="AV320" s="89">
        <f t="shared" si="198"/>
        <v>0</v>
      </c>
      <c r="AW320" s="89">
        <f t="shared" si="198"/>
        <v>0</v>
      </c>
      <c r="AX320" s="89">
        <f t="shared" si="198"/>
        <v>0</v>
      </c>
      <c r="AY320" s="89">
        <f t="shared" si="198"/>
        <v>0</v>
      </c>
      <c r="AZ320" s="89">
        <f t="shared" si="198"/>
        <v>0</v>
      </c>
      <c r="BA320" s="89">
        <f t="shared" si="198"/>
        <v>0</v>
      </c>
      <c r="BB320" s="89">
        <f t="shared" si="198"/>
        <v>0</v>
      </c>
      <c r="BC320" s="89">
        <f t="shared" si="198"/>
        <v>0</v>
      </c>
      <c r="BD320" s="89">
        <f t="shared" si="198"/>
        <v>0</v>
      </c>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row>
    <row r="321" spans="1:104" outlineLevel="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row>
    <row r="322" spans="1:104" outlineLevel="1" x14ac:dyDescent="0.25">
      <c r="A322" s="2"/>
      <c r="B322" s="2"/>
      <c r="C322" s="2" t="str">
        <f>C327</f>
        <v>Interest Payable</v>
      </c>
      <c r="D322" s="2"/>
      <c r="E322" s="13" t="str">
        <f>E$98</f>
        <v xml:space="preserve"> [ £m ]</v>
      </c>
      <c r="F322" s="2"/>
      <c r="G322" s="2"/>
      <c r="H322" s="85">
        <f>SUM(J322:BD322)</f>
        <v>-636.21454157787127</v>
      </c>
      <c r="I322" s="2"/>
      <c r="J322" s="85">
        <f t="shared" ref="J322:BD322" si="199">-J327</f>
        <v>0</v>
      </c>
      <c r="K322" s="85">
        <f t="shared" si="199"/>
        <v>0</v>
      </c>
      <c r="L322" s="85">
        <f t="shared" si="199"/>
        <v>0</v>
      </c>
      <c r="M322" s="119">
        <f t="shared" si="199"/>
        <v>0</v>
      </c>
      <c r="N322" s="85">
        <f t="shared" si="199"/>
        <v>0</v>
      </c>
      <c r="O322" s="85">
        <f t="shared" si="199"/>
        <v>0</v>
      </c>
      <c r="P322" s="85">
        <f t="shared" si="199"/>
        <v>0</v>
      </c>
      <c r="Q322" s="85">
        <f t="shared" si="199"/>
        <v>0</v>
      </c>
      <c r="R322" s="85">
        <f t="shared" si="199"/>
        <v>-53.432760596917106</v>
      </c>
      <c r="S322" s="85">
        <f t="shared" si="199"/>
        <v>-60.184000839360522</v>
      </c>
      <c r="T322" s="85">
        <f t="shared" si="199"/>
        <v>-58.224448531830447</v>
      </c>
      <c r="U322" s="85">
        <f t="shared" si="199"/>
        <v>-55.078647810962359</v>
      </c>
      <c r="V322" s="85">
        <f t="shared" si="199"/>
        <v>-51.717554208201719</v>
      </c>
      <c r="W322" s="85">
        <f t="shared" si="199"/>
        <v>-48.153700219425936</v>
      </c>
      <c r="X322" s="85">
        <f t="shared" si="199"/>
        <v>-46.129135549916981</v>
      </c>
      <c r="Y322" s="85">
        <f t="shared" si="199"/>
        <v>-42.450016663861021</v>
      </c>
      <c r="Z322" s="85">
        <f t="shared" si="199"/>
        <v>-38.468570960094581</v>
      </c>
      <c r="AA322" s="85">
        <f t="shared" si="199"/>
        <v>-35.391761894357778</v>
      </c>
      <c r="AB322" s="85">
        <f t="shared" si="199"/>
        <v>-31.733720794590916</v>
      </c>
      <c r="AC322" s="85">
        <f t="shared" si="199"/>
        <v>-27.854289041058223</v>
      </c>
      <c r="AD322" s="85">
        <f t="shared" si="199"/>
        <v>-25.409684076946792</v>
      </c>
      <c r="AE322" s="85">
        <f t="shared" si="199"/>
        <v>-21.236908141474959</v>
      </c>
      <c r="AF322" s="85">
        <f t="shared" si="199"/>
        <v>-16.849552065930592</v>
      </c>
      <c r="AG322" s="85">
        <f t="shared" si="199"/>
        <v>-12.894862004283596</v>
      </c>
      <c r="AH322" s="85">
        <f t="shared" si="199"/>
        <v>-8.0673987713903212</v>
      </c>
      <c r="AI322" s="85">
        <f t="shared" si="199"/>
        <v>-2.9375294072674545</v>
      </c>
      <c r="AJ322" s="85">
        <f t="shared" si="199"/>
        <v>0</v>
      </c>
      <c r="AK322" s="85">
        <f t="shared" si="199"/>
        <v>0</v>
      </c>
      <c r="AL322" s="85">
        <f t="shared" si="199"/>
        <v>0</v>
      </c>
      <c r="AM322" s="85">
        <f t="shared" si="199"/>
        <v>0</v>
      </c>
      <c r="AN322" s="85">
        <f t="shared" si="199"/>
        <v>0</v>
      </c>
      <c r="AO322" s="85">
        <f t="shared" si="199"/>
        <v>0</v>
      </c>
      <c r="AP322" s="85">
        <f t="shared" si="199"/>
        <v>0</v>
      </c>
      <c r="AQ322" s="85">
        <f t="shared" si="199"/>
        <v>0</v>
      </c>
      <c r="AR322" s="85">
        <f t="shared" si="199"/>
        <v>0</v>
      </c>
      <c r="AS322" s="85">
        <f t="shared" si="199"/>
        <v>0</v>
      </c>
      <c r="AT322" s="85">
        <f t="shared" si="199"/>
        <v>0</v>
      </c>
      <c r="AU322" s="85">
        <f t="shared" si="199"/>
        <v>0</v>
      </c>
      <c r="AV322" s="85">
        <f t="shared" si="199"/>
        <v>0</v>
      </c>
      <c r="AW322" s="85">
        <f t="shared" si="199"/>
        <v>0</v>
      </c>
      <c r="AX322" s="85">
        <f t="shared" si="199"/>
        <v>0</v>
      </c>
      <c r="AY322" s="85">
        <f t="shared" si="199"/>
        <v>0</v>
      </c>
      <c r="AZ322" s="85">
        <f t="shared" si="199"/>
        <v>0</v>
      </c>
      <c r="BA322" s="85">
        <f t="shared" si="199"/>
        <v>0</v>
      </c>
      <c r="BB322" s="85">
        <f t="shared" si="199"/>
        <v>0</v>
      </c>
      <c r="BC322" s="85">
        <f t="shared" si="199"/>
        <v>0</v>
      </c>
      <c r="BD322" s="85">
        <f t="shared" si="199"/>
        <v>0</v>
      </c>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row>
    <row r="323" spans="1:104" outlineLevel="1" x14ac:dyDescent="0.25">
      <c r="A323" s="2"/>
      <c r="B323" s="2"/>
      <c r="C323" s="2" t="s">
        <v>253</v>
      </c>
      <c r="D323" s="2"/>
      <c r="E323" s="13" t="str">
        <f>E$98</f>
        <v xml:space="preserve"> [ £m ]</v>
      </c>
      <c r="F323" s="2"/>
      <c r="G323" s="2"/>
      <c r="H323" s="89">
        <f>SUM(J323:BD323)</f>
        <v>1217.4706593513706</v>
      </c>
      <c r="I323" s="2"/>
      <c r="J323" s="89">
        <f t="shared" ref="J323:BD323" si="200">MAX(SUM(J320:J322), 0)</f>
        <v>0</v>
      </c>
      <c r="K323" s="89">
        <f t="shared" si="200"/>
        <v>0</v>
      </c>
      <c r="L323" s="89">
        <f t="shared" si="200"/>
        <v>0</v>
      </c>
      <c r="M323" s="89">
        <f t="shared" si="200"/>
        <v>0</v>
      </c>
      <c r="N323" s="89">
        <f t="shared" si="200"/>
        <v>0</v>
      </c>
      <c r="O323" s="89">
        <f t="shared" si="200"/>
        <v>0</v>
      </c>
      <c r="P323" s="89">
        <f t="shared" si="200"/>
        <v>0</v>
      </c>
      <c r="Q323" s="89">
        <f t="shared" si="200"/>
        <v>0</v>
      </c>
      <c r="R323" s="89">
        <f t="shared" si="200"/>
        <v>0</v>
      </c>
      <c r="S323" s="89">
        <f t="shared" si="200"/>
        <v>39.191046150601494</v>
      </c>
      <c r="T323" s="89">
        <f t="shared" si="200"/>
        <v>62.916014417361836</v>
      </c>
      <c r="U323" s="89">
        <f t="shared" si="200"/>
        <v>67.221872055212714</v>
      </c>
      <c r="V323" s="89">
        <f t="shared" si="200"/>
        <v>71.277079775515574</v>
      </c>
      <c r="W323" s="89">
        <f t="shared" si="200"/>
        <v>40.491293390179131</v>
      </c>
      <c r="X323" s="89">
        <f t="shared" si="200"/>
        <v>73.582377721119187</v>
      </c>
      <c r="Y323" s="89">
        <f t="shared" si="200"/>
        <v>79.628914075328638</v>
      </c>
      <c r="Z323" s="89">
        <f t="shared" si="200"/>
        <v>61.536181314736126</v>
      </c>
      <c r="AA323" s="89">
        <f t="shared" si="200"/>
        <v>73.160821995337216</v>
      </c>
      <c r="AB323" s="89">
        <f t="shared" si="200"/>
        <v>77.588635070653879</v>
      </c>
      <c r="AC323" s="89">
        <f t="shared" si="200"/>
        <v>48.892099282228642</v>
      </c>
      <c r="AD323" s="89">
        <f t="shared" si="200"/>
        <v>83.455518709436575</v>
      </c>
      <c r="AE323" s="89">
        <f t="shared" si="200"/>
        <v>87.747121510887382</v>
      </c>
      <c r="AF323" s="89">
        <f t="shared" si="200"/>
        <v>79.093801232939896</v>
      </c>
      <c r="AG323" s="89">
        <f t="shared" si="200"/>
        <v>96.549264657865479</v>
      </c>
      <c r="AH323" s="89">
        <f t="shared" si="200"/>
        <v>102.59738728245735</v>
      </c>
      <c r="AI323" s="89">
        <f t="shared" si="200"/>
        <v>72.54123070950952</v>
      </c>
      <c r="AJ323" s="89">
        <f t="shared" si="200"/>
        <v>0</v>
      </c>
      <c r="AK323" s="89">
        <f t="shared" si="200"/>
        <v>0</v>
      </c>
      <c r="AL323" s="89">
        <f t="shared" si="200"/>
        <v>0</v>
      </c>
      <c r="AM323" s="89">
        <f t="shared" si="200"/>
        <v>0</v>
      </c>
      <c r="AN323" s="89">
        <f t="shared" si="200"/>
        <v>0</v>
      </c>
      <c r="AO323" s="89">
        <f t="shared" si="200"/>
        <v>0</v>
      </c>
      <c r="AP323" s="89">
        <f t="shared" si="200"/>
        <v>0</v>
      </c>
      <c r="AQ323" s="89">
        <f t="shared" si="200"/>
        <v>0</v>
      </c>
      <c r="AR323" s="89">
        <f t="shared" si="200"/>
        <v>0</v>
      </c>
      <c r="AS323" s="89">
        <f t="shared" si="200"/>
        <v>0</v>
      </c>
      <c r="AT323" s="89">
        <f t="shared" si="200"/>
        <v>0</v>
      </c>
      <c r="AU323" s="89">
        <f t="shared" si="200"/>
        <v>0</v>
      </c>
      <c r="AV323" s="89">
        <f t="shared" si="200"/>
        <v>0</v>
      </c>
      <c r="AW323" s="89">
        <f t="shared" si="200"/>
        <v>0</v>
      </c>
      <c r="AX323" s="89">
        <f t="shared" si="200"/>
        <v>0</v>
      </c>
      <c r="AY323" s="89">
        <f t="shared" si="200"/>
        <v>0</v>
      </c>
      <c r="AZ323" s="89">
        <f t="shared" si="200"/>
        <v>0</v>
      </c>
      <c r="BA323" s="89">
        <f t="shared" si="200"/>
        <v>0</v>
      </c>
      <c r="BB323" s="89">
        <f t="shared" si="200"/>
        <v>0</v>
      </c>
      <c r="BC323" s="89">
        <f t="shared" si="200"/>
        <v>0</v>
      </c>
      <c r="BD323" s="89">
        <f t="shared" si="200"/>
        <v>0</v>
      </c>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row>
    <row r="324" spans="1:104" outlineLevel="1" x14ac:dyDescent="0.25">
      <c r="A324" s="2"/>
      <c r="B324" s="10"/>
      <c r="C324" s="10"/>
      <c r="D324" s="2"/>
      <c r="E324" s="24"/>
      <c r="F324" s="2"/>
      <c r="G324" s="2"/>
      <c r="H324" s="2"/>
      <c r="I324" s="2"/>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row>
    <row r="325" spans="1:104" outlineLevel="1" x14ac:dyDescent="0.25">
      <c r="A325" s="2"/>
      <c r="B325" s="2"/>
      <c r="C325" s="2" t="s">
        <v>113</v>
      </c>
      <c r="D325" s="2"/>
      <c r="E325" s="13" t="str">
        <f t="shared" ref="E325:E331" si="201">E$98</f>
        <v xml:space="preserve"> [ £m ]</v>
      </c>
      <c r="F325" s="2"/>
      <c r="G325" s="2"/>
      <c r="H325" s="2"/>
      <c r="I325" s="2"/>
      <c r="J325" s="85">
        <f t="shared" ref="J325:BD325" si="202">I331</f>
        <v>0</v>
      </c>
      <c r="K325" s="85">
        <f t="shared" si="202"/>
        <v>0</v>
      </c>
      <c r="L325" s="85">
        <f t="shared" si="202"/>
        <v>0</v>
      </c>
      <c r="M325" s="85">
        <f t="shared" si="202"/>
        <v>0</v>
      </c>
      <c r="N325" s="85">
        <f t="shared" si="202"/>
        <v>205.09031506849317</v>
      </c>
      <c r="O325" s="85">
        <f t="shared" si="202"/>
        <v>427.37359377397263</v>
      </c>
      <c r="P325" s="85">
        <f t="shared" si="202"/>
        <v>760.7486494555377</v>
      </c>
      <c r="Q325" s="85">
        <f t="shared" si="202"/>
        <v>1018.6835164772274</v>
      </c>
      <c r="R325" s="85">
        <f t="shared" si="202"/>
        <v>1167.8417735254336</v>
      </c>
      <c r="S325" s="85">
        <f t="shared" si="202"/>
        <v>1203.6800167872104</v>
      </c>
      <c r="T325" s="85">
        <f t="shared" si="202"/>
        <v>1164.4889706366089</v>
      </c>
      <c r="U325" s="85">
        <f t="shared" si="202"/>
        <v>1101.5729562192471</v>
      </c>
      <c r="V325" s="85">
        <f t="shared" si="202"/>
        <v>1034.3510841640343</v>
      </c>
      <c r="W325" s="85">
        <f t="shared" si="202"/>
        <v>963.07400438851869</v>
      </c>
      <c r="X325" s="85">
        <f t="shared" si="202"/>
        <v>922.58271099833951</v>
      </c>
      <c r="Y325" s="85">
        <f t="shared" si="202"/>
        <v>849.00033327722031</v>
      </c>
      <c r="Z325" s="85">
        <f t="shared" si="202"/>
        <v>769.37141920189163</v>
      </c>
      <c r="AA325" s="85">
        <f t="shared" si="202"/>
        <v>707.83523788715547</v>
      </c>
      <c r="AB325" s="85">
        <f t="shared" si="202"/>
        <v>634.67441589181828</v>
      </c>
      <c r="AC325" s="85">
        <f t="shared" si="202"/>
        <v>557.08578082116446</v>
      </c>
      <c r="AD325" s="85">
        <f t="shared" si="202"/>
        <v>508.19368153893583</v>
      </c>
      <c r="AE325" s="85">
        <f t="shared" si="202"/>
        <v>424.73816282949917</v>
      </c>
      <c r="AF325" s="85">
        <f t="shared" si="202"/>
        <v>336.99104131861179</v>
      </c>
      <c r="AG325" s="85">
        <f t="shared" si="202"/>
        <v>257.89724008567191</v>
      </c>
      <c r="AH325" s="85">
        <f t="shared" si="202"/>
        <v>161.34797542780643</v>
      </c>
      <c r="AI325" s="85">
        <f t="shared" si="202"/>
        <v>58.750588145349084</v>
      </c>
      <c r="AJ325" s="85">
        <f t="shared" si="202"/>
        <v>0</v>
      </c>
      <c r="AK325" s="85">
        <f t="shared" si="202"/>
        <v>0</v>
      </c>
      <c r="AL325" s="85">
        <f t="shared" si="202"/>
        <v>0</v>
      </c>
      <c r="AM325" s="85">
        <f t="shared" si="202"/>
        <v>0</v>
      </c>
      <c r="AN325" s="85">
        <f t="shared" si="202"/>
        <v>0</v>
      </c>
      <c r="AO325" s="85">
        <f t="shared" si="202"/>
        <v>0</v>
      </c>
      <c r="AP325" s="85">
        <f t="shared" si="202"/>
        <v>0</v>
      </c>
      <c r="AQ325" s="85">
        <f t="shared" si="202"/>
        <v>0</v>
      </c>
      <c r="AR325" s="85">
        <f t="shared" si="202"/>
        <v>0</v>
      </c>
      <c r="AS325" s="85">
        <f t="shared" si="202"/>
        <v>0</v>
      </c>
      <c r="AT325" s="85">
        <f t="shared" si="202"/>
        <v>0</v>
      </c>
      <c r="AU325" s="85">
        <f t="shared" si="202"/>
        <v>0</v>
      </c>
      <c r="AV325" s="85">
        <f t="shared" si="202"/>
        <v>0</v>
      </c>
      <c r="AW325" s="85">
        <f t="shared" si="202"/>
        <v>0</v>
      </c>
      <c r="AX325" s="85">
        <f t="shared" si="202"/>
        <v>0</v>
      </c>
      <c r="AY325" s="85">
        <f t="shared" si="202"/>
        <v>0</v>
      </c>
      <c r="AZ325" s="85">
        <f t="shared" si="202"/>
        <v>0</v>
      </c>
      <c r="BA325" s="85">
        <f t="shared" si="202"/>
        <v>0</v>
      </c>
      <c r="BB325" s="85">
        <f t="shared" si="202"/>
        <v>0</v>
      </c>
      <c r="BC325" s="85">
        <f t="shared" si="202"/>
        <v>0</v>
      </c>
      <c r="BD325" s="85">
        <f t="shared" si="202"/>
        <v>0</v>
      </c>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row>
    <row r="326" spans="1:104" outlineLevel="1" x14ac:dyDescent="0.25">
      <c r="A326" s="2"/>
      <c r="B326" s="2"/>
      <c r="C326" s="2" t="s">
        <v>254</v>
      </c>
      <c r="D326" s="2"/>
      <c r="E326" s="13" t="str">
        <f t="shared" si="201"/>
        <v xml:space="preserve"> [ £m ]</v>
      </c>
      <c r="F326" s="2"/>
      <c r="G326" s="2"/>
      <c r="H326" s="110">
        <f>SUM(J326:BD326)</f>
        <v>1191.9975261671561</v>
      </c>
      <c r="I326" s="2"/>
      <c r="J326" s="85">
        <f t="shared" ref="J326:BD326" si="203">J85</f>
        <v>0</v>
      </c>
      <c r="K326" s="85">
        <f t="shared" si="203"/>
        <v>0</v>
      </c>
      <c r="L326" s="85">
        <f t="shared" si="203"/>
        <v>0</v>
      </c>
      <c r="M326" s="85">
        <f t="shared" si="203"/>
        <v>205.09031506849317</v>
      </c>
      <c r="N326" s="85">
        <f t="shared" si="203"/>
        <v>222.28327870547946</v>
      </c>
      <c r="O326" s="85">
        <f t="shared" si="203"/>
        <v>333.37505568156507</v>
      </c>
      <c r="P326" s="85">
        <f t="shared" si="203"/>
        <v>257.93486702168968</v>
      </c>
      <c r="Q326" s="85">
        <f t="shared" si="203"/>
        <v>149.15825704820625</v>
      </c>
      <c r="R326" s="85">
        <f t="shared" si="203"/>
        <v>24.15575264172244</v>
      </c>
      <c r="S326" s="85">
        <f t="shared" si="203"/>
        <v>0</v>
      </c>
      <c r="T326" s="85">
        <f t="shared" si="203"/>
        <v>0</v>
      </c>
      <c r="U326" s="85">
        <f t="shared" si="203"/>
        <v>0</v>
      </c>
      <c r="V326" s="85">
        <f t="shared" si="203"/>
        <v>0</v>
      </c>
      <c r="W326" s="85">
        <f t="shared" si="203"/>
        <v>0</v>
      </c>
      <c r="X326" s="85">
        <f t="shared" si="203"/>
        <v>0</v>
      </c>
      <c r="Y326" s="85">
        <f t="shared" si="203"/>
        <v>0</v>
      </c>
      <c r="Z326" s="85">
        <f t="shared" si="203"/>
        <v>0</v>
      </c>
      <c r="AA326" s="85">
        <f t="shared" si="203"/>
        <v>0</v>
      </c>
      <c r="AB326" s="85">
        <f t="shared" si="203"/>
        <v>0</v>
      </c>
      <c r="AC326" s="85">
        <f t="shared" si="203"/>
        <v>0</v>
      </c>
      <c r="AD326" s="85">
        <f t="shared" si="203"/>
        <v>0</v>
      </c>
      <c r="AE326" s="85">
        <f t="shared" si="203"/>
        <v>0</v>
      </c>
      <c r="AF326" s="85">
        <f t="shared" si="203"/>
        <v>0</v>
      </c>
      <c r="AG326" s="85">
        <f t="shared" si="203"/>
        <v>0</v>
      </c>
      <c r="AH326" s="85">
        <f t="shared" si="203"/>
        <v>0</v>
      </c>
      <c r="AI326" s="85">
        <f t="shared" si="203"/>
        <v>0</v>
      </c>
      <c r="AJ326" s="85">
        <f t="shared" si="203"/>
        <v>0</v>
      </c>
      <c r="AK326" s="85">
        <f t="shared" si="203"/>
        <v>0</v>
      </c>
      <c r="AL326" s="85">
        <f t="shared" si="203"/>
        <v>0</v>
      </c>
      <c r="AM326" s="85">
        <f t="shared" si="203"/>
        <v>0</v>
      </c>
      <c r="AN326" s="85">
        <f t="shared" si="203"/>
        <v>0</v>
      </c>
      <c r="AO326" s="85">
        <f t="shared" si="203"/>
        <v>0</v>
      </c>
      <c r="AP326" s="85">
        <f t="shared" si="203"/>
        <v>0</v>
      </c>
      <c r="AQ326" s="85">
        <f t="shared" si="203"/>
        <v>0</v>
      </c>
      <c r="AR326" s="85">
        <f t="shared" si="203"/>
        <v>0</v>
      </c>
      <c r="AS326" s="85">
        <f t="shared" si="203"/>
        <v>0</v>
      </c>
      <c r="AT326" s="85">
        <f t="shared" si="203"/>
        <v>0</v>
      </c>
      <c r="AU326" s="85">
        <f t="shared" si="203"/>
        <v>0</v>
      </c>
      <c r="AV326" s="85">
        <f t="shared" si="203"/>
        <v>0</v>
      </c>
      <c r="AW326" s="85">
        <f t="shared" si="203"/>
        <v>0</v>
      </c>
      <c r="AX326" s="85">
        <f t="shared" si="203"/>
        <v>0</v>
      </c>
      <c r="AY326" s="85">
        <f t="shared" si="203"/>
        <v>0</v>
      </c>
      <c r="AZ326" s="85">
        <f t="shared" si="203"/>
        <v>0</v>
      </c>
      <c r="BA326" s="85">
        <f t="shared" si="203"/>
        <v>0</v>
      </c>
      <c r="BB326" s="85">
        <f t="shared" si="203"/>
        <v>0</v>
      </c>
      <c r="BC326" s="85">
        <f t="shared" si="203"/>
        <v>0</v>
      </c>
      <c r="BD326" s="85">
        <f t="shared" si="203"/>
        <v>0</v>
      </c>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row>
    <row r="327" spans="1:104" outlineLevel="1" x14ac:dyDescent="0.25">
      <c r="A327" s="2"/>
      <c r="B327" s="2"/>
      <c r="C327" s="2" t="s">
        <v>167</v>
      </c>
      <c r="D327" s="2"/>
      <c r="E327" s="13" t="str">
        <f t="shared" si="201"/>
        <v xml:space="preserve"> [ £m ]</v>
      </c>
      <c r="F327" s="2"/>
      <c r="G327" s="2"/>
      <c r="H327" s="110">
        <f>SUM(J327:BD327)</f>
        <v>636.21454157787127</v>
      </c>
      <c r="I327" s="2"/>
      <c r="J327" s="85">
        <f t="shared" ref="J327:BD327" si="204">J325*J315*J312*J19</f>
        <v>0</v>
      </c>
      <c r="K327" s="85">
        <f t="shared" si="204"/>
        <v>0</v>
      </c>
      <c r="L327" s="85">
        <f t="shared" si="204"/>
        <v>0</v>
      </c>
      <c r="M327" s="85">
        <f t="shared" si="204"/>
        <v>0</v>
      </c>
      <c r="N327" s="85">
        <f t="shared" si="204"/>
        <v>0</v>
      </c>
      <c r="O327" s="85">
        <f t="shared" si="204"/>
        <v>0</v>
      </c>
      <c r="P327" s="85">
        <f t="shared" si="204"/>
        <v>0</v>
      </c>
      <c r="Q327" s="85">
        <f t="shared" si="204"/>
        <v>0</v>
      </c>
      <c r="R327" s="85">
        <f t="shared" si="204"/>
        <v>53.432760596917106</v>
      </c>
      <c r="S327" s="85">
        <f t="shared" si="204"/>
        <v>60.184000839360522</v>
      </c>
      <c r="T327" s="85">
        <f t="shared" si="204"/>
        <v>58.224448531830447</v>
      </c>
      <c r="U327" s="85">
        <f t="shared" si="204"/>
        <v>55.078647810962359</v>
      </c>
      <c r="V327" s="85">
        <f t="shared" si="204"/>
        <v>51.717554208201719</v>
      </c>
      <c r="W327" s="85">
        <f t="shared" si="204"/>
        <v>48.153700219425936</v>
      </c>
      <c r="X327" s="85">
        <f t="shared" si="204"/>
        <v>46.129135549916981</v>
      </c>
      <c r="Y327" s="85">
        <f t="shared" si="204"/>
        <v>42.450016663861021</v>
      </c>
      <c r="Z327" s="85">
        <f t="shared" si="204"/>
        <v>38.468570960094581</v>
      </c>
      <c r="AA327" s="85">
        <f t="shared" si="204"/>
        <v>35.391761894357778</v>
      </c>
      <c r="AB327" s="85">
        <f t="shared" si="204"/>
        <v>31.733720794590916</v>
      </c>
      <c r="AC327" s="85">
        <f t="shared" si="204"/>
        <v>27.854289041058223</v>
      </c>
      <c r="AD327" s="85">
        <f t="shared" si="204"/>
        <v>25.409684076946792</v>
      </c>
      <c r="AE327" s="85">
        <f t="shared" si="204"/>
        <v>21.236908141474959</v>
      </c>
      <c r="AF327" s="85">
        <f t="shared" si="204"/>
        <v>16.849552065930592</v>
      </c>
      <c r="AG327" s="85">
        <f t="shared" si="204"/>
        <v>12.894862004283596</v>
      </c>
      <c r="AH327" s="85">
        <f t="shared" si="204"/>
        <v>8.0673987713903212</v>
      </c>
      <c r="AI327" s="85">
        <f t="shared" si="204"/>
        <v>2.9375294072674545</v>
      </c>
      <c r="AJ327" s="85">
        <f t="shared" si="204"/>
        <v>0</v>
      </c>
      <c r="AK327" s="85">
        <f t="shared" si="204"/>
        <v>0</v>
      </c>
      <c r="AL327" s="85">
        <f t="shared" si="204"/>
        <v>0</v>
      </c>
      <c r="AM327" s="85">
        <f t="shared" si="204"/>
        <v>0</v>
      </c>
      <c r="AN327" s="85">
        <f t="shared" si="204"/>
        <v>0</v>
      </c>
      <c r="AO327" s="85">
        <f t="shared" si="204"/>
        <v>0</v>
      </c>
      <c r="AP327" s="85">
        <f t="shared" si="204"/>
        <v>0</v>
      </c>
      <c r="AQ327" s="85">
        <f t="shared" si="204"/>
        <v>0</v>
      </c>
      <c r="AR327" s="85">
        <f t="shared" si="204"/>
        <v>0</v>
      </c>
      <c r="AS327" s="85">
        <f t="shared" si="204"/>
        <v>0</v>
      </c>
      <c r="AT327" s="85">
        <f t="shared" si="204"/>
        <v>0</v>
      </c>
      <c r="AU327" s="85">
        <f t="shared" si="204"/>
        <v>0</v>
      </c>
      <c r="AV327" s="85">
        <f t="shared" si="204"/>
        <v>0</v>
      </c>
      <c r="AW327" s="85">
        <f t="shared" si="204"/>
        <v>0</v>
      </c>
      <c r="AX327" s="85">
        <f t="shared" si="204"/>
        <v>0</v>
      </c>
      <c r="AY327" s="85">
        <f t="shared" si="204"/>
        <v>0</v>
      </c>
      <c r="AZ327" s="85">
        <f t="shared" si="204"/>
        <v>0</v>
      </c>
      <c r="BA327" s="85">
        <f t="shared" si="204"/>
        <v>0</v>
      </c>
      <c r="BB327" s="85">
        <f t="shared" si="204"/>
        <v>0</v>
      </c>
      <c r="BC327" s="85">
        <f t="shared" si="204"/>
        <v>0</v>
      </c>
      <c r="BD327" s="85">
        <f t="shared" si="204"/>
        <v>0</v>
      </c>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row>
    <row r="328" spans="1:104" outlineLevel="1" x14ac:dyDescent="0.25">
      <c r="A328" s="2"/>
      <c r="B328" s="2"/>
      <c r="C328" s="2" t="s">
        <v>179</v>
      </c>
      <c r="D328" s="2"/>
      <c r="E328" s="13" t="str">
        <f t="shared" si="201"/>
        <v xml:space="preserve"> [ £m ]</v>
      </c>
      <c r="F328" s="2"/>
      <c r="G328" s="2"/>
      <c r="H328" s="110">
        <f>SUM(J328:BD328)</f>
        <v>-624.53205095781698</v>
      </c>
      <c r="I328" s="2"/>
      <c r="J328" s="85">
        <f t="shared" ref="J328:BD328" si="205">-MAX(0,MIN(J327,J320))</f>
        <v>0</v>
      </c>
      <c r="K328" s="85">
        <f t="shared" si="205"/>
        <v>0</v>
      </c>
      <c r="L328" s="85">
        <f t="shared" si="205"/>
        <v>0</v>
      </c>
      <c r="M328" s="85">
        <f t="shared" si="205"/>
        <v>0</v>
      </c>
      <c r="N328" s="85">
        <f t="shared" si="205"/>
        <v>0</v>
      </c>
      <c r="O328" s="85">
        <f t="shared" si="205"/>
        <v>0</v>
      </c>
      <c r="P328" s="85">
        <f t="shared" si="205"/>
        <v>0</v>
      </c>
      <c r="Q328" s="85">
        <f t="shared" si="205"/>
        <v>0</v>
      </c>
      <c r="R328" s="85">
        <f t="shared" si="205"/>
        <v>-41.750269976862974</v>
      </c>
      <c r="S328" s="85">
        <f t="shared" si="205"/>
        <v>-60.184000839360522</v>
      </c>
      <c r="T328" s="85">
        <f t="shared" si="205"/>
        <v>-58.224448531830447</v>
      </c>
      <c r="U328" s="85">
        <f t="shared" si="205"/>
        <v>-55.078647810962359</v>
      </c>
      <c r="V328" s="85">
        <f t="shared" si="205"/>
        <v>-51.717554208201719</v>
      </c>
      <c r="W328" s="85">
        <f t="shared" si="205"/>
        <v>-48.153700219425936</v>
      </c>
      <c r="X328" s="85">
        <f t="shared" si="205"/>
        <v>-46.129135549916981</v>
      </c>
      <c r="Y328" s="85">
        <f t="shared" si="205"/>
        <v>-42.450016663861021</v>
      </c>
      <c r="Z328" s="85">
        <f t="shared" si="205"/>
        <v>-38.468570960094581</v>
      </c>
      <c r="AA328" s="85">
        <f t="shared" si="205"/>
        <v>-35.391761894357778</v>
      </c>
      <c r="AB328" s="85">
        <f t="shared" si="205"/>
        <v>-31.733720794590916</v>
      </c>
      <c r="AC328" s="85">
        <f t="shared" si="205"/>
        <v>-27.854289041058223</v>
      </c>
      <c r="AD328" s="85">
        <f t="shared" si="205"/>
        <v>-25.409684076946792</v>
      </c>
      <c r="AE328" s="85">
        <f t="shared" si="205"/>
        <v>-21.236908141474959</v>
      </c>
      <c r="AF328" s="85">
        <f t="shared" si="205"/>
        <v>-16.849552065930592</v>
      </c>
      <c r="AG328" s="85">
        <f t="shared" si="205"/>
        <v>-12.894862004283596</v>
      </c>
      <c r="AH328" s="85">
        <f t="shared" si="205"/>
        <v>-8.0673987713903212</v>
      </c>
      <c r="AI328" s="85">
        <f t="shared" si="205"/>
        <v>-2.9375294072674545</v>
      </c>
      <c r="AJ328" s="85">
        <f t="shared" si="205"/>
        <v>0</v>
      </c>
      <c r="AK328" s="85">
        <f t="shared" si="205"/>
        <v>0</v>
      </c>
      <c r="AL328" s="85">
        <f t="shared" si="205"/>
        <v>0</v>
      </c>
      <c r="AM328" s="85">
        <f t="shared" si="205"/>
        <v>0</v>
      </c>
      <c r="AN328" s="85">
        <f t="shared" si="205"/>
        <v>0</v>
      </c>
      <c r="AO328" s="85">
        <f t="shared" si="205"/>
        <v>0</v>
      </c>
      <c r="AP328" s="85">
        <f t="shared" si="205"/>
        <v>0</v>
      </c>
      <c r="AQ328" s="85">
        <f t="shared" si="205"/>
        <v>0</v>
      </c>
      <c r="AR328" s="85">
        <f t="shared" si="205"/>
        <v>0</v>
      </c>
      <c r="AS328" s="85">
        <f t="shared" si="205"/>
        <v>0</v>
      </c>
      <c r="AT328" s="85">
        <f t="shared" si="205"/>
        <v>0</v>
      </c>
      <c r="AU328" s="85">
        <f t="shared" si="205"/>
        <v>0</v>
      </c>
      <c r="AV328" s="85">
        <f t="shared" si="205"/>
        <v>0</v>
      </c>
      <c r="AW328" s="85">
        <f t="shared" si="205"/>
        <v>0</v>
      </c>
      <c r="AX328" s="85">
        <f t="shared" si="205"/>
        <v>0</v>
      </c>
      <c r="AY328" s="85">
        <f t="shared" si="205"/>
        <v>0</v>
      </c>
      <c r="AZ328" s="85">
        <f t="shared" si="205"/>
        <v>0</v>
      </c>
      <c r="BA328" s="85">
        <f t="shared" si="205"/>
        <v>0</v>
      </c>
      <c r="BB328" s="85">
        <f t="shared" si="205"/>
        <v>0</v>
      </c>
      <c r="BC328" s="85">
        <f t="shared" si="205"/>
        <v>0</v>
      </c>
      <c r="BD328" s="85">
        <f t="shared" si="205"/>
        <v>0</v>
      </c>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row>
    <row r="329" spans="1:104" outlineLevel="1" x14ac:dyDescent="0.25">
      <c r="A329" s="2"/>
      <c r="B329" s="2"/>
      <c r="C329" s="2" t="s">
        <v>255</v>
      </c>
      <c r="D329" s="2"/>
      <c r="E329" s="13" t="str">
        <f t="shared" si="201"/>
        <v xml:space="preserve"> [ £m ]</v>
      </c>
      <c r="F329" s="2"/>
      <c r="G329" s="2"/>
      <c r="H329" s="110">
        <f>SUM(J329:BD329)</f>
        <v>-1203.6800167872102</v>
      </c>
      <c r="I329" s="2"/>
      <c r="J329" s="85">
        <f t="shared" ref="J329:BD329" si="206">-MIN(J325,MAX(0,J323))</f>
        <v>0</v>
      </c>
      <c r="K329" s="85">
        <f t="shared" si="206"/>
        <v>0</v>
      </c>
      <c r="L329" s="85">
        <f t="shared" si="206"/>
        <v>0</v>
      </c>
      <c r="M329" s="85">
        <f t="shared" si="206"/>
        <v>0</v>
      </c>
      <c r="N329" s="85">
        <f t="shared" si="206"/>
        <v>0</v>
      </c>
      <c r="O329" s="85">
        <f t="shared" si="206"/>
        <v>0</v>
      </c>
      <c r="P329" s="85">
        <f t="shared" si="206"/>
        <v>0</v>
      </c>
      <c r="Q329" s="85">
        <f t="shared" si="206"/>
        <v>0</v>
      </c>
      <c r="R329" s="85">
        <f t="shared" si="206"/>
        <v>0</v>
      </c>
      <c r="S329" s="85">
        <f t="shared" si="206"/>
        <v>-39.191046150601494</v>
      </c>
      <c r="T329" s="85">
        <f t="shared" si="206"/>
        <v>-62.916014417361836</v>
      </c>
      <c r="U329" s="85">
        <f t="shared" si="206"/>
        <v>-67.221872055212714</v>
      </c>
      <c r="V329" s="85">
        <f t="shared" si="206"/>
        <v>-71.277079775515574</v>
      </c>
      <c r="W329" s="85">
        <f t="shared" si="206"/>
        <v>-40.491293390179131</v>
      </c>
      <c r="X329" s="85">
        <f t="shared" si="206"/>
        <v>-73.582377721119187</v>
      </c>
      <c r="Y329" s="85">
        <f t="shared" si="206"/>
        <v>-79.628914075328638</v>
      </c>
      <c r="Z329" s="85">
        <f t="shared" si="206"/>
        <v>-61.536181314736126</v>
      </c>
      <c r="AA329" s="85">
        <f t="shared" si="206"/>
        <v>-73.160821995337216</v>
      </c>
      <c r="AB329" s="85">
        <f t="shared" si="206"/>
        <v>-77.588635070653879</v>
      </c>
      <c r="AC329" s="85">
        <f t="shared" si="206"/>
        <v>-48.892099282228642</v>
      </c>
      <c r="AD329" s="85">
        <f t="shared" si="206"/>
        <v>-83.455518709436575</v>
      </c>
      <c r="AE329" s="85">
        <f t="shared" si="206"/>
        <v>-87.747121510887382</v>
      </c>
      <c r="AF329" s="85">
        <f t="shared" si="206"/>
        <v>-79.093801232939896</v>
      </c>
      <c r="AG329" s="85">
        <f t="shared" si="206"/>
        <v>-96.549264657865479</v>
      </c>
      <c r="AH329" s="85">
        <f t="shared" si="206"/>
        <v>-102.59738728245735</v>
      </c>
      <c r="AI329" s="85">
        <f t="shared" si="206"/>
        <v>-58.750588145349084</v>
      </c>
      <c r="AJ329" s="85">
        <f t="shared" si="206"/>
        <v>0</v>
      </c>
      <c r="AK329" s="85">
        <f t="shared" si="206"/>
        <v>0</v>
      </c>
      <c r="AL329" s="85">
        <f t="shared" si="206"/>
        <v>0</v>
      </c>
      <c r="AM329" s="85">
        <f t="shared" si="206"/>
        <v>0</v>
      </c>
      <c r="AN329" s="85">
        <f t="shared" si="206"/>
        <v>0</v>
      </c>
      <c r="AO329" s="85">
        <f t="shared" si="206"/>
        <v>0</v>
      </c>
      <c r="AP329" s="85">
        <f t="shared" si="206"/>
        <v>0</v>
      </c>
      <c r="AQ329" s="85">
        <f t="shared" si="206"/>
        <v>0</v>
      </c>
      <c r="AR329" s="85">
        <f t="shared" si="206"/>
        <v>0</v>
      </c>
      <c r="AS329" s="85">
        <f t="shared" si="206"/>
        <v>0</v>
      </c>
      <c r="AT329" s="85">
        <f t="shared" si="206"/>
        <v>0</v>
      </c>
      <c r="AU329" s="85">
        <f t="shared" si="206"/>
        <v>0</v>
      </c>
      <c r="AV329" s="85">
        <f t="shared" si="206"/>
        <v>0</v>
      </c>
      <c r="AW329" s="85">
        <f t="shared" si="206"/>
        <v>0</v>
      </c>
      <c r="AX329" s="85">
        <f t="shared" si="206"/>
        <v>0</v>
      </c>
      <c r="AY329" s="85">
        <f t="shared" si="206"/>
        <v>0</v>
      </c>
      <c r="AZ329" s="85">
        <f t="shared" si="206"/>
        <v>0</v>
      </c>
      <c r="BA329" s="85">
        <f t="shared" si="206"/>
        <v>0</v>
      </c>
      <c r="BB329" s="85">
        <f t="shared" si="206"/>
        <v>0</v>
      </c>
      <c r="BC329" s="85">
        <f t="shared" si="206"/>
        <v>0</v>
      </c>
      <c r="BD329" s="85">
        <f t="shared" si="206"/>
        <v>0</v>
      </c>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row>
    <row r="330" spans="1:104" outlineLevel="1" x14ac:dyDescent="0.25">
      <c r="A330" s="2"/>
      <c r="B330" s="2"/>
      <c r="C330" s="2" t="s">
        <v>238</v>
      </c>
      <c r="D330" s="2"/>
      <c r="E330" s="13" t="str">
        <f t="shared" si="201"/>
        <v xml:space="preserve"> [ £m ]</v>
      </c>
      <c r="F330" s="2"/>
      <c r="G330" s="2"/>
      <c r="H330" s="110">
        <f>SUM(J330:BD330)</f>
        <v>0</v>
      </c>
      <c r="I330" s="2"/>
      <c r="J330" s="93">
        <f t="shared" ref="J330:BD330" si="207">-SUM(J325:J328)*J26</f>
        <v>0</v>
      </c>
      <c r="K330" s="93">
        <f t="shared" si="207"/>
        <v>0</v>
      </c>
      <c r="L330" s="93">
        <f t="shared" si="207"/>
        <v>0</v>
      </c>
      <c r="M330" s="93">
        <f t="shared" si="207"/>
        <v>0</v>
      </c>
      <c r="N330" s="93">
        <f t="shared" si="207"/>
        <v>0</v>
      </c>
      <c r="O330" s="93">
        <f t="shared" si="207"/>
        <v>0</v>
      </c>
      <c r="P330" s="93">
        <f t="shared" si="207"/>
        <v>0</v>
      </c>
      <c r="Q330" s="93">
        <f t="shared" si="207"/>
        <v>0</v>
      </c>
      <c r="R330" s="93">
        <f t="shared" si="207"/>
        <v>0</v>
      </c>
      <c r="S330" s="93">
        <f t="shared" si="207"/>
        <v>0</v>
      </c>
      <c r="T330" s="93">
        <f t="shared" si="207"/>
        <v>0</v>
      </c>
      <c r="U330" s="93">
        <f t="shared" si="207"/>
        <v>0</v>
      </c>
      <c r="V330" s="93">
        <f t="shared" si="207"/>
        <v>0</v>
      </c>
      <c r="W330" s="93">
        <f t="shared" si="207"/>
        <v>0</v>
      </c>
      <c r="X330" s="93">
        <f t="shared" si="207"/>
        <v>0</v>
      </c>
      <c r="Y330" s="93">
        <f t="shared" si="207"/>
        <v>0</v>
      </c>
      <c r="Z330" s="93">
        <f t="shared" si="207"/>
        <v>0</v>
      </c>
      <c r="AA330" s="93">
        <f t="shared" si="207"/>
        <v>0</v>
      </c>
      <c r="AB330" s="93">
        <f t="shared" si="207"/>
        <v>0</v>
      </c>
      <c r="AC330" s="93">
        <f t="shared" si="207"/>
        <v>0</v>
      </c>
      <c r="AD330" s="93">
        <f t="shared" si="207"/>
        <v>0</v>
      </c>
      <c r="AE330" s="93">
        <f t="shared" si="207"/>
        <v>0</v>
      </c>
      <c r="AF330" s="93">
        <f t="shared" si="207"/>
        <v>0</v>
      </c>
      <c r="AG330" s="93">
        <f t="shared" si="207"/>
        <v>0</v>
      </c>
      <c r="AH330" s="93">
        <f t="shared" si="207"/>
        <v>0</v>
      </c>
      <c r="AI330" s="93">
        <f t="shared" si="207"/>
        <v>0</v>
      </c>
      <c r="AJ330" s="93">
        <f t="shared" si="207"/>
        <v>0</v>
      </c>
      <c r="AK330" s="93">
        <f t="shared" si="207"/>
        <v>0</v>
      </c>
      <c r="AL330" s="93">
        <f t="shared" si="207"/>
        <v>0</v>
      </c>
      <c r="AM330" s="93">
        <f t="shared" si="207"/>
        <v>0</v>
      </c>
      <c r="AN330" s="93">
        <f t="shared" si="207"/>
        <v>0</v>
      </c>
      <c r="AO330" s="93">
        <f t="shared" si="207"/>
        <v>0</v>
      </c>
      <c r="AP330" s="93">
        <f t="shared" si="207"/>
        <v>0</v>
      </c>
      <c r="AQ330" s="93">
        <f t="shared" si="207"/>
        <v>0</v>
      </c>
      <c r="AR330" s="93">
        <f t="shared" si="207"/>
        <v>0</v>
      </c>
      <c r="AS330" s="93">
        <f t="shared" si="207"/>
        <v>0</v>
      </c>
      <c r="AT330" s="93">
        <f t="shared" si="207"/>
        <v>0</v>
      </c>
      <c r="AU330" s="93">
        <f t="shared" si="207"/>
        <v>0</v>
      </c>
      <c r="AV330" s="93">
        <f t="shared" si="207"/>
        <v>0</v>
      </c>
      <c r="AW330" s="93">
        <f t="shared" si="207"/>
        <v>0</v>
      </c>
      <c r="AX330" s="93">
        <f t="shared" si="207"/>
        <v>0</v>
      </c>
      <c r="AY330" s="93">
        <f t="shared" si="207"/>
        <v>0</v>
      </c>
      <c r="AZ330" s="93">
        <f t="shared" si="207"/>
        <v>0</v>
      </c>
      <c r="BA330" s="93">
        <f t="shared" si="207"/>
        <v>0</v>
      </c>
      <c r="BB330" s="93">
        <f t="shared" si="207"/>
        <v>0</v>
      </c>
      <c r="BC330" s="93">
        <f t="shared" si="207"/>
        <v>0</v>
      </c>
      <c r="BD330" s="93">
        <f t="shared" si="207"/>
        <v>0</v>
      </c>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row>
    <row r="331" spans="1:104" outlineLevel="1" x14ac:dyDescent="0.25">
      <c r="A331" s="2"/>
      <c r="B331" s="2"/>
      <c r="C331" s="2" t="s">
        <v>116</v>
      </c>
      <c r="D331" s="2"/>
      <c r="E331" s="13" t="str">
        <f t="shared" si="201"/>
        <v xml:space="preserve"> [ £m ]</v>
      </c>
      <c r="F331" s="2"/>
      <c r="G331" s="2"/>
      <c r="H331" s="2"/>
      <c r="I331" s="2"/>
      <c r="J331" s="89">
        <f t="shared" ref="J331:BD331" si="208">SUM(J325:J330)</f>
        <v>0</v>
      </c>
      <c r="K331" s="89">
        <f t="shared" si="208"/>
        <v>0</v>
      </c>
      <c r="L331" s="89">
        <f t="shared" si="208"/>
        <v>0</v>
      </c>
      <c r="M331" s="89">
        <f t="shared" si="208"/>
        <v>205.09031506849317</v>
      </c>
      <c r="N331" s="89">
        <f t="shared" si="208"/>
        <v>427.37359377397263</v>
      </c>
      <c r="O331" s="89">
        <f t="shared" si="208"/>
        <v>760.7486494555377</v>
      </c>
      <c r="P331" s="89">
        <f t="shared" si="208"/>
        <v>1018.6835164772274</v>
      </c>
      <c r="Q331" s="89">
        <f t="shared" si="208"/>
        <v>1167.8417735254336</v>
      </c>
      <c r="R331" s="89">
        <f t="shared" si="208"/>
        <v>1203.6800167872104</v>
      </c>
      <c r="S331" s="89">
        <f t="shared" si="208"/>
        <v>1164.4889706366089</v>
      </c>
      <c r="T331" s="89">
        <f t="shared" si="208"/>
        <v>1101.5729562192471</v>
      </c>
      <c r="U331" s="89">
        <f t="shared" si="208"/>
        <v>1034.3510841640343</v>
      </c>
      <c r="V331" s="89">
        <f t="shared" si="208"/>
        <v>963.07400438851869</v>
      </c>
      <c r="W331" s="89">
        <f t="shared" si="208"/>
        <v>922.58271099833951</v>
      </c>
      <c r="X331" s="89">
        <f t="shared" si="208"/>
        <v>849.00033327722031</v>
      </c>
      <c r="Y331" s="89">
        <f t="shared" si="208"/>
        <v>769.37141920189163</v>
      </c>
      <c r="Z331" s="89">
        <f t="shared" si="208"/>
        <v>707.83523788715547</v>
      </c>
      <c r="AA331" s="89">
        <f t="shared" si="208"/>
        <v>634.67441589181828</v>
      </c>
      <c r="AB331" s="89">
        <f t="shared" si="208"/>
        <v>557.08578082116446</v>
      </c>
      <c r="AC331" s="89">
        <f t="shared" si="208"/>
        <v>508.19368153893583</v>
      </c>
      <c r="AD331" s="89">
        <f t="shared" si="208"/>
        <v>424.73816282949917</v>
      </c>
      <c r="AE331" s="89">
        <f t="shared" si="208"/>
        <v>336.99104131861179</v>
      </c>
      <c r="AF331" s="89">
        <f t="shared" si="208"/>
        <v>257.89724008567191</v>
      </c>
      <c r="AG331" s="89">
        <f t="shared" si="208"/>
        <v>161.34797542780643</v>
      </c>
      <c r="AH331" s="89">
        <f t="shared" si="208"/>
        <v>58.750588145349084</v>
      </c>
      <c r="AI331" s="89">
        <f t="shared" si="208"/>
        <v>0</v>
      </c>
      <c r="AJ331" s="89">
        <f t="shared" si="208"/>
        <v>0</v>
      </c>
      <c r="AK331" s="89">
        <f t="shared" si="208"/>
        <v>0</v>
      </c>
      <c r="AL331" s="89">
        <f t="shared" si="208"/>
        <v>0</v>
      </c>
      <c r="AM331" s="89">
        <f t="shared" si="208"/>
        <v>0</v>
      </c>
      <c r="AN331" s="89">
        <f t="shared" si="208"/>
        <v>0</v>
      </c>
      <c r="AO331" s="89">
        <f t="shared" si="208"/>
        <v>0</v>
      </c>
      <c r="AP331" s="89">
        <f t="shared" si="208"/>
        <v>0</v>
      </c>
      <c r="AQ331" s="89">
        <f t="shared" si="208"/>
        <v>0</v>
      </c>
      <c r="AR331" s="89">
        <f t="shared" si="208"/>
        <v>0</v>
      </c>
      <c r="AS331" s="89">
        <f t="shared" si="208"/>
        <v>0</v>
      </c>
      <c r="AT331" s="89">
        <f t="shared" si="208"/>
        <v>0</v>
      </c>
      <c r="AU331" s="89">
        <f t="shared" si="208"/>
        <v>0</v>
      </c>
      <c r="AV331" s="89">
        <f t="shared" si="208"/>
        <v>0</v>
      </c>
      <c r="AW331" s="89">
        <f t="shared" si="208"/>
        <v>0</v>
      </c>
      <c r="AX331" s="89">
        <f t="shared" si="208"/>
        <v>0</v>
      </c>
      <c r="AY331" s="89">
        <f t="shared" si="208"/>
        <v>0</v>
      </c>
      <c r="AZ331" s="89">
        <f t="shared" si="208"/>
        <v>0</v>
      </c>
      <c r="BA331" s="89">
        <f t="shared" si="208"/>
        <v>0</v>
      </c>
      <c r="BB331" s="89">
        <f t="shared" si="208"/>
        <v>0</v>
      </c>
      <c r="BC331" s="89">
        <f t="shared" si="208"/>
        <v>0</v>
      </c>
      <c r="BD331" s="89">
        <f t="shared" si="208"/>
        <v>0</v>
      </c>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row>
    <row r="332" spans="1:104" outlineLevel="1" x14ac:dyDescent="0.25">
      <c r="A332" s="2"/>
      <c r="B332" s="2"/>
      <c r="C332" s="2"/>
      <c r="D332" s="2"/>
      <c r="E332" s="24"/>
      <c r="F332" s="2"/>
      <c r="G332" s="2"/>
      <c r="H332" s="2"/>
      <c r="I332" s="2"/>
      <c r="J332" s="2"/>
      <c r="K332" s="2"/>
      <c r="L332" s="147"/>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row>
    <row r="333" spans="1:104" outlineLevel="1" x14ac:dyDescent="0.25">
      <c r="A333" s="2"/>
      <c r="B333" s="2"/>
      <c r="C333" s="2" t="s">
        <v>256</v>
      </c>
      <c r="D333" s="2"/>
      <c r="E333" s="13" t="str">
        <f>E$98</f>
        <v xml:space="preserve"> [ £m ]</v>
      </c>
      <c r="F333" s="2"/>
      <c r="G333" s="2"/>
      <c r="H333" s="110">
        <f>SUM(J333:BD333)</f>
        <v>18</v>
      </c>
      <c r="I333" s="2"/>
      <c r="J333" s="110">
        <f t="shared" ref="J333:BD333" si="209">AND(I331&gt;0,ROUND(J331,2)=0)*J313</f>
        <v>0</v>
      </c>
      <c r="K333" s="110">
        <f t="shared" si="209"/>
        <v>0</v>
      </c>
      <c r="L333" s="110">
        <f t="shared" si="209"/>
        <v>0</v>
      </c>
      <c r="M333" s="110">
        <f t="shared" si="209"/>
        <v>0</v>
      </c>
      <c r="N333" s="110">
        <f t="shared" si="209"/>
        <v>0</v>
      </c>
      <c r="O333" s="110">
        <f t="shared" si="209"/>
        <v>0</v>
      </c>
      <c r="P333" s="110">
        <f t="shared" si="209"/>
        <v>0</v>
      </c>
      <c r="Q333" s="110">
        <f t="shared" si="209"/>
        <v>0</v>
      </c>
      <c r="R333" s="110">
        <f t="shared" si="209"/>
        <v>0</v>
      </c>
      <c r="S333" s="110">
        <f t="shared" si="209"/>
        <v>0</v>
      </c>
      <c r="T333" s="110">
        <f t="shared" si="209"/>
        <v>0</v>
      </c>
      <c r="U333" s="110">
        <f t="shared" si="209"/>
        <v>0</v>
      </c>
      <c r="V333" s="110">
        <f t="shared" si="209"/>
        <v>0</v>
      </c>
      <c r="W333" s="110">
        <f t="shared" si="209"/>
        <v>0</v>
      </c>
      <c r="X333" s="110">
        <f t="shared" si="209"/>
        <v>0</v>
      </c>
      <c r="Y333" s="110">
        <f t="shared" si="209"/>
        <v>0</v>
      </c>
      <c r="Z333" s="110">
        <f t="shared" si="209"/>
        <v>0</v>
      </c>
      <c r="AA333" s="110">
        <f t="shared" si="209"/>
        <v>0</v>
      </c>
      <c r="AB333" s="110">
        <f t="shared" si="209"/>
        <v>0</v>
      </c>
      <c r="AC333" s="110">
        <f t="shared" si="209"/>
        <v>0</v>
      </c>
      <c r="AD333" s="110">
        <f t="shared" si="209"/>
        <v>0</v>
      </c>
      <c r="AE333" s="110">
        <f t="shared" si="209"/>
        <v>0</v>
      </c>
      <c r="AF333" s="110">
        <f t="shared" si="209"/>
        <v>0</v>
      </c>
      <c r="AG333" s="110">
        <f t="shared" si="209"/>
        <v>0</v>
      </c>
      <c r="AH333" s="110">
        <f t="shared" si="209"/>
        <v>0</v>
      </c>
      <c r="AI333" s="110">
        <f t="shared" si="209"/>
        <v>18</v>
      </c>
      <c r="AJ333" s="110">
        <f t="shared" si="209"/>
        <v>0</v>
      </c>
      <c r="AK333" s="110">
        <f t="shared" si="209"/>
        <v>0</v>
      </c>
      <c r="AL333" s="110">
        <f t="shared" si="209"/>
        <v>0</v>
      </c>
      <c r="AM333" s="110">
        <f t="shared" si="209"/>
        <v>0</v>
      </c>
      <c r="AN333" s="110">
        <f t="shared" si="209"/>
        <v>0</v>
      </c>
      <c r="AO333" s="110">
        <f t="shared" si="209"/>
        <v>0</v>
      </c>
      <c r="AP333" s="110">
        <f t="shared" si="209"/>
        <v>0</v>
      </c>
      <c r="AQ333" s="110">
        <f t="shared" si="209"/>
        <v>0</v>
      </c>
      <c r="AR333" s="110">
        <f t="shared" si="209"/>
        <v>0</v>
      </c>
      <c r="AS333" s="110">
        <f t="shared" si="209"/>
        <v>0</v>
      </c>
      <c r="AT333" s="110">
        <f t="shared" si="209"/>
        <v>0</v>
      </c>
      <c r="AU333" s="110">
        <f t="shared" si="209"/>
        <v>0</v>
      </c>
      <c r="AV333" s="110">
        <f t="shared" si="209"/>
        <v>0</v>
      </c>
      <c r="AW333" s="110">
        <f t="shared" si="209"/>
        <v>0</v>
      </c>
      <c r="AX333" s="110">
        <f t="shared" si="209"/>
        <v>0</v>
      </c>
      <c r="AY333" s="110">
        <f t="shared" si="209"/>
        <v>0</v>
      </c>
      <c r="AZ333" s="110">
        <f t="shared" si="209"/>
        <v>0</v>
      </c>
      <c r="BA333" s="110">
        <f t="shared" si="209"/>
        <v>0</v>
      </c>
      <c r="BB333" s="110">
        <f t="shared" si="209"/>
        <v>0</v>
      </c>
      <c r="BC333" s="110">
        <f t="shared" si="209"/>
        <v>0</v>
      </c>
      <c r="BD333" s="110">
        <f t="shared" si="209"/>
        <v>0</v>
      </c>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row>
    <row r="334" spans="1:104" outlineLevel="1" x14ac:dyDescent="0.25">
      <c r="A334" s="2"/>
      <c r="B334" s="2"/>
      <c r="C334" s="2" t="s">
        <v>210</v>
      </c>
      <c r="D334" s="2"/>
      <c r="E334" s="13" t="str">
        <f>E$98</f>
        <v xml:space="preserve"> [ £m ]</v>
      </c>
      <c r="F334" s="2"/>
      <c r="G334" s="2"/>
      <c r="H334" s="110">
        <f>SUM(H326:H329)</f>
        <v>0</v>
      </c>
      <c r="I334" s="2"/>
      <c r="J334" s="2"/>
      <c r="K334" s="2"/>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7"/>
      <c r="AL334" s="147"/>
      <c r="AM334" s="147"/>
      <c r="AN334" s="147"/>
      <c r="AO334" s="147"/>
      <c r="AP334" s="147"/>
      <c r="AQ334" s="147"/>
      <c r="AR334" s="147"/>
      <c r="AS334" s="147"/>
      <c r="AT334" s="147"/>
      <c r="AU334" s="147"/>
      <c r="AV334" s="147"/>
      <c r="AW334" s="147"/>
      <c r="AX334" s="147"/>
      <c r="AY334" s="147"/>
      <c r="AZ334" s="147"/>
      <c r="BA334" s="147"/>
      <c r="BB334" s="147"/>
      <c r="BC334" s="147"/>
      <c r="BD334" s="147"/>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row>
    <row r="335" spans="1:104" outlineLevel="1" x14ac:dyDescent="0.25">
      <c r="A335" s="2"/>
      <c r="B335" s="2"/>
      <c r="C335" s="2"/>
      <c r="D335" s="2"/>
      <c r="E335" s="24"/>
      <c r="F335" s="2"/>
      <c r="G335" s="2"/>
      <c r="H335" s="2"/>
      <c r="I335" s="2"/>
      <c r="J335" s="2"/>
      <c r="K335" s="2"/>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c r="AO335" s="131"/>
      <c r="AP335" s="131"/>
      <c r="AQ335" s="131"/>
      <c r="AR335" s="131"/>
      <c r="AS335" s="131"/>
      <c r="AT335" s="131"/>
      <c r="AU335" s="131"/>
      <c r="AV335" s="131"/>
      <c r="AW335" s="131"/>
      <c r="AX335" s="131"/>
      <c r="AY335" s="131"/>
      <c r="AZ335" s="131"/>
      <c r="BA335" s="131"/>
      <c r="BB335" s="131"/>
      <c r="BC335" s="131"/>
      <c r="BD335" s="131"/>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row>
    <row r="336" spans="1:104" outlineLevel="1" x14ac:dyDescent="0.25">
      <c r="A336" s="2"/>
      <c r="B336" s="9">
        <f>MAX($A$14:B335)+0.01</f>
        <v>5.1099999999999977</v>
      </c>
      <c r="C336" s="10" t="s">
        <v>49</v>
      </c>
      <c r="D336" s="2"/>
      <c r="E336" s="24"/>
      <c r="F336" s="2"/>
      <c r="G336" s="2"/>
      <c r="H336" s="2"/>
      <c r="I336" s="2"/>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row>
    <row r="337" spans="1:104" outlineLevel="1" x14ac:dyDescent="0.25">
      <c r="A337" s="2"/>
      <c r="B337" s="2"/>
      <c r="C337" s="2" t="s">
        <v>113</v>
      </c>
      <c r="D337" s="2"/>
      <c r="E337" s="13" t="str">
        <f>E$98</f>
        <v xml:space="preserve"> [ £m ]</v>
      </c>
      <c r="F337" s="2"/>
      <c r="G337" s="2"/>
      <c r="H337" s="2"/>
      <c r="I337" s="2"/>
      <c r="J337" s="85">
        <f t="shared" ref="J337:BD337" si="210">I340</f>
        <v>0</v>
      </c>
      <c r="K337" s="85">
        <f t="shared" si="210"/>
        <v>0</v>
      </c>
      <c r="L337" s="85">
        <f t="shared" si="210"/>
        <v>0</v>
      </c>
      <c r="M337" s="85">
        <f t="shared" si="210"/>
        <v>0</v>
      </c>
      <c r="N337" s="85">
        <f t="shared" si="210"/>
        <v>37.862827397260276</v>
      </c>
      <c r="O337" s="85">
        <f t="shared" si="210"/>
        <v>78.899740389041099</v>
      </c>
      <c r="P337" s="85">
        <f t="shared" si="210"/>
        <v>140.44590451486849</v>
      </c>
      <c r="Q337" s="85">
        <f t="shared" si="210"/>
        <v>188.06464919579582</v>
      </c>
      <c r="R337" s="85">
        <f t="shared" si="210"/>
        <v>215.60155818931082</v>
      </c>
      <c r="S337" s="85">
        <f t="shared" si="210"/>
        <v>220.06108175393649</v>
      </c>
      <c r="T337" s="85">
        <f t="shared" si="210"/>
        <v>220.06108175393649</v>
      </c>
      <c r="U337" s="85">
        <f t="shared" si="210"/>
        <v>220.06108175393649</v>
      </c>
      <c r="V337" s="85">
        <f t="shared" si="210"/>
        <v>220.06108175393649</v>
      </c>
      <c r="W337" s="85">
        <f t="shared" si="210"/>
        <v>220.06108175393649</v>
      </c>
      <c r="X337" s="85">
        <f t="shared" si="210"/>
        <v>220.06108175393649</v>
      </c>
      <c r="Y337" s="85">
        <f t="shared" si="210"/>
        <v>220.06108175393649</v>
      </c>
      <c r="Z337" s="85">
        <f t="shared" si="210"/>
        <v>220.06108175393649</v>
      </c>
      <c r="AA337" s="85">
        <f t="shared" si="210"/>
        <v>220.06108175393649</v>
      </c>
      <c r="AB337" s="85">
        <f t="shared" si="210"/>
        <v>220.06108175393649</v>
      </c>
      <c r="AC337" s="85">
        <f t="shared" si="210"/>
        <v>220.06108175393649</v>
      </c>
      <c r="AD337" s="85">
        <f t="shared" si="210"/>
        <v>220.06108175393649</v>
      </c>
      <c r="AE337" s="85">
        <f t="shared" si="210"/>
        <v>220.06108175393649</v>
      </c>
      <c r="AF337" s="85">
        <f t="shared" si="210"/>
        <v>220.06108175393649</v>
      </c>
      <c r="AG337" s="85">
        <f t="shared" si="210"/>
        <v>220.06108175393649</v>
      </c>
      <c r="AH337" s="85">
        <f t="shared" si="210"/>
        <v>220.06108175393649</v>
      </c>
      <c r="AI337" s="85">
        <f t="shared" si="210"/>
        <v>220.06108175393649</v>
      </c>
      <c r="AJ337" s="85">
        <f t="shared" si="210"/>
        <v>220.06108175393649</v>
      </c>
      <c r="AK337" s="85">
        <f t="shared" si="210"/>
        <v>220.06108175393649</v>
      </c>
      <c r="AL337" s="85">
        <f t="shared" si="210"/>
        <v>220.06108175393649</v>
      </c>
      <c r="AM337" s="85">
        <f t="shared" si="210"/>
        <v>0</v>
      </c>
      <c r="AN337" s="85">
        <f t="shared" si="210"/>
        <v>0</v>
      </c>
      <c r="AO337" s="85">
        <f t="shared" si="210"/>
        <v>0</v>
      </c>
      <c r="AP337" s="85">
        <f t="shared" si="210"/>
        <v>0</v>
      </c>
      <c r="AQ337" s="85">
        <f t="shared" si="210"/>
        <v>0</v>
      </c>
      <c r="AR337" s="85">
        <f t="shared" si="210"/>
        <v>0</v>
      </c>
      <c r="AS337" s="85">
        <f t="shared" si="210"/>
        <v>0</v>
      </c>
      <c r="AT337" s="85">
        <f t="shared" si="210"/>
        <v>0</v>
      </c>
      <c r="AU337" s="85">
        <f t="shared" si="210"/>
        <v>0</v>
      </c>
      <c r="AV337" s="85">
        <f t="shared" si="210"/>
        <v>0</v>
      </c>
      <c r="AW337" s="85">
        <f t="shared" si="210"/>
        <v>0</v>
      </c>
      <c r="AX337" s="85">
        <f t="shared" si="210"/>
        <v>0</v>
      </c>
      <c r="AY337" s="85">
        <f t="shared" si="210"/>
        <v>0</v>
      </c>
      <c r="AZ337" s="85">
        <f t="shared" si="210"/>
        <v>0</v>
      </c>
      <c r="BA337" s="85">
        <f t="shared" si="210"/>
        <v>0</v>
      </c>
      <c r="BB337" s="85">
        <f t="shared" si="210"/>
        <v>0</v>
      </c>
      <c r="BC337" s="85">
        <f t="shared" si="210"/>
        <v>0</v>
      </c>
      <c r="BD337" s="85">
        <f t="shared" si="210"/>
        <v>0</v>
      </c>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row>
    <row r="338" spans="1:104" outlineLevel="1" x14ac:dyDescent="0.25">
      <c r="A338" s="2"/>
      <c r="B338" s="2"/>
      <c r="C338" s="2" t="s">
        <v>183</v>
      </c>
      <c r="D338" s="2"/>
      <c r="E338" s="13" t="str">
        <f>E$98</f>
        <v xml:space="preserve"> [ £m ]</v>
      </c>
      <c r="F338" s="2"/>
      <c r="G338" s="2"/>
      <c r="H338" s="85">
        <f>SUM(J338:BD338)</f>
        <v>220.06108175393649</v>
      </c>
      <c r="I338" s="2"/>
      <c r="J338" s="85">
        <f t="shared" ref="J338:BD338" si="211">SUM(J80:J81)</f>
        <v>0</v>
      </c>
      <c r="K338" s="85">
        <f t="shared" si="211"/>
        <v>0</v>
      </c>
      <c r="L338" s="85">
        <f t="shared" si="211"/>
        <v>0</v>
      </c>
      <c r="M338" s="85">
        <f t="shared" si="211"/>
        <v>37.862827397260276</v>
      </c>
      <c r="N338" s="85">
        <f t="shared" si="211"/>
        <v>41.036912991780824</v>
      </c>
      <c r="O338" s="85">
        <f t="shared" si="211"/>
        <v>61.546164125827389</v>
      </c>
      <c r="P338" s="85">
        <f t="shared" si="211"/>
        <v>47.618744680927321</v>
      </c>
      <c r="Q338" s="85">
        <f t="shared" si="211"/>
        <v>27.536908993514995</v>
      </c>
      <c r="R338" s="85">
        <f t="shared" si="211"/>
        <v>4.4595235646256812</v>
      </c>
      <c r="S338" s="85">
        <f t="shared" si="211"/>
        <v>0</v>
      </c>
      <c r="T338" s="85">
        <f t="shared" si="211"/>
        <v>0</v>
      </c>
      <c r="U338" s="85">
        <f t="shared" si="211"/>
        <v>0</v>
      </c>
      <c r="V338" s="85">
        <f t="shared" si="211"/>
        <v>0</v>
      </c>
      <c r="W338" s="85">
        <f t="shared" si="211"/>
        <v>0</v>
      </c>
      <c r="X338" s="85">
        <f t="shared" si="211"/>
        <v>0</v>
      </c>
      <c r="Y338" s="85">
        <f t="shared" si="211"/>
        <v>0</v>
      </c>
      <c r="Z338" s="85">
        <f t="shared" si="211"/>
        <v>0</v>
      </c>
      <c r="AA338" s="85">
        <f t="shared" si="211"/>
        <v>0</v>
      </c>
      <c r="AB338" s="85">
        <f t="shared" si="211"/>
        <v>0</v>
      </c>
      <c r="AC338" s="85">
        <f t="shared" si="211"/>
        <v>0</v>
      </c>
      <c r="AD338" s="85">
        <f t="shared" si="211"/>
        <v>0</v>
      </c>
      <c r="AE338" s="85">
        <f t="shared" si="211"/>
        <v>0</v>
      </c>
      <c r="AF338" s="85">
        <f t="shared" si="211"/>
        <v>0</v>
      </c>
      <c r="AG338" s="85">
        <f t="shared" si="211"/>
        <v>0</v>
      </c>
      <c r="AH338" s="85">
        <f t="shared" si="211"/>
        <v>0</v>
      </c>
      <c r="AI338" s="85">
        <f t="shared" si="211"/>
        <v>0</v>
      </c>
      <c r="AJ338" s="85">
        <f t="shared" si="211"/>
        <v>0</v>
      </c>
      <c r="AK338" s="85">
        <f t="shared" si="211"/>
        <v>0</v>
      </c>
      <c r="AL338" s="85">
        <f t="shared" si="211"/>
        <v>0</v>
      </c>
      <c r="AM338" s="85">
        <f t="shared" si="211"/>
        <v>0</v>
      </c>
      <c r="AN338" s="85">
        <f t="shared" si="211"/>
        <v>0</v>
      </c>
      <c r="AO338" s="85">
        <f t="shared" si="211"/>
        <v>0</v>
      </c>
      <c r="AP338" s="85">
        <f t="shared" si="211"/>
        <v>0</v>
      </c>
      <c r="AQ338" s="85">
        <f t="shared" si="211"/>
        <v>0</v>
      </c>
      <c r="AR338" s="85">
        <f t="shared" si="211"/>
        <v>0</v>
      </c>
      <c r="AS338" s="85">
        <f t="shared" si="211"/>
        <v>0</v>
      </c>
      <c r="AT338" s="85">
        <f t="shared" si="211"/>
        <v>0</v>
      </c>
      <c r="AU338" s="85">
        <f t="shared" si="211"/>
        <v>0</v>
      </c>
      <c r="AV338" s="85">
        <f t="shared" si="211"/>
        <v>0</v>
      </c>
      <c r="AW338" s="85">
        <f t="shared" si="211"/>
        <v>0</v>
      </c>
      <c r="AX338" s="85">
        <f t="shared" si="211"/>
        <v>0</v>
      </c>
      <c r="AY338" s="85">
        <f t="shared" si="211"/>
        <v>0</v>
      </c>
      <c r="AZ338" s="85">
        <f t="shared" si="211"/>
        <v>0</v>
      </c>
      <c r="BA338" s="85">
        <f t="shared" si="211"/>
        <v>0</v>
      </c>
      <c r="BB338" s="85">
        <f t="shared" si="211"/>
        <v>0</v>
      </c>
      <c r="BC338" s="85">
        <f t="shared" si="211"/>
        <v>0</v>
      </c>
      <c r="BD338" s="85">
        <f t="shared" si="211"/>
        <v>0</v>
      </c>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row>
    <row r="339" spans="1:104" outlineLevel="1" x14ac:dyDescent="0.25">
      <c r="A339" s="2"/>
      <c r="B339" s="2"/>
      <c r="C339" s="2" t="s">
        <v>174</v>
      </c>
      <c r="D339" s="2"/>
      <c r="E339" s="13" t="str">
        <f>E$98</f>
        <v xml:space="preserve"> [ £m ]</v>
      </c>
      <c r="F339" s="2"/>
      <c r="G339" s="2"/>
      <c r="H339" s="85">
        <f>SUM(J339:BD339)</f>
        <v>-220.06108175393649</v>
      </c>
      <c r="I339" s="2"/>
      <c r="J339" s="93">
        <f t="shared" ref="J339:BD339" si="212">-SUM(J337:J338)*J26</f>
        <v>0</v>
      </c>
      <c r="K339" s="93">
        <f t="shared" si="212"/>
        <v>0</v>
      </c>
      <c r="L339" s="93">
        <f t="shared" si="212"/>
        <v>0</v>
      </c>
      <c r="M339" s="93">
        <f t="shared" si="212"/>
        <v>0</v>
      </c>
      <c r="N339" s="93">
        <f t="shared" si="212"/>
        <v>0</v>
      </c>
      <c r="O339" s="93">
        <f t="shared" si="212"/>
        <v>0</v>
      </c>
      <c r="P339" s="93">
        <f t="shared" si="212"/>
        <v>0</v>
      </c>
      <c r="Q339" s="93">
        <f t="shared" si="212"/>
        <v>0</v>
      </c>
      <c r="R339" s="93">
        <f t="shared" si="212"/>
        <v>0</v>
      </c>
      <c r="S339" s="93">
        <f t="shared" si="212"/>
        <v>0</v>
      </c>
      <c r="T339" s="93">
        <f t="shared" si="212"/>
        <v>0</v>
      </c>
      <c r="U339" s="93">
        <f t="shared" si="212"/>
        <v>0</v>
      </c>
      <c r="V339" s="93">
        <f t="shared" si="212"/>
        <v>0</v>
      </c>
      <c r="W339" s="93">
        <f t="shared" si="212"/>
        <v>0</v>
      </c>
      <c r="X339" s="93">
        <f t="shared" si="212"/>
        <v>0</v>
      </c>
      <c r="Y339" s="93">
        <f t="shared" si="212"/>
        <v>0</v>
      </c>
      <c r="Z339" s="93">
        <f t="shared" si="212"/>
        <v>0</v>
      </c>
      <c r="AA339" s="93">
        <f t="shared" si="212"/>
        <v>0</v>
      </c>
      <c r="AB339" s="93">
        <f t="shared" si="212"/>
        <v>0</v>
      </c>
      <c r="AC339" s="93">
        <f t="shared" si="212"/>
        <v>0</v>
      </c>
      <c r="AD339" s="93">
        <f t="shared" si="212"/>
        <v>0</v>
      </c>
      <c r="AE339" s="93">
        <f t="shared" si="212"/>
        <v>0</v>
      </c>
      <c r="AF339" s="93">
        <f t="shared" si="212"/>
        <v>0</v>
      </c>
      <c r="AG339" s="93">
        <f t="shared" si="212"/>
        <v>0</v>
      </c>
      <c r="AH339" s="93">
        <f t="shared" si="212"/>
        <v>0</v>
      </c>
      <c r="AI339" s="93">
        <f t="shared" si="212"/>
        <v>0</v>
      </c>
      <c r="AJ339" s="93">
        <f t="shared" si="212"/>
        <v>0</v>
      </c>
      <c r="AK339" s="93">
        <f t="shared" si="212"/>
        <v>0</v>
      </c>
      <c r="AL339" s="93">
        <f t="shared" si="212"/>
        <v>-220.06108175393649</v>
      </c>
      <c r="AM339" s="93">
        <f t="shared" si="212"/>
        <v>0</v>
      </c>
      <c r="AN339" s="93">
        <f t="shared" si="212"/>
        <v>0</v>
      </c>
      <c r="AO339" s="93">
        <f t="shared" si="212"/>
        <v>0</v>
      </c>
      <c r="AP339" s="93">
        <f t="shared" si="212"/>
        <v>0</v>
      </c>
      <c r="AQ339" s="93">
        <f t="shared" si="212"/>
        <v>0</v>
      </c>
      <c r="AR339" s="93">
        <f t="shared" si="212"/>
        <v>0</v>
      </c>
      <c r="AS339" s="93">
        <f t="shared" si="212"/>
        <v>0</v>
      </c>
      <c r="AT339" s="93">
        <f t="shared" si="212"/>
        <v>0</v>
      </c>
      <c r="AU339" s="93">
        <f t="shared" si="212"/>
        <v>0</v>
      </c>
      <c r="AV339" s="93">
        <f t="shared" si="212"/>
        <v>0</v>
      </c>
      <c r="AW339" s="93">
        <f t="shared" si="212"/>
        <v>0</v>
      </c>
      <c r="AX339" s="93">
        <f t="shared" si="212"/>
        <v>0</v>
      </c>
      <c r="AY339" s="93">
        <f t="shared" si="212"/>
        <v>0</v>
      </c>
      <c r="AZ339" s="93">
        <f t="shared" si="212"/>
        <v>0</v>
      </c>
      <c r="BA339" s="93">
        <f t="shared" si="212"/>
        <v>0</v>
      </c>
      <c r="BB339" s="93">
        <f t="shared" si="212"/>
        <v>0</v>
      </c>
      <c r="BC339" s="93">
        <f t="shared" si="212"/>
        <v>0</v>
      </c>
      <c r="BD339" s="93">
        <f t="shared" si="212"/>
        <v>0</v>
      </c>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row>
    <row r="340" spans="1:104" outlineLevel="1" x14ac:dyDescent="0.25">
      <c r="A340" s="2"/>
      <c r="B340" s="2"/>
      <c r="C340" s="2" t="s">
        <v>116</v>
      </c>
      <c r="D340" s="2"/>
      <c r="E340" s="13" t="str">
        <f>E$98</f>
        <v xml:space="preserve"> [ £m ]</v>
      </c>
      <c r="F340" s="2"/>
      <c r="G340" s="2"/>
      <c r="H340" s="104"/>
      <c r="I340" s="2"/>
      <c r="J340" s="89">
        <f t="shared" ref="J340:BD340" si="213">SUM(J337:J339)</f>
        <v>0</v>
      </c>
      <c r="K340" s="89">
        <f t="shared" si="213"/>
        <v>0</v>
      </c>
      <c r="L340" s="89">
        <f t="shared" si="213"/>
        <v>0</v>
      </c>
      <c r="M340" s="89">
        <f t="shared" si="213"/>
        <v>37.862827397260276</v>
      </c>
      <c r="N340" s="89">
        <f t="shared" si="213"/>
        <v>78.899740389041099</v>
      </c>
      <c r="O340" s="89">
        <f t="shared" si="213"/>
        <v>140.44590451486849</v>
      </c>
      <c r="P340" s="89">
        <f t="shared" si="213"/>
        <v>188.06464919579582</v>
      </c>
      <c r="Q340" s="89">
        <f t="shared" si="213"/>
        <v>215.60155818931082</v>
      </c>
      <c r="R340" s="89">
        <f t="shared" si="213"/>
        <v>220.06108175393649</v>
      </c>
      <c r="S340" s="89">
        <f t="shared" si="213"/>
        <v>220.06108175393649</v>
      </c>
      <c r="T340" s="89">
        <f t="shared" si="213"/>
        <v>220.06108175393649</v>
      </c>
      <c r="U340" s="89">
        <f t="shared" si="213"/>
        <v>220.06108175393649</v>
      </c>
      <c r="V340" s="89">
        <f t="shared" si="213"/>
        <v>220.06108175393649</v>
      </c>
      <c r="W340" s="89">
        <f t="shared" si="213"/>
        <v>220.06108175393649</v>
      </c>
      <c r="X340" s="89">
        <f t="shared" si="213"/>
        <v>220.06108175393649</v>
      </c>
      <c r="Y340" s="89">
        <f t="shared" si="213"/>
        <v>220.06108175393649</v>
      </c>
      <c r="Z340" s="89">
        <f t="shared" si="213"/>
        <v>220.06108175393649</v>
      </c>
      <c r="AA340" s="89">
        <f t="shared" si="213"/>
        <v>220.06108175393649</v>
      </c>
      <c r="AB340" s="89">
        <f t="shared" si="213"/>
        <v>220.06108175393649</v>
      </c>
      <c r="AC340" s="89">
        <f t="shared" si="213"/>
        <v>220.06108175393649</v>
      </c>
      <c r="AD340" s="89">
        <f t="shared" si="213"/>
        <v>220.06108175393649</v>
      </c>
      <c r="AE340" s="89">
        <f t="shared" si="213"/>
        <v>220.06108175393649</v>
      </c>
      <c r="AF340" s="89">
        <f t="shared" si="213"/>
        <v>220.06108175393649</v>
      </c>
      <c r="AG340" s="89">
        <f t="shared" si="213"/>
        <v>220.06108175393649</v>
      </c>
      <c r="AH340" s="89">
        <f t="shared" si="213"/>
        <v>220.06108175393649</v>
      </c>
      <c r="AI340" s="89">
        <f t="shared" si="213"/>
        <v>220.06108175393649</v>
      </c>
      <c r="AJ340" s="89">
        <f t="shared" si="213"/>
        <v>220.06108175393649</v>
      </c>
      <c r="AK340" s="89">
        <f t="shared" si="213"/>
        <v>220.06108175393649</v>
      </c>
      <c r="AL340" s="89">
        <f t="shared" si="213"/>
        <v>0</v>
      </c>
      <c r="AM340" s="89">
        <f t="shared" si="213"/>
        <v>0</v>
      </c>
      <c r="AN340" s="89">
        <f t="shared" si="213"/>
        <v>0</v>
      </c>
      <c r="AO340" s="89">
        <f t="shared" si="213"/>
        <v>0</v>
      </c>
      <c r="AP340" s="89">
        <f t="shared" si="213"/>
        <v>0</v>
      </c>
      <c r="AQ340" s="89">
        <f t="shared" si="213"/>
        <v>0</v>
      </c>
      <c r="AR340" s="89">
        <f t="shared" si="213"/>
        <v>0</v>
      </c>
      <c r="AS340" s="89">
        <f t="shared" si="213"/>
        <v>0</v>
      </c>
      <c r="AT340" s="89">
        <f t="shared" si="213"/>
        <v>0</v>
      </c>
      <c r="AU340" s="89">
        <f t="shared" si="213"/>
        <v>0</v>
      </c>
      <c r="AV340" s="89">
        <f t="shared" si="213"/>
        <v>0</v>
      </c>
      <c r="AW340" s="89">
        <f t="shared" si="213"/>
        <v>0</v>
      </c>
      <c r="AX340" s="89">
        <f t="shared" si="213"/>
        <v>0</v>
      </c>
      <c r="AY340" s="89">
        <f t="shared" si="213"/>
        <v>0</v>
      </c>
      <c r="AZ340" s="89">
        <f t="shared" si="213"/>
        <v>0</v>
      </c>
      <c r="BA340" s="89">
        <f t="shared" si="213"/>
        <v>0</v>
      </c>
      <c r="BB340" s="89">
        <f t="shared" si="213"/>
        <v>0</v>
      </c>
      <c r="BC340" s="89">
        <f t="shared" si="213"/>
        <v>0</v>
      </c>
      <c r="BD340" s="89">
        <f t="shared" si="213"/>
        <v>0</v>
      </c>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row>
    <row r="341" spans="1:104" outlineLevel="1" x14ac:dyDescent="0.25">
      <c r="A341" s="2"/>
      <c r="B341" s="2"/>
      <c r="C341" s="2"/>
      <c r="D341" s="2"/>
      <c r="E341" s="13"/>
      <c r="F341" s="2"/>
      <c r="G341" s="2"/>
      <c r="H341" s="104"/>
      <c r="I341" s="2"/>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row>
    <row r="342" spans="1:104" outlineLevel="1" x14ac:dyDescent="0.25">
      <c r="A342" s="2"/>
      <c r="B342" s="9">
        <f>MAX($A$14:B341)+0.01</f>
        <v>5.1199999999999974</v>
      </c>
      <c r="C342" s="10" t="s">
        <v>257</v>
      </c>
      <c r="D342" s="2"/>
      <c r="E342" s="24"/>
      <c r="F342" s="2"/>
      <c r="G342" s="2"/>
      <c r="H342" s="2"/>
      <c r="I342" s="2"/>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row>
    <row r="343" spans="1:104" outlineLevel="1" x14ac:dyDescent="0.25">
      <c r="A343" s="2"/>
      <c r="B343" s="2"/>
      <c r="C343" s="2" t="str">
        <f>Inputs!C73</f>
        <v>Interest on Cash Balance</v>
      </c>
      <c r="D343" s="2"/>
      <c r="E343" s="20" t="str">
        <f>Inputs!E73</f>
        <v>[ % ]</v>
      </c>
      <c r="F343" s="144">
        <f>Inputs!G73</f>
        <v>5.0000000000000001E-3</v>
      </c>
      <c r="G343" s="2"/>
      <c r="H343" s="2"/>
      <c r="I343" s="8"/>
      <c r="J343" s="92">
        <f t="shared" ref="J343:BD343" si="214">$F343*J24</f>
        <v>0</v>
      </c>
      <c r="K343" s="92">
        <f t="shared" si="214"/>
        <v>0</v>
      </c>
      <c r="L343" s="92">
        <f t="shared" si="214"/>
        <v>0</v>
      </c>
      <c r="M343" s="92">
        <f t="shared" si="214"/>
        <v>0</v>
      </c>
      <c r="N343" s="92">
        <f t="shared" si="214"/>
        <v>0</v>
      </c>
      <c r="O343" s="92">
        <f t="shared" si="214"/>
        <v>0</v>
      </c>
      <c r="P343" s="92">
        <f t="shared" si="214"/>
        <v>0</v>
      </c>
      <c r="Q343" s="92">
        <f t="shared" si="214"/>
        <v>0</v>
      </c>
      <c r="R343" s="92">
        <f t="shared" si="214"/>
        <v>5.0000000000000001E-3</v>
      </c>
      <c r="S343" s="92">
        <f t="shared" si="214"/>
        <v>5.0000000000000001E-3</v>
      </c>
      <c r="T343" s="92">
        <f t="shared" si="214"/>
        <v>5.0000000000000001E-3</v>
      </c>
      <c r="U343" s="92">
        <f t="shared" si="214"/>
        <v>5.0000000000000001E-3</v>
      </c>
      <c r="V343" s="92">
        <f t="shared" si="214"/>
        <v>5.0000000000000001E-3</v>
      </c>
      <c r="W343" s="92">
        <f t="shared" si="214"/>
        <v>5.0000000000000001E-3</v>
      </c>
      <c r="X343" s="92">
        <f t="shared" si="214"/>
        <v>5.0000000000000001E-3</v>
      </c>
      <c r="Y343" s="92">
        <f t="shared" si="214"/>
        <v>5.0000000000000001E-3</v>
      </c>
      <c r="Z343" s="92">
        <f t="shared" si="214"/>
        <v>5.0000000000000001E-3</v>
      </c>
      <c r="AA343" s="92">
        <f t="shared" si="214"/>
        <v>5.0000000000000001E-3</v>
      </c>
      <c r="AB343" s="92">
        <f t="shared" si="214"/>
        <v>5.0000000000000001E-3</v>
      </c>
      <c r="AC343" s="92">
        <f t="shared" si="214"/>
        <v>5.0000000000000001E-3</v>
      </c>
      <c r="AD343" s="92">
        <f t="shared" si="214"/>
        <v>5.0000000000000001E-3</v>
      </c>
      <c r="AE343" s="92">
        <f t="shared" si="214"/>
        <v>5.0000000000000001E-3</v>
      </c>
      <c r="AF343" s="92">
        <f t="shared" si="214"/>
        <v>5.0000000000000001E-3</v>
      </c>
      <c r="AG343" s="92">
        <f t="shared" si="214"/>
        <v>5.0000000000000001E-3</v>
      </c>
      <c r="AH343" s="92">
        <f t="shared" si="214"/>
        <v>5.0000000000000001E-3</v>
      </c>
      <c r="AI343" s="92">
        <f t="shared" si="214"/>
        <v>5.0000000000000001E-3</v>
      </c>
      <c r="AJ343" s="92">
        <f t="shared" si="214"/>
        <v>5.0000000000000001E-3</v>
      </c>
      <c r="AK343" s="92">
        <f t="shared" si="214"/>
        <v>5.0000000000000001E-3</v>
      </c>
      <c r="AL343" s="92">
        <f t="shared" si="214"/>
        <v>5.0000000000000001E-3</v>
      </c>
      <c r="AM343" s="92">
        <f t="shared" si="214"/>
        <v>0</v>
      </c>
      <c r="AN343" s="92">
        <f t="shared" si="214"/>
        <v>0</v>
      </c>
      <c r="AO343" s="92">
        <f t="shared" si="214"/>
        <v>0</v>
      </c>
      <c r="AP343" s="92">
        <f t="shared" si="214"/>
        <v>0</v>
      </c>
      <c r="AQ343" s="92">
        <f t="shared" si="214"/>
        <v>0</v>
      </c>
      <c r="AR343" s="92">
        <f t="shared" si="214"/>
        <v>0</v>
      </c>
      <c r="AS343" s="92">
        <f t="shared" si="214"/>
        <v>0</v>
      </c>
      <c r="AT343" s="92">
        <f t="shared" si="214"/>
        <v>0</v>
      </c>
      <c r="AU343" s="92">
        <f t="shared" si="214"/>
        <v>0</v>
      </c>
      <c r="AV343" s="92">
        <f t="shared" si="214"/>
        <v>0</v>
      </c>
      <c r="AW343" s="92">
        <f t="shared" si="214"/>
        <v>0</v>
      </c>
      <c r="AX343" s="92">
        <f t="shared" si="214"/>
        <v>0</v>
      </c>
      <c r="AY343" s="92">
        <f t="shared" si="214"/>
        <v>0</v>
      </c>
      <c r="AZ343" s="92">
        <f t="shared" si="214"/>
        <v>0</v>
      </c>
      <c r="BA343" s="92">
        <f t="shared" si="214"/>
        <v>0</v>
      </c>
      <c r="BB343" s="92">
        <f t="shared" si="214"/>
        <v>0</v>
      </c>
      <c r="BC343" s="92">
        <f t="shared" si="214"/>
        <v>0</v>
      </c>
      <c r="BD343" s="92">
        <f t="shared" si="214"/>
        <v>0</v>
      </c>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row>
    <row r="344" spans="1:104" outlineLevel="1" x14ac:dyDescent="0.25">
      <c r="A344" s="2"/>
      <c r="B344" s="2"/>
      <c r="C344" s="2" t="str">
        <f>C195</f>
        <v>Cash b/fwd</v>
      </c>
      <c r="D344" s="2"/>
      <c r="E344" s="13" t="str">
        <f>E$98</f>
        <v xml:space="preserve"> [ £m ]</v>
      </c>
      <c r="F344" s="2"/>
      <c r="G344" s="2"/>
      <c r="H344" s="2"/>
      <c r="I344" s="2"/>
      <c r="J344" s="93">
        <f t="shared" ref="J344:BD344" si="215">J195</f>
        <v>0</v>
      </c>
      <c r="K344" s="93">
        <f t="shared" si="215"/>
        <v>0</v>
      </c>
      <c r="L344" s="93">
        <f t="shared" si="215"/>
        <v>0</v>
      </c>
      <c r="M344" s="93">
        <f t="shared" si="215"/>
        <v>0</v>
      </c>
      <c r="N344" s="93">
        <f t="shared" si="215"/>
        <v>0</v>
      </c>
      <c r="O344" s="93">
        <f t="shared" si="215"/>
        <v>0</v>
      </c>
      <c r="P344" s="93">
        <f t="shared" si="215"/>
        <v>0</v>
      </c>
      <c r="Q344" s="93">
        <f t="shared" si="215"/>
        <v>0</v>
      </c>
      <c r="R344" s="93">
        <f t="shared" si="215"/>
        <v>0</v>
      </c>
      <c r="S344" s="93">
        <f t="shared" si="215"/>
        <v>58.037831360312168</v>
      </c>
      <c r="T344" s="93">
        <f t="shared" si="215"/>
        <v>94.570966089977063</v>
      </c>
      <c r="U344" s="93">
        <f t="shared" si="215"/>
        <v>99.593047433026754</v>
      </c>
      <c r="V344" s="93">
        <f t="shared" si="215"/>
        <v>102.9911425055445</v>
      </c>
      <c r="W344" s="93">
        <f t="shared" si="215"/>
        <v>102.20313444042253</v>
      </c>
      <c r="X344" s="93">
        <f t="shared" si="215"/>
        <v>136.91952739969113</v>
      </c>
      <c r="Y344" s="93">
        <f t="shared" si="215"/>
        <v>129.38183758007739</v>
      </c>
      <c r="Z344" s="93">
        <f t="shared" si="215"/>
        <v>120.54437817495507</v>
      </c>
      <c r="AA344" s="93">
        <f t="shared" si="215"/>
        <v>135.30256664937539</v>
      </c>
      <c r="AB344" s="93">
        <f t="shared" si="215"/>
        <v>132.41866068424181</v>
      </c>
      <c r="AC344" s="93">
        <f t="shared" si="215"/>
        <v>125.85619690287021</v>
      </c>
      <c r="AD344" s="93">
        <f t="shared" si="215"/>
        <v>149.92169770005233</v>
      </c>
      <c r="AE344" s="93">
        <f t="shared" si="215"/>
        <v>135.22396917651233</v>
      </c>
      <c r="AF344" s="93">
        <f t="shared" si="215"/>
        <v>118.45666098143028</v>
      </c>
      <c r="AG344" s="93">
        <f t="shared" si="215"/>
        <v>111.10103641882083</v>
      </c>
      <c r="AH344" s="93">
        <f t="shared" si="215"/>
        <v>84.463934259052536</v>
      </c>
      <c r="AI344" s="93">
        <f t="shared" si="215"/>
        <v>52.68535033900244</v>
      </c>
      <c r="AJ344" s="93">
        <f t="shared" si="215"/>
        <v>67.001712405825344</v>
      </c>
      <c r="AK344" s="93">
        <f t="shared" si="215"/>
        <v>135.4994373605314</v>
      </c>
      <c r="AL344" s="93">
        <f t="shared" si="215"/>
        <v>206.00440553957665</v>
      </c>
      <c r="AM344" s="93">
        <f t="shared" si="215"/>
        <v>0</v>
      </c>
      <c r="AN344" s="93">
        <f t="shared" si="215"/>
        <v>0</v>
      </c>
      <c r="AO344" s="93">
        <f t="shared" si="215"/>
        <v>0</v>
      </c>
      <c r="AP344" s="93">
        <f t="shared" si="215"/>
        <v>0</v>
      </c>
      <c r="AQ344" s="93">
        <f t="shared" si="215"/>
        <v>0</v>
      </c>
      <c r="AR344" s="93">
        <f t="shared" si="215"/>
        <v>0</v>
      </c>
      <c r="AS344" s="93">
        <f t="shared" si="215"/>
        <v>0</v>
      </c>
      <c r="AT344" s="93">
        <f t="shared" si="215"/>
        <v>0</v>
      </c>
      <c r="AU344" s="93">
        <f t="shared" si="215"/>
        <v>0</v>
      </c>
      <c r="AV344" s="93">
        <f t="shared" si="215"/>
        <v>0</v>
      </c>
      <c r="AW344" s="93">
        <f t="shared" si="215"/>
        <v>0</v>
      </c>
      <c r="AX344" s="93">
        <f t="shared" si="215"/>
        <v>0</v>
      </c>
      <c r="AY344" s="93">
        <f t="shared" si="215"/>
        <v>0</v>
      </c>
      <c r="AZ344" s="93">
        <f t="shared" si="215"/>
        <v>0</v>
      </c>
      <c r="BA344" s="93">
        <f t="shared" si="215"/>
        <v>0</v>
      </c>
      <c r="BB344" s="93">
        <f t="shared" si="215"/>
        <v>0</v>
      </c>
      <c r="BC344" s="93">
        <f t="shared" si="215"/>
        <v>0</v>
      </c>
      <c r="BD344" s="93">
        <f t="shared" si="215"/>
        <v>0</v>
      </c>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row>
    <row r="345" spans="1:104" outlineLevel="1" x14ac:dyDescent="0.25">
      <c r="A345" s="2"/>
      <c r="B345" s="2"/>
      <c r="C345" s="2" t="s">
        <v>258</v>
      </c>
      <c r="D345" s="2"/>
      <c r="E345" s="13" t="str">
        <f>E$98</f>
        <v xml:space="preserve"> [ £m ]</v>
      </c>
      <c r="F345" s="2"/>
      <c r="G345" s="2"/>
      <c r="H345" s="85">
        <f>SUM(J345:BD345)</f>
        <v>10.545524784050903</v>
      </c>
      <c r="I345" s="2"/>
      <c r="J345" s="89">
        <f t="shared" ref="J345:BD345" si="216">J344*J343*J19</f>
        <v>0</v>
      </c>
      <c r="K345" s="89">
        <f t="shared" si="216"/>
        <v>0</v>
      </c>
      <c r="L345" s="89">
        <f t="shared" si="216"/>
        <v>0</v>
      </c>
      <c r="M345" s="89">
        <f t="shared" si="216"/>
        <v>0</v>
      </c>
      <c r="N345" s="89">
        <f t="shared" si="216"/>
        <v>0</v>
      </c>
      <c r="O345" s="89">
        <f t="shared" si="216"/>
        <v>0</v>
      </c>
      <c r="P345" s="89">
        <f t="shared" si="216"/>
        <v>0</v>
      </c>
      <c r="Q345" s="89">
        <f t="shared" si="216"/>
        <v>0</v>
      </c>
      <c r="R345" s="89">
        <f t="shared" si="216"/>
        <v>0</v>
      </c>
      <c r="S345" s="89">
        <f t="shared" si="216"/>
        <v>0.29018915680156082</v>
      </c>
      <c r="T345" s="89">
        <f t="shared" si="216"/>
        <v>0.4728548304498853</v>
      </c>
      <c r="U345" s="89">
        <f t="shared" si="216"/>
        <v>0.4979652371651338</v>
      </c>
      <c r="V345" s="89">
        <f t="shared" si="216"/>
        <v>0.51495571252772254</v>
      </c>
      <c r="W345" s="89">
        <f t="shared" si="216"/>
        <v>0.51101567220211264</v>
      </c>
      <c r="X345" s="89">
        <f t="shared" si="216"/>
        <v>0.68459763699845566</v>
      </c>
      <c r="Y345" s="89">
        <f t="shared" si="216"/>
        <v>0.64690918790038698</v>
      </c>
      <c r="Z345" s="89">
        <f t="shared" si="216"/>
        <v>0.60272189087477535</v>
      </c>
      <c r="AA345" s="89">
        <f t="shared" si="216"/>
        <v>0.67651283324687694</v>
      </c>
      <c r="AB345" s="89">
        <f t="shared" si="216"/>
        <v>0.66209330342120909</v>
      </c>
      <c r="AC345" s="89">
        <f t="shared" si="216"/>
        <v>0.6292809845143511</v>
      </c>
      <c r="AD345" s="89">
        <f t="shared" si="216"/>
        <v>0.74960848850026174</v>
      </c>
      <c r="AE345" s="89">
        <f t="shared" si="216"/>
        <v>0.67611984588256169</v>
      </c>
      <c r="AF345" s="89">
        <f t="shared" si="216"/>
        <v>0.59228330490715142</v>
      </c>
      <c r="AG345" s="89">
        <f t="shared" si="216"/>
        <v>0.55550518209410416</v>
      </c>
      <c r="AH345" s="89">
        <f t="shared" si="216"/>
        <v>0.42231967129526271</v>
      </c>
      <c r="AI345" s="89">
        <f t="shared" si="216"/>
        <v>0.26342675169501223</v>
      </c>
      <c r="AJ345" s="89">
        <f t="shared" si="216"/>
        <v>0.33500856202912671</v>
      </c>
      <c r="AK345" s="89">
        <f t="shared" si="216"/>
        <v>0.67749718680265703</v>
      </c>
      <c r="AL345" s="89">
        <f t="shared" si="216"/>
        <v>8.4659344742291781E-2</v>
      </c>
      <c r="AM345" s="89">
        <f t="shared" si="216"/>
        <v>0</v>
      </c>
      <c r="AN345" s="89">
        <f t="shared" si="216"/>
        <v>0</v>
      </c>
      <c r="AO345" s="89">
        <f t="shared" si="216"/>
        <v>0</v>
      </c>
      <c r="AP345" s="89">
        <f t="shared" si="216"/>
        <v>0</v>
      </c>
      <c r="AQ345" s="89">
        <f t="shared" si="216"/>
        <v>0</v>
      </c>
      <c r="AR345" s="89">
        <f t="shared" si="216"/>
        <v>0</v>
      </c>
      <c r="AS345" s="89">
        <f t="shared" si="216"/>
        <v>0</v>
      </c>
      <c r="AT345" s="89">
        <f t="shared" si="216"/>
        <v>0</v>
      </c>
      <c r="AU345" s="89">
        <f t="shared" si="216"/>
        <v>0</v>
      </c>
      <c r="AV345" s="89">
        <f t="shared" si="216"/>
        <v>0</v>
      </c>
      <c r="AW345" s="89">
        <f t="shared" si="216"/>
        <v>0</v>
      </c>
      <c r="AX345" s="89">
        <f t="shared" si="216"/>
        <v>0</v>
      </c>
      <c r="AY345" s="89">
        <f t="shared" si="216"/>
        <v>0</v>
      </c>
      <c r="AZ345" s="89">
        <f t="shared" si="216"/>
        <v>0</v>
      </c>
      <c r="BA345" s="89">
        <f t="shared" si="216"/>
        <v>0</v>
      </c>
      <c r="BB345" s="89">
        <f t="shared" si="216"/>
        <v>0</v>
      </c>
      <c r="BC345" s="89">
        <f t="shared" si="216"/>
        <v>0</v>
      </c>
      <c r="BD345" s="89">
        <f t="shared" si="216"/>
        <v>0</v>
      </c>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row>
    <row r="346" spans="1:104" outlineLevel="1" x14ac:dyDescent="0.25">
      <c r="A346" s="2"/>
      <c r="B346" s="2"/>
      <c r="C346" s="2"/>
      <c r="D346" s="2"/>
      <c r="E346" s="20"/>
      <c r="F346" s="2"/>
      <c r="G346" s="2"/>
      <c r="H346" s="104"/>
      <c r="I346" s="2"/>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row>
    <row r="347" spans="1:104" outlineLevel="1" x14ac:dyDescent="0.25">
      <c r="A347" s="2"/>
      <c r="B347" s="9">
        <f>MAX($A$14:B346)+0.01</f>
        <v>5.1299999999999972</v>
      </c>
      <c r="C347" s="10" t="s">
        <v>259</v>
      </c>
      <c r="D347" s="2"/>
      <c r="E347" s="13"/>
      <c r="F347" s="2"/>
      <c r="G347" s="2"/>
      <c r="H347" s="104"/>
      <c r="I347" s="2"/>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row>
    <row r="348" spans="1:104" outlineLevel="1" x14ac:dyDescent="0.25">
      <c r="A348" s="2"/>
      <c r="B348" s="2"/>
      <c r="C348" s="2" t="s">
        <v>172</v>
      </c>
      <c r="D348" s="2"/>
      <c r="E348" s="13" t="str">
        <f>E$98</f>
        <v xml:space="preserve"> [ £m ]</v>
      </c>
      <c r="F348" s="2"/>
      <c r="G348" s="2"/>
      <c r="H348" s="110">
        <f>SUM(J348:BD348)</f>
        <v>1124.2696478929709</v>
      </c>
      <c r="I348" s="2"/>
      <c r="J348" s="85">
        <f t="shared" ref="J348:BD348" si="217">J170</f>
        <v>0</v>
      </c>
      <c r="K348" s="85">
        <f t="shared" si="217"/>
        <v>0</v>
      </c>
      <c r="L348" s="85">
        <f t="shared" si="217"/>
        <v>0</v>
      </c>
      <c r="M348" s="85">
        <f t="shared" si="217"/>
        <v>0</v>
      </c>
      <c r="N348" s="85">
        <f t="shared" si="217"/>
        <v>0</v>
      </c>
      <c r="O348" s="85">
        <f t="shared" si="217"/>
        <v>0</v>
      </c>
      <c r="P348" s="85">
        <f t="shared" si="217"/>
        <v>0</v>
      </c>
      <c r="Q348" s="85">
        <f t="shared" si="217"/>
        <v>0</v>
      </c>
      <c r="R348" s="85">
        <f t="shared" si="217"/>
        <v>-7.6885025396348396</v>
      </c>
      <c r="S348" s="85">
        <f t="shared" si="217"/>
        <v>21.133080461752513</v>
      </c>
      <c r="T348" s="85">
        <f t="shared" si="217"/>
        <v>56.021004961996347</v>
      </c>
      <c r="U348" s="85">
        <f t="shared" si="217"/>
        <v>58.250130097734917</v>
      </c>
      <c r="V348" s="85">
        <f t="shared" si="217"/>
        <v>62.800280769508362</v>
      </c>
      <c r="W348" s="85">
        <f t="shared" si="217"/>
        <v>10.117119517736029</v>
      </c>
      <c r="X348" s="85">
        <f t="shared" si="217"/>
        <v>68.078044092130327</v>
      </c>
      <c r="Y348" s="85">
        <f t="shared" si="217"/>
        <v>70.523833962617502</v>
      </c>
      <c r="Z348" s="85">
        <f t="shared" si="217"/>
        <v>35.846909553869807</v>
      </c>
      <c r="AA348" s="85">
        <f t="shared" si="217"/>
        <v>57.83671074322794</v>
      </c>
      <c r="AB348" s="85">
        <f t="shared" si="217"/>
        <v>61.885735017415236</v>
      </c>
      <c r="AC348" s="85">
        <f t="shared" si="217"/>
        <v>14.936974348975658</v>
      </c>
      <c r="AD348" s="85">
        <f t="shared" si="217"/>
        <v>69.87993840523194</v>
      </c>
      <c r="AE348" s="85">
        <f t="shared" si="217"/>
        <v>71.935442867145781</v>
      </c>
      <c r="AF348" s="85">
        <f t="shared" si="217"/>
        <v>55.919584516951858</v>
      </c>
      <c r="AG348" s="85">
        <f t="shared" si="217"/>
        <v>81.914670672936921</v>
      </c>
      <c r="AH348" s="85">
        <f t="shared" si="217"/>
        <v>87.533296618269191</v>
      </c>
      <c r="AI348" s="85">
        <f t="shared" si="217"/>
        <v>37.477087307421023</v>
      </c>
      <c r="AJ348" s="85">
        <f t="shared" si="217"/>
        <v>97.890759022173199</v>
      </c>
      <c r="AK348" s="85">
        <f t="shared" si="217"/>
        <v>100.25178316110933</v>
      </c>
      <c r="AL348" s="85">
        <f t="shared" si="217"/>
        <v>11.725764334401731</v>
      </c>
      <c r="AM348" s="85">
        <f t="shared" si="217"/>
        <v>0</v>
      </c>
      <c r="AN348" s="85">
        <f t="shared" si="217"/>
        <v>0</v>
      </c>
      <c r="AO348" s="85">
        <f t="shared" si="217"/>
        <v>0</v>
      </c>
      <c r="AP348" s="85">
        <f t="shared" si="217"/>
        <v>0</v>
      </c>
      <c r="AQ348" s="85">
        <f t="shared" si="217"/>
        <v>0</v>
      </c>
      <c r="AR348" s="85">
        <f t="shared" si="217"/>
        <v>0</v>
      </c>
      <c r="AS348" s="85">
        <f t="shared" si="217"/>
        <v>0</v>
      </c>
      <c r="AT348" s="85">
        <f t="shared" si="217"/>
        <v>0</v>
      </c>
      <c r="AU348" s="85">
        <f t="shared" si="217"/>
        <v>0</v>
      </c>
      <c r="AV348" s="85">
        <f t="shared" si="217"/>
        <v>0</v>
      </c>
      <c r="AW348" s="85">
        <f t="shared" si="217"/>
        <v>0</v>
      </c>
      <c r="AX348" s="85">
        <f t="shared" si="217"/>
        <v>0</v>
      </c>
      <c r="AY348" s="85">
        <f t="shared" si="217"/>
        <v>0</v>
      </c>
      <c r="AZ348" s="85">
        <f t="shared" si="217"/>
        <v>0</v>
      </c>
      <c r="BA348" s="85">
        <f t="shared" si="217"/>
        <v>0</v>
      </c>
      <c r="BB348" s="85">
        <f t="shared" si="217"/>
        <v>0</v>
      </c>
      <c r="BC348" s="85">
        <f t="shared" si="217"/>
        <v>0</v>
      </c>
      <c r="BD348" s="85">
        <f t="shared" si="217"/>
        <v>0</v>
      </c>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row>
    <row r="349" spans="1:104" outlineLevel="1" x14ac:dyDescent="0.25">
      <c r="A349" s="2"/>
      <c r="B349" s="2"/>
      <c r="C349" s="2" t="s">
        <v>260</v>
      </c>
      <c r="D349" s="2"/>
      <c r="E349" s="13" t="str">
        <f>E$98</f>
        <v xml:space="preserve"> [ £m ]</v>
      </c>
      <c r="F349" s="2"/>
      <c r="G349" s="2"/>
      <c r="H349" s="110">
        <f>SUM(J349:BD349)</f>
        <v>-7.6885025396348396</v>
      </c>
      <c r="I349" s="2"/>
      <c r="J349" s="85">
        <f t="shared" ref="J349:BD349" si="218">J173</f>
        <v>0</v>
      </c>
      <c r="K349" s="85">
        <f t="shared" si="218"/>
        <v>0</v>
      </c>
      <c r="L349" s="85">
        <f t="shared" si="218"/>
        <v>0</v>
      </c>
      <c r="M349" s="85">
        <f t="shared" si="218"/>
        <v>0</v>
      </c>
      <c r="N349" s="85">
        <f t="shared" si="218"/>
        <v>0</v>
      </c>
      <c r="O349" s="85">
        <f t="shared" si="218"/>
        <v>0</v>
      </c>
      <c r="P349" s="85">
        <f t="shared" si="218"/>
        <v>0</v>
      </c>
      <c r="Q349" s="85">
        <f t="shared" si="218"/>
        <v>0</v>
      </c>
      <c r="R349" s="85">
        <f t="shared" si="218"/>
        <v>0</v>
      </c>
      <c r="S349" s="85">
        <f t="shared" si="218"/>
        <v>-7.6885025396348396</v>
      </c>
      <c r="T349" s="85">
        <f t="shared" si="218"/>
        <v>0</v>
      </c>
      <c r="U349" s="85">
        <f t="shared" si="218"/>
        <v>0</v>
      </c>
      <c r="V349" s="85">
        <f t="shared" si="218"/>
        <v>0</v>
      </c>
      <c r="W349" s="85">
        <f t="shared" si="218"/>
        <v>0</v>
      </c>
      <c r="X349" s="85">
        <f t="shared" si="218"/>
        <v>0</v>
      </c>
      <c r="Y349" s="85">
        <f t="shared" si="218"/>
        <v>0</v>
      </c>
      <c r="Z349" s="85">
        <f t="shared" si="218"/>
        <v>0</v>
      </c>
      <c r="AA349" s="85">
        <f t="shared" si="218"/>
        <v>0</v>
      </c>
      <c r="AB349" s="85">
        <f t="shared" si="218"/>
        <v>0</v>
      </c>
      <c r="AC349" s="85">
        <f t="shared" si="218"/>
        <v>0</v>
      </c>
      <c r="AD349" s="85">
        <f t="shared" si="218"/>
        <v>0</v>
      </c>
      <c r="AE349" s="85">
        <f t="shared" si="218"/>
        <v>0</v>
      </c>
      <c r="AF349" s="85">
        <f t="shared" si="218"/>
        <v>0</v>
      </c>
      <c r="AG349" s="85">
        <f t="shared" si="218"/>
        <v>0</v>
      </c>
      <c r="AH349" s="85">
        <f t="shared" si="218"/>
        <v>0</v>
      </c>
      <c r="AI349" s="85">
        <f t="shared" si="218"/>
        <v>0</v>
      </c>
      <c r="AJ349" s="85">
        <f t="shared" si="218"/>
        <v>0</v>
      </c>
      <c r="AK349" s="85">
        <f t="shared" si="218"/>
        <v>0</v>
      </c>
      <c r="AL349" s="85">
        <f t="shared" si="218"/>
        <v>0</v>
      </c>
      <c r="AM349" s="85">
        <f t="shared" si="218"/>
        <v>0</v>
      </c>
      <c r="AN349" s="85">
        <f t="shared" si="218"/>
        <v>0</v>
      </c>
      <c r="AO349" s="85">
        <f t="shared" si="218"/>
        <v>0</v>
      </c>
      <c r="AP349" s="85">
        <f t="shared" si="218"/>
        <v>0</v>
      </c>
      <c r="AQ349" s="85">
        <f t="shared" si="218"/>
        <v>0</v>
      </c>
      <c r="AR349" s="85">
        <f t="shared" si="218"/>
        <v>0</v>
      </c>
      <c r="AS349" s="85">
        <f t="shared" si="218"/>
        <v>0</v>
      </c>
      <c r="AT349" s="85">
        <f t="shared" si="218"/>
        <v>0</v>
      </c>
      <c r="AU349" s="85">
        <f t="shared" si="218"/>
        <v>0</v>
      </c>
      <c r="AV349" s="85">
        <f t="shared" si="218"/>
        <v>0</v>
      </c>
      <c r="AW349" s="85">
        <f t="shared" si="218"/>
        <v>0</v>
      </c>
      <c r="AX349" s="85">
        <f t="shared" si="218"/>
        <v>0</v>
      </c>
      <c r="AY349" s="85">
        <f t="shared" si="218"/>
        <v>0</v>
      </c>
      <c r="AZ349" s="85">
        <f t="shared" si="218"/>
        <v>0</v>
      </c>
      <c r="BA349" s="85">
        <f t="shared" si="218"/>
        <v>0</v>
      </c>
      <c r="BB349" s="85">
        <f t="shared" si="218"/>
        <v>0</v>
      </c>
      <c r="BC349" s="85">
        <f t="shared" si="218"/>
        <v>0</v>
      </c>
      <c r="BD349" s="85">
        <f t="shared" si="218"/>
        <v>0</v>
      </c>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row>
    <row r="350" spans="1:104" outlineLevel="1" x14ac:dyDescent="0.25">
      <c r="A350" s="2"/>
      <c r="B350" s="2"/>
      <c r="C350" s="2" t="s">
        <v>261</v>
      </c>
      <c r="D350" s="2"/>
      <c r="E350" s="13" t="str">
        <f>E$98</f>
        <v xml:space="preserve"> [ £m ]</v>
      </c>
      <c r="F350" s="2"/>
      <c r="G350" s="2"/>
      <c r="H350" s="100">
        <f>SUM(J350:BD350)</f>
        <v>1116.5811453533361</v>
      </c>
      <c r="I350" s="2"/>
      <c r="J350" s="89">
        <f t="shared" ref="J350:BD350" si="219">SUM(J348:J349)</f>
        <v>0</v>
      </c>
      <c r="K350" s="89">
        <f t="shared" si="219"/>
        <v>0</v>
      </c>
      <c r="L350" s="89">
        <f t="shared" si="219"/>
        <v>0</v>
      </c>
      <c r="M350" s="89">
        <f t="shared" si="219"/>
        <v>0</v>
      </c>
      <c r="N350" s="89">
        <f t="shared" si="219"/>
        <v>0</v>
      </c>
      <c r="O350" s="89">
        <f t="shared" si="219"/>
        <v>0</v>
      </c>
      <c r="P350" s="89">
        <f t="shared" si="219"/>
        <v>0</v>
      </c>
      <c r="Q350" s="89">
        <f t="shared" si="219"/>
        <v>0</v>
      </c>
      <c r="R350" s="89">
        <f t="shared" si="219"/>
        <v>-7.6885025396348396</v>
      </c>
      <c r="S350" s="89">
        <f t="shared" si="219"/>
        <v>13.444577922117674</v>
      </c>
      <c r="T350" s="89">
        <f t="shared" si="219"/>
        <v>56.021004961996347</v>
      </c>
      <c r="U350" s="89">
        <f t="shared" si="219"/>
        <v>58.250130097734917</v>
      </c>
      <c r="V350" s="89">
        <f t="shared" si="219"/>
        <v>62.800280769508362</v>
      </c>
      <c r="W350" s="89">
        <f t="shared" si="219"/>
        <v>10.117119517736029</v>
      </c>
      <c r="X350" s="89">
        <f t="shared" si="219"/>
        <v>68.078044092130327</v>
      </c>
      <c r="Y350" s="89">
        <f t="shared" si="219"/>
        <v>70.523833962617502</v>
      </c>
      <c r="Z350" s="89">
        <f t="shared" si="219"/>
        <v>35.846909553869807</v>
      </c>
      <c r="AA350" s="89">
        <f t="shared" si="219"/>
        <v>57.83671074322794</v>
      </c>
      <c r="AB350" s="89">
        <f t="shared" si="219"/>
        <v>61.885735017415236</v>
      </c>
      <c r="AC350" s="89">
        <f t="shared" si="219"/>
        <v>14.936974348975658</v>
      </c>
      <c r="AD350" s="89">
        <f t="shared" si="219"/>
        <v>69.87993840523194</v>
      </c>
      <c r="AE350" s="89">
        <f t="shared" si="219"/>
        <v>71.935442867145781</v>
      </c>
      <c r="AF350" s="89">
        <f t="shared" si="219"/>
        <v>55.919584516951858</v>
      </c>
      <c r="AG350" s="89">
        <f t="shared" si="219"/>
        <v>81.914670672936921</v>
      </c>
      <c r="AH350" s="89">
        <f t="shared" si="219"/>
        <v>87.533296618269191</v>
      </c>
      <c r="AI350" s="89">
        <f t="shared" si="219"/>
        <v>37.477087307421023</v>
      </c>
      <c r="AJ350" s="89">
        <f t="shared" si="219"/>
        <v>97.890759022173199</v>
      </c>
      <c r="AK350" s="89">
        <f t="shared" si="219"/>
        <v>100.25178316110933</v>
      </c>
      <c r="AL350" s="89">
        <f t="shared" si="219"/>
        <v>11.725764334401731</v>
      </c>
      <c r="AM350" s="89">
        <f t="shared" si="219"/>
        <v>0</v>
      </c>
      <c r="AN350" s="89">
        <f t="shared" si="219"/>
        <v>0</v>
      </c>
      <c r="AO350" s="89">
        <f t="shared" si="219"/>
        <v>0</v>
      </c>
      <c r="AP350" s="89">
        <f t="shared" si="219"/>
        <v>0</v>
      </c>
      <c r="AQ350" s="89">
        <f t="shared" si="219"/>
        <v>0</v>
      </c>
      <c r="AR350" s="89">
        <f t="shared" si="219"/>
        <v>0</v>
      </c>
      <c r="AS350" s="89">
        <f t="shared" si="219"/>
        <v>0</v>
      </c>
      <c r="AT350" s="89">
        <f t="shared" si="219"/>
        <v>0</v>
      </c>
      <c r="AU350" s="89">
        <f t="shared" si="219"/>
        <v>0</v>
      </c>
      <c r="AV350" s="89">
        <f t="shared" si="219"/>
        <v>0</v>
      </c>
      <c r="AW350" s="89">
        <f t="shared" si="219"/>
        <v>0</v>
      </c>
      <c r="AX350" s="89">
        <f t="shared" si="219"/>
        <v>0</v>
      </c>
      <c r="AY350" s="89">
        <f t="shared" si="219"/>
        <v>0</v>
      </c>
      <c r="AZ350" s="89">
        <f t="shared" si="219"/>
        <v>0</v>
      </c>
      <c r="BA350" s="89">
        <f t="shared" si="219"/>
        <v>0</v>
      </c>
      <c r="BB350" s="89">
        <f t="shared" si="219"/>
        <v>0</v>
      </c>
      <c r="BC350" s="89">
        <f t="shared" si="219"/>
        <v>0</v>
      </c>
      <c r="BD350" s="89">
        <f t="shared" si="219"/>
        <v>0</v>
      </c>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row>
    <row r="351" spans="1:104" outlineLevel="1" x14ac:dyDescent="0.25">
      <c r="A351" s="2"/>
      <c r="B351" s="2"/>
      <c r="C351" s="2"/>
      <c r="D351" s="2"/>
      <c r="E351" s="13"/>
      <c r="F351" s="2"/>
      <c r="G351" s="2"/>
      <c r="H351" s="104"/>
      <c r="I351" s="2"/>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row>
    <row r="352" spans="1:104" outlineLevel="1" x14ac:dyDescent="0.25">
      <c r="A352" s="2"/>
      <c r="B352" s="9">
        <f>MAX($A$14:B351)+0.01</f>
        <v>5.139999999999997</v>
      </c>
      <c r="C352" s="10" t="s">
        <v>262</v>
      </c>
      <c r="D352" s="2"/>
      <c r="E352" s="13"/>
      <c r="F352" s="2"/>
      <c r="G352" s="2"/>
      <c r="H352" s="104"/>
      <c r="I352" s="2"/>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row>
    <row r="353" spans="1:104" outlineLevel="1" x14ac:dyDescent="0.25">
      <c r="A353" s="2"/>
      <c r="B353" s="2"/>
      <c r="C353" s="2" t="s">
        <v>263</v>
      </c>
      <c r="D353" s="2"/>
      <c r="E353" s="13" t="str">
        <f>E$98</f>
        <v xml:space="preserve"> [ £m ]</v>
      </c>
      <c r="F353" s="2"/>
      <c r="G353" s="2"/>
      <c r="H353" s="104"/>
      <c r="I353" s="2"/>
      <c r="J353" s="85">
        <f t="shared" ref="J353:BD353" si="220">J195</f>
        <v>0</v>
      </c>
      <c r="K353" s="85">
        <f t="shared" si="220"/>
        <v>0</v>
      </c>
      <c r="L353" s="85">
        <f t="shared" si="220"/>
        <v>0</v>
      </c>
      <c r="M353" s="85">
        <f t="shared" si="220"/>
        <v>0</v>
      </c>
      <c r="N353" s="85">
        <f t="shared" si="220"/>
        <v>0</v>
      </c>
      <c r="O353" s="85">
        <f t="shared" si="220"/>
        <v>0</v>
      </c>
      <c r="P353" s="85">
        <f t="shared" si="220"/>
        <v>0</v>
      </c>
      <c r="Q353" s="85">
        <f t="shared" si="220"/>
        <v>0</v>
      </c>
      <c r="R353" s="85">
        <f t="shared" si="220"/>
        <v>0</v>
      </c>
      <c r="S353" s="85">
        <f t="shared" si="220"/>
        <v>58.037831360312168</v>
      </c>
      <c r="T353" s="85">
        <f t="shared" si="220"/>
        <v>94.570966089977063</v>
      </c>
      <c r="U353" s="85">
        <f t="shared" si="220"/>
        <v>99.593047433026754</v>
      </c>
      <c r="V353" s="85">
        <f t="shared" si="220"/>
        <v>102.9911425055445</v>
      </c>
      <c r="W353" s="85">
        <f t="shared" si="220"/>
        <v>102.20313444042253</v>
      </c>
      <c r="X353" s="85">
        <f t="shared" si="220"/>
        <v>136.91952739969113</v>
      </c>
      <c r="Y353" s="85">
        <f t="shared" si="220"/>
        <v>129.38183758007739</v>
      </c>
      <c r="Z353" s="85">
        <f t="shared" si="220"/>
        <v>120.54437817495507</v>
      </c>
      <c r="AA353" s="85">
        <f t="shared" si="220"/>
        <v>135.30256664937539</v>
      </c>
      <c r="AB353" s="85">
        <f t="shared" si="220"/>
        <v>132.41866068424181</v>
      </c>
      <c r="AC353" s="85">
        <f t="shared" si="220"/>
        <v>125.85619690287021</v>
      </c>
      <c r="AD353" s="85">
        <f t="shared" si="220"/>
        <v>149.92169770005233</v>
      </c>
      <c r="AE353" s="85">
        <f t="shared" si="220"/>
        <v>135.22396917651233</v>
      </c>
      <c r="AF353" s="85">
        <f t="shared" si="220"/>
        <v>118.45666098143028</v>
      </c>
      <c r="AG353" s="85">
        <f t="shared" si="220"/>
        <v>111.10103641882083</v>
      </c>
      <c r="AH353" s="85">
        <f t="shared" si="220"/>
        <v>84.463934259052536</v>
      </c>
      <c r="AI353" s="85">
        <f t="shared" si="220"/>
        <v>52.68535033900244</v>
      </c>
      <c r="AJ353" s="85">
        <f t="shared" si="220"/>
        <v>67.001712405825344</v>
      </c>
      <c r="AK353" s="85">
        <f t="shared" si="220"/>
        <v>135.4994373605314</v>
      </c>
      <c r="AL353" s="85">
        <f t="shared" si="220"/>
        <v>206.00440553957665</v>
      </c>
      <c r="AM353" s="85">
        <f t="shared" si="220"/>
        <v>0</v>
      </c>
      <c r="AN353" s="85">
        <f t="shared" si="220"/>
        <v>0</v>
      </c>
      <c r="AO353" s="85">
        <f t="shared" si="220"/>
        <v>0</v>
      </c>
      <c r="AP353" s="85">
        <f t="shared" si="220"/>
        <v>0</v>
      </c>
      <c r="AQ353" s="85">
        <f t="shared" si="220"/>
        <v>0</v>
      </c>
      <c r="AR353" s="85">
        <f t="shared" si="220"/>
        <v>0</v>
      </c>
      <c r="AS353" s="85">
        <f t="shared" si="220"/>
        <v>0</v>
      </c>
      <c r="AT353" s="85">
        <f t="shared" si="220"/>
        <v>0</v>
      </c>
      <c r="AU353" s="85">
        <f t="shared" si="220"/>
        <v>0</v>
      </c>
      <c r="AV353" s="85">
        <f t="shared" si="220"/>
        <v>0</v>
      </c>
      <c r="AW353" s="85">
        <f t="shared" si="220"/>
        <v>0</v>
      </c>
      <c r="AX353" s="85">
        <f t="shared" si="220"/>
        <v>0</v>
      </c>
      <c r="AY353" s="85">
        <f t="shared" si="220"/>
        <v>0</v>
      </c>
      <c r="AZ353" s="85">
        <f t="shared" si="220"/>
        <v>0</v>
      </c>
      <c r="BA353" s="85">
        <f t="shared" si="220"/>
        <v>0</v>
      </c>
      <c r="BB353" s="85">
        <f t="shared" si="220"/>
        <v>0</v>
      </c>
      <c r="BC353" s="85">
        <f t="shared" si="220"/>
        <v>0</v>
      </c>
      <c r="BD353" s="85">
        <f t="shared" si="220"/>
        <v>0</v>
      </c>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row>
    <row r="354" spans="1:104" outlineLevel="1" x14ac:dyDescent="0.25">
      <c r="A354" s="2"/>
      <c r="B354" s="2"/>
      <c r="C354" s="2" t="s">
        <v>264</v>
      </c>
      <c r="D354" s="2"/>
      <c r="E354" s="13" t="str">
        <f>E$98</f>
        <v xml:space="preserve"> [ £m ]</v>
      </c>
      <c r="F354" s="2"/>
      <c r="G354" s="2"/>
      <c r="H354" s="104"/>
      <c r="I354" s="2"/>
      <c r="J354" s="85">
        <f t="shared" ref="J354:BD354" si="221">J192</f>
        <v>0</v>
      </c>
      <c r="K354" s="85">
        <f t="shared" si="221"/>
        <v>0</v>
      </c>
      <c r="L354" s="85">
        <f t="shared" si="221"/>
        <v>0</v>
      </c>
      <c r="M354" s="85">
        <f t="shared" si="221"/>
        <v>0</v>
      </c>
      <c r="N354" s="85">
        <f t="shared" si="221"/>
        <v>0</v>
      </c>
      <c r="O354" s="85">
        <f t="shared" si="221"/>
        <v>0</v>
      </c>
      <c r="P354" s="85">
        <f t="shared" si="221"/>
        <v>0</v>
      </c>
      <c r="Q354" s="85">
        <f t="shared" si="221"/>
        <v>0</v>
      </c>
      <c r="R354" s="85">
        <f t="shared" si="221"/>
        <v>58.037831360312168</v>
      </c>
      <c r="S354" s="85">
        <f t="shared" si="221"/>
        <v>49.977712651782568</v>
      </c>
      <c r="T354" s="85">
        <f t="shared" si="221"/>
        <v>61.043086305046032</v>
      </c>
      <c r="U354" s="85">
        <f t="shared" si="221"/>
        <v>61.648225170252658</v>
      </c>
      <c r="V354" s="85">
        <f t="shared" si="221"/>
        <v>62.01227270438639</v>
      </c>
      <c r="W354" s="85">
        <f t="shared" si="221"/>
        <v>44.833512477004639</v>
      </c>
      <c r="X354" s="85">
        <f t="shared" si="221"/>
        <v>60.540354272516552</v>
      </c>
      <c r="Y354" s="85">
        <f t="shared" si="221"/>
        <v>61.686374557495199</v>
      </c>
      <c r="Z354" s="85">
        <f t="shared" si="221"/>
        <v>50.605098028290129</v>
      </c>
      <c r="AA354" s="85">
        <f t="shared" si="221"/>
        <v>54.952804778094361</v>
      </c>
      <c r="AB354" s="85">
        <f t="shared" si="221"/>
        <v>55.323271236043638</v>
      </c>
      <c r="AC354" s="85">
        <f t="shared" si="221"/>
        <v>39.002475146157792</v>
      </c>
      <c r="AD354" s="85">
        <f t="shared" si="221"/>
        <v>55.182209881691932</v>
      </c>
      <c r="AE354" s="85">
        <f t="shared" si="221"/>
        <v>55.168134672063729</v>
      </c>
      <c r="AF354" s="85">
        <f t="shared" si="221"/>
        <v>48.563959954342408</v>
      </c>
      <c r="AG354" s="85">
        <f t="shared" si="221"/>
        <v>55.277568513168632</v>
      </c>
      <c r="AH354" s="85">
        <f t="shared" si="221"/>
        <v>55.754712698219109</v>
      </c>
      <c r="AI354" s="85">
        <f t="shared" si="221"/>
        <v>51.79344937424392</v>
      </c>
      <c r="AJ354" s="85">
        <f t="shared" si="221"/>
        <v>166.38848397687926</v>
      </c>
      <c r="AK354" s="85">
        <f t="shared" si="221"/>
        <v>170.75675134015458</v>
      </c>
      <c r="AL354" s="85">
        <f t="shared" si="221"/>
        <v>25.782440548761492</v>
      </c>
      <c r="AM354" s="85">
        <f t="shared" si="221"/>
        <v>0</v>
      </c>
      <c r="AN354" s="85">
        <f t="shared" si="221"/>
        <v>0</v>
      </c>
      <c r="AO354" s="85">
        <f t="shared" si="221"/>
        <v>0</v>
      </c>
      <c r="AP354" s="85">
        <f t="shared" si="221"/>
        <v>0</v>
      </c>
      <c r="AQ354" s="85">
        <f t="shared" si="221"/>
        <v>0</v>
      </c>
      <c r="AR354" s="85">
        <f t="shared" si="221"/>
        <v>0</v>
      </c>
      <c r="AS354" s="85">
        <f t="shared" si="221"/>
        <v>0</v>
      </c>
      <c r="AT354" s="85">
        <f t="shared" si="221"/>
        <v>0</v>
      </c>
      <c r="AU354" s="85">
        <f t="shared" si="221"/>
        <v>0</v>
      </c>
      <c r="AV354" s="85">
        <f t="shared" si="221"/>
        <v>0</v>
      </c>
      <c r="AW354" s="85">
        <f t="shared" si="221"/>
        <v>0</v>
      </c>
      <c r="AX354" s="85">
        <f t="shared" si="221"/>
        <v>0</v>
      </c>
      <c r="AY354" s="85">
        <f t="shared" si="221"/>
        <v>0</v>
      </c>
      <c r="AZ354" s="85">
        <f t="shared" si="221"/>
        <v>0</v>
      </c>
      <c r="BA354" s="85">
        <f t="shared" si="221"/>
        <v>0</v>
      </c>
      <c r="BB354" s="85">
        <f t="shared" si="221"/>
        <v>0</v>
      </c>
      <c r="BC354" s="85">
        <f t="shared" si="221"/>
        <v>0</v>
      </c>
      <c r="BD354" s="85">
        <f t="shared" si="221"/>
        <v>0</v>
      </c>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row>
    <row r="355" spans="1:104" outlineLevel="1" x14ac:dyDescent="0.25">
      <c r="A355" s="2"/>
      <c r="B355" s="2"/>
      <c r="C355" s="2" t="s">
        <v>265</v>
      </c>
      <c r="D355" s="2"/>
      <c r="E355" s="13" t="str">
        <f>E$98</f>
        <v xml:space="preserve"> [ £m ]</v>
      </c>
      <c r="F355" s="2"/>
      <c r="G355" s="2"/>
      <c r="H355" s="104"/>
      <c r="I355" s="2"/>
      <c r="J355" s="89">
        <f t="shared" ref="J355:BD355" si="222">SUM(J353:J354)</f>
        <v>0</v>
      </c>
      <c r="K355" s="89">
        <f t="shared" si="222"/>
        <v>0</v>
      </c>
      <c r="L355" s="89">
        <f t="shared" si="222"/>
        <v>0</v>
      </c>
      <c r="M355" s="89">
        <f t="shared" si="222"/>
        <v>0</v>
      </c>
      <c r="N355" s="89">
        <f t="shared" si="222"/>
        <v>0</v>
      </c>
      <c r="O355" s="89">
        <f t="shared" si="222"/>
        <v>0</v>
      </c>
      <c r="P355" s="89">
        <f t="shared" si="222"/>
        <v>0</v>
      </c>
      <c r="Q355" s="89">
        <f t="shared" si="222"/>
        <v>0</v>
      </c>
      <c r="R355" s="89">
        <f t="shared" si="222"/>
        <v>58.037831360312168</v>
      </c>
      <c r="S355" s="89">
        <f t="shared" si="222"/>
        <v>108.01554401209474</v>
      </c>
      <c r="T355" s="89">
        <f t="shared" si="222"/>
        <v>155.61405239502309</v>
      </c>
      <c r="U355" s="89">
        <f t="shared" si="222"/>
        <v>161.24127260327941</v>
      </c>
      <c r="V355" s="89">
        <f t="shared" si="222"/>
        <v>165.00341520993089</v>
      </c>
      <c r="W355" s="89">
        <f t="shared" si="222"/>
        <v>147.03664691742716</v>
      </c>
      <c r="X355" s="89">
        <f t="shared" si="222"/>
        <v>197.4598816722077</v>
      </c>
      <c r="Y355" s="89">
        <f t="shared" si="222"/>
        <v>191.06821213757257</v>
      </c>
      <c r="Z355" s="89">
        <f t="shared" si="222"/>
        <v>171.1494762032452</v>
      </c>
      <c r="AA355" s="89">
        <f t="shared" si="222"/>
        <v>190.25537142746975</v>
      </c>
      <c r="AB355" s="89">
        <f t="shared" si="222"/>
        <v>187.74193192028545</v>
      </c>
      <c r="AC355" s="89">
        <f t="shared" si="222"/>
        <v>164.858672049028</v>
      </c>
      <c r="AD355" s="89">
        <f t="shared" si="222"/>
        <v>205.10390758174427</v>
      </c>
      <c r="AE355" s="89">
        <f t="shared" si="222"/>
        <v>190.39210384857606</v>
      </c>
      <c r="AF355" s="89">
        <f t="shared" si="222"/>
        <v>167.02062093577268</v>
      </c>
      <c r="AG355" s="89">
        <f t="shared" si="222"/>
        <v>166.37860493198946</v>
      </c>
      <c r="AH355" s="89">
        <f t="shared" si="222"/>
        <v>140.21864695727163</v>
      </c>
      <c r="AI355" s="89">
        <f t="shared" si="222"/>
        <v>104.47879971324636</v>
      </c>
      <c r="AJ355" s="89">
        <f t="shared" si="222"/>
        <v>233.3901963827046</v>
      </c>
      <c r="AK355" s="89">
        <f t="shared" si="222"/>
        <v>306.25618870068598</v>
      </c>
      <c r="AL355" s="89">
        <f t="shared" si="222"/>
        <v>231.78684608833814</v>
      </c>
      <c r="AM355" s="89">
        <f t="shared" si="222"/>
        <v>0</v>
      </c>
      <c r="AN355" s="89">
        <f t="shared" si="222"/>
        <v>0</v>
      </c>
      <c r="AO355" s="89">
        <f t="shared" si="222"/>
        <v>0</v>
      </c>
      <c r="AP355" s="89">
        <f t="shared" si="222"/>
        <v>0</v>
      </c>
      <c r="AQ355" s="89">
        <f t="shared" si="222"/>
        <v>0</v>
      </c>
      <c r="AR355" s="89">
        <f t="shared" si="222"/>
        <v>0</v>
      </c>
      <c r="AS355" s="89">
        <f t="shared" si="222"/>
        <v>0</v>
      </c>
      <c r="AT355" s="89">
        <f t="shared" si="222"/>
        <v>0</v>
      </c>
      <c r="AU355" s="89">
        <f t="shared" si="222"/>
        <v>0</v>
      </c>
      <c r="AV355" s="89">
        <f t="shared" si="222"/>
        <v>0</v>
      </c>
      <c r="AW355" s="89">
        <f t="shared" si="222"/>
        <v>0</v>
      </c>
      <c r="AX355" s="89">
        <f t="shared" si="222"/>
        <v>0</v>
      </c>
      <c r="AY355" s="89">
        <f t="shared" si="222"/>
        <v>0</v>
      </c>
      <c r="AZ355" s="89">
        <f t="shared" si="222"/>
        <v>0</v>
      </c>
      <c r="BA355" s="89">
        <f t="shared" si="222"/>
        <v>0</v>
      </c>
      <c r="BB355" s="89">
        <f t="shared" si="222"/>
        <v>0</v>
      </c>
      <c r="BC355" s="89">
        <f t="shared" si="222"/>
        <v>0</v>
      </c>
      <c r="BD355" s="89">
        <f t="shared" si="222"/>
        <v>0</v>
      </c>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row>
    <row r="356" spans="1:104" outlineLevel="1" x14ac:dyDescent="0.25">
      <c r="A356" s="2"/>
      <c r="B356" s="2"/>
      <c r="C356" s="2"/>
      <c r="D356" s="2"/>
      <c r="E356" s="13"/>
      <c r="F356" s="2"/>
      <c r="G356" s="2"/>
      <c r="H356" s="104"/>
      <c r="I356" s="2"/>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row>
    <row r="357" spans="1:104" outlineLevel="1" x14ac:dyDescent="0.25">
      <c r="A357" s="2"/>
      <c r="B357" s="2"/>
      <c r="C357" s="2" t="s">
        <v>266</v>
      </c>
      <c r="D357" s="2"/>
      <c r="E357" s="13" t="str">
        <f>E$98</f>
        <v xml:space="preserve"> [ £m ]</v>
      </c>
      <c r="F357" s="2"/>
      <c r="G357" s="2"/>
      <c r="H357" s="110">
        <f>SUM(J357:BD357)</f>
        <v>220.06108175393649</v>
      </c>
      <c r="I357" s="2"/>
      <c r="J357" s="85">
        <f t="shared" ref="J357:BD357" si="223">MIN(-J339+J350*(J350&lt;0),J355)*J26</f>
        <v>0</v>
      </c>
      <c r="K357" s="85">
        <f t="shared" si="223"/>
        <v>0</v>
      </c>
      <c r="L357" s="85">
        <f t="shared" si="223"/>
        <v>0</v>
      </c>
      <c r="M357" s="85">
        <f t="shared" si="223"/>
        <v>0</v>
      </c>
      <c r="N357" s="85">
        <f t="shared" si="223"/>
        <v>0</v>
      </c>
      <c r="O357" s="85">
        <f t="shared" si="223"/>
        <v>0</v>
      </c>
      <c r="P357" s="85">
        <f t="shared" si="223"/>
        <v>0</v>
      </c>
      <c r="Q357" s="85">
        <f t="shared" si="223"/>
        <v>0</v>
      </c>
      <c r="R357" s="85">
        <f t="shared" si="223"/>
        <v>0</v>
      </c>
      <c r="S357" s="85">
        <f t="shared" si="223"/>
        <v>0</v>
      </c>
      <c r="T357" s="85">
        <f t="shared" si="223"/>
        <v>0</v>
      </c>
      <c r="U357" s="85">
        <f t="shared" si="223"/>
        <v>0</v>
      </c>
      <c r="V357" s="85">
        <f t="shared" si="223"/>
        <v>0</v>
      </c>
      <c r="W357" s="85">
        <f t="shared" si="223"/>
        <v>0</v>
      </c>
      <c r="X357" s="85">
        <f t="shared" si="223"/>
        <v>0</v>
      </c>
      <c r="Y357" s="85">
        <f t="shared" si="223"/>
        <v>0</v>
      </c>
      <c r="Z357" s="85">
        <f t="shared" si="223"/>
        <v>0</v>
      </c>
      <c r="AA357" s="85">
        <f t="shared" si="223"/>
        <v>0</v>
      </c>
      <c r="AB357" s="85">
        <f t="shared" si="223"/>
        <v>0</v>
      </c>
      <c r="AC357" s="85">
        <f t="shared" si="223"/>
        <v>0</v>
      </c>
      <c r="AD357" s="85">
        <f t="shared" si="223"/>
        <v>0</v>
      </c>
      <c r="AE357" s="85">
        <f t="shared" si="223"/>
        <v>0</v>
      </c>
      <c r="AF357" s="85">
        <f t="shared" si="223"/>
        <v>0</v>
      </c>
      <c r="AG357" s="85">
        <f t="shared" si="223"/>
        <v>0</v>
      </c>
      <c r="AH357" s="85">
        <f t="shared" si="223"/>
        <v>0</v>
      </c>
      <c r="AI357" s="85">
        <f t="shared" si="223"/>
        <v>0</v>
      </c>
      <c r="AJ357" s="85">
        <f t="shared" si="223"/>
        <v>0</v>
      </c>
      <c r="AK357" s="85">
        <f t="shared" si="223"/>
        <v>0</v>
      </c>
      <c r="AL357" s="85">
        <f t="shared" si="223"/>
        <v>220.06108175393649</v>
      </c>
      <c r="AM357" s="85">
        <f t="shared" si="223"/>
        <v>0</v>
      </c>
      <c r="AN357" s="85">
        <f t="shared" si="223"/>
        <v>0</v>
      </c>
      <c r="AO357" s="85">
        <f t="shared" si="223"/>
        <v>0</v>
      </c>
      <c r="AP357" s="85">
        <f t="shared" si="223"/>
        <v>0</v>
      </c>
      <c r="AQ357" s="85">
        <f t="shared" si="223"/>
        <v>0</v>
      </c>
      <c r="AR357" s="85">
        <f t="shared" si="223"/>
        <v>0</v>
      </c>
      <c r="AS357" s="85">
        <f t="shared" si="223"/>
        <v>0</v>
      </c>
      <c r="AT357" s="85">
        <f t="shared" si="223"/>
        <v>0</v>
      </c>
      <c r="AU357" s="85">
        <f t="shared" si="223"/>
        <v>0</v>
      </c>
      <c r="AV357" s="85">
        <f t="shared" si="223"/>
        <v>0</v>
      </c>
      <c r="AW357" s="85">
        <f t="shared" si="223"/>
        <v>0</v>
      </c>
      <c r="AX357" s="85">
        <f t="shared" si="223"/>
        <v>0</v>
      </c>
      <c r="AY357" s="85">
        <f t="shared" si="223"/>
        <v>0</v>
      </c>
      <c r="AZ357" s="85">
        <f t="shared" si="223"/>
        <v>0</v>
      </c>
      <c r="BA357" s="85">
        <f t="shared" si="223"/>
        <v>0</v>
      </c>
      <c r="BB357" s="85">
        <f t="shared" si="223"/>
        <v>0</v>
      </c>
      <c r="BC357" s="85">
        <f t="shared" si="223"/>
        <v>0</v>
      </c>
      <c r="BD357" s="85">
        <f t="shared" si="223"/>
        <v>0</v>
      </c>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row>
    <row r="358" spans="1:104" outlineLevel="1" x14ac:dyDescent="0.25">
      <c r="A358" s="2"/>
      <c r="B358" s="2"/>
      <c r="C358" s="2" t="s">
        <v>267</v>
      </c>
      <c r="D358" s="2"/>
      <c r="E358" s="13" t="str">
        <f>E$98</f>
        <v xml:space="preserve"> [ £m ]</v>
      </c>
      <c r="F358" s="2"/>
      <c r="G358" s="2"/>
      <c r="H358" s="110">
        <f>SUM(J358:BD358)</f>
        <v>1124.2696478929709</v>
      </c>
      <c r="I358" s="2"/>
      <c r="J358" s="85">
        <f t="shared" ref="J358:BD358" si="224">MAX(0,MIN(J350,J355))</f>
        <v>0</v>
      </c>
      <c r="K358" s="85">
        <f t="shared" si="224"/>
        <v>0</v>
      </c>
      <c r="L358" s="85">
        <f t="shared" si="224"/>
        <v>0</v>
      </c>
      <c r="M358" s="85">
        <f t="shared" si="224"/>
        <v>0</v>
      </c>
      <c r="N358" s="85">
        <f t="shared" si="224"/>
        <v>0</v>
      </c>
      <c r="O358" s="85">
        <f t="shared" si="224"/>
        <v>0</v>
      </c>
      <c r="P358" s="85">
        <f t="shared" si="224"/>
        <v>0</v>
      </c>
      <c r="Q358" s="85">
        <f t="shared" si="224"/>
        <v>0</v>
      </c>
      <c r="R358" s="85">
        <f t="shared" si="224"/>
        <v>0</v>
      </c>
      <c r="S358" s="85">
        <f t="shared" si="224"/>
        <v>13.444577922117674</v>
      </c>
      <c r="T358" s="85">
        <f t="shared" si="224"/>
        <v>56.021004961996347</v>
      </c>
      <c r="U358" s="85">
        <f t="shared" si="224"/>
        <v>58.250130097734917</v>
      </c>
      <c r="V358" s="85">
        <f t="shared" si="224"/>
        <v>62.800280769508362</v>
      </c>
      <c r="W358" s="85">
        <f t="shared" si="224"/>
        <v>10.117119517736029</v>
      </c>
      <c r="X358" s="85">
        <f t="shared" si="224"/>
        <v>68.078044092130327</v>
      </c>
      <c r="Y358" s="85">
        <f t="shared" si="224"/>
        <v>70.523833962617502</v>
      </c>
      <c r="Z358" s="85">
        <f t="shared" si="224"/>
        <v>35.846909553869807</v>
      </c>
      <c r="AA358" s="85">
        <f t="shared" si="224"/>
        <v>57.83671074322794</v>
      </c>
      <c r="AB358" s="85">
        <f t="shared" si="224"/>
        <v>61.885735017415236</v>
      </c>
      <c r="AC358" s="85">
        <f t="shared" si="224"/>
        <v>14.936974348975658</v>
      </c>
      <c r="AD358" s="85">
        <f t="shared" si="224"/>
        <v>69.87993840523194</v>
      </c>
      <c r="AE358" s="85">
        <f t="shared" si="224"/>
        <v>71.935442867145781</v>
      </c>
      <c r="AF358" s="85">
        <f t="shared" si="224"/>
        <v>55.919584516951858</v>
      </c>
      <c r="AG358" s="85">
        <f t="shared" si="224"/>
        <v>81.914670672936921</v>
      </c>
      <c r="AH358" s="85">
        <f t="shared" si="224"/>
        <v>87.533296618269191</v>
      </c>
      <c r="AI358" s="85">
        <f t="shared" si="224"/>
        <v>37.477087307421023</v>
      </c>
      <c r="AJ358" s="85">
        <f t="shared" si="224"/>
        <v>97.890759022173199</v>
      </c>
      <c r="AK358" s="85">
        <f t="shared" si="224"/>
        <v>100.25178316110933</v>
      </c>
      <c r="AL358" s="85">
        <f t="shared" si="224"/>
        <v>11.725764334401731</v>
      </c>
      <c r="AM358" s="85">
        <f t="shared" si="224"/>
        <v>0</v>
      </c>
      <c r="AN358" s="85">
        <f t="shared" si="224"/>
        <v>0</v>
      </c>
      <c r="AO358" s="85">
        <f t="shared" si="224"/>
        <v>0</v>
      </c>
      <c r="AP358" s="85">
        <f t="shared" si="224"/>
        <v>0</v>
      </c>
      <c r="AQ358" s="85">
        <f t="shared" si="224"/>
        <v>0</v>
      </c>
      <c r="AR358" s="85">
        <f t="shared" si="224"/>
        <v>0</v>
      </c>
      <c r="AS358" s="85">
        <f t="shared" si="224"/>
        <v>0</v>
      </c>
      <c r="AT358" s="85">
        <f t="shared" si="224"/>
        <v>0</v>
      </c>
      <c r="AU358" s="85">
        <f t="shared" si="224"/>
        <v>0</v>
      </c>
      <c r="AV358" s="85">
        <f t="shared" si="224"/>
        <v>0</v>
      </c>
      <c r="AW358" s="85">
        <f t="shared" si="224"/>
        <v>0</v>
      </c>
      <c r="AX358" s="85">
        <f t="shared" si="224"/>
        <v>0</v>
      </c>
      <c r="AY358" s="85">
        <f t="shared" si="224"/>
        <v>0</v>
      </c>
      <c r="AZ358" s="85">
        <f t="shared" si="224"/>
        <v>0</v>
      </c>
      <c r="BA358" s="85">
        <f t="shared" si="224"/>
        <v>0</v>
      </c>
      <c r="BB358" s="85">
        <f t="shared" si="224"/>
        <v>0</v>
      </c>
      <c r="BC358" s="85">
        <f t="shared" si="224"/>
        <v>0</v>
      </c>
      <c r="BD358" s="85">
        <f t="shared" si="224"/>
        <v>0</v>
      </c>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row>
    <row r="359" spans="1:104" outlineLevel="1" x14ac:dyDescent="0.25">
      <c r="A359" s="2"/>
      <c r="B359" s="2"/>
      <c r="C359" s="2" t="s">
        <v>268</v>
      </c>
      <c r="D359" s="2"/>
      <c r="E359" s="13" t="str">
        <f>E$98</f>
        <v xml:space="preserve"> [ £m ]</v>
      </c>
      <c r="F359" s="2"/>
      <c r="G359" s="2"/>
      <c r="H359" s="110">
        <f>SUM(J359:BD359)</f>
        <v>-8.5265128291212022E-14</v>
      </c>
      <c r="I359" s="2"/>
      <c r="J359" s="85">
        <f t="shared" ref="J359:BD359" si="225">(J355-SUM(J357:J358))*J26</f>
        <v>0</v>
      </c>
      <c r="K359" s="85">
        <f t="shared" si="225"/>
        <v>0</v>
      </c>
      <c r="L359" s="85">
        <f t="shared" si="225"/>
        <v>0</v>
      </c>
      <c r="M359" s="85">
        <f t="shared" si="225"/>
        <v>0</v>
      </c>
      <c r="N359" s="85">
        <f t="shared" si="225"/>
        <v>0</v>
      </c>
      <c r="O359" s="85">
        <f t="shared" si="225"/>
        <v>0</v>
      </c>
      <c r="P359" s="85">
        <f t="shared" si="225"/>
        <v>0</v>
      </c>
      <c r="Q359" s="85">
        <f t="shared" si="225"/>
        <v>0</v>
      </c>
      <c r="R359" s="85">
        <f t="shared" si="225"/>
        <v>0</v>
      </c>
      <c r="S359" s="85">
        <f t="shared" si="225"/>
        <v>0</v>
      </c>
      <c r="T359" s="85">
        <f t="shared" si="225"/>
        <v>0</v>
      </c>
      <c r="U359" s="85">
        <f t="shared" si="225"/>
        <v>0</v>
      </c>
      <c r="V359" s="85">
        <f t="shared" si="225"/>
        <v>0</v>
      </c>
      <c r="W359" s="85">
        <f t="shared" si="225"/>
        <v>0</v>
      </c>
      <c r="X359" s="85">
        <f t="shared" si="225"/>
        <v>0</v>
      </c>
      <c r="Y359" s="85">
        <f t="shared" si="225"/>
        <v>0</v>
      </c>
      <c r="Z359" s="85">
        <f t="shared" si="225"/>
        <v>0</v>
      </c>
      <c r="AA359" s="85">
        <f t="shared" si="225"/>
        <v>0</v>
      </c>
      <c r="AB359" s="85">
        <f t="shared" si="225"/>
        <v>0</v>
      </c>
      <c r="AC359" s="85">
        <f t="shared" si="225"/>
        <v>0</v>
      </c>
      <c r="AD359" s="85">
        <f t="shared" si="225"/>
        <v>0</v>
      </c>
      <c r="AE359" s="85">
        <f t="shared" si="225"/>
        <v>0</v>
      </c>
      <c r="AF359" s="85">
        <f t="shared" si="225"/>
        <v>0</v>
      </c>
      <c r="AG359" s="85">
        <f t="shared" si="225"/>
        <v>0</v>
      </c>
      <c r="AH359" s="85">
        <f t="shared" si="225"/>
        <v>0</v>
      </c>
      <c r="AI359" s="85">
        <f t="shared" si="225"/>
        <v>0</v>
      </c>
      <c r="AJ359" s="85">
        <f t="shared" si="225"/>
        <v>0</v>
      </c>
      <c r="AK359" s="85">
        <f t="shared" si="225"/>
        <v>0</v>
      </c>
      <c r="AL359" s="85">
        <f t="shared" si="225"/>
        <v>-8.5265128291212022E-14</v>
      </c>
      <c r="AM359" s="85">
        <f t="shared" si="225"/>
        <v>0</v>
      </c>
      <c r="AN359" s="85">
        <f t="shared" si="225"/>
        <v>0</v>
      </c>
      <c r="AO359" s="85">
        <f t="shared" si="225"/>
        <v>0</v>
      </c>
      <c r="AP359" s="85">
        <f t="shared" si="225"/>
        <v>0</v>
      </c>
      <c r="AQ359" s="85">
        <f t="shared" si="225"/>
        <v>0</v>
      </c>
      <c r="AR359" s="85">
        <f t="shared" si="225"/>
        <v>0</v>
      </c>
      <c r="AS359" s="85">
        <f t="shared" si="225"/>
        <v>0</v>
      </c>
      <c r="AT359" s="85">
        <f t="shared" si="225"/>
        <v>0</v>
      </c>
      <c r="AU359" s="85">
        <f t="shared" si="225"/>
        <v>0</v>
      </c>
      <c r="AV359" s="85">
        <f t="shared" si="225"/>
        <v>0</v>
      </c>
      <c r="AW359" s="85">
        <f t="shared" si="225"/>
        <v>0</v>
      </c>
      <c r="AX359" s="85">
        <f t="shared" si="225"/>
        <v>0</v>
      </c>
      <c r="AY359" s="85">
        <f t="shared" si="225"/>
        <v>0</v>
      </c>
      <c r="AZ359" s="85">
        <f t="shared" si="225"/>
        <v>0</v>
      </c>
      <c r="BA359" s="85">
        <f t="shared" si="225"/>
        <v>0</v>
      </c>
      <c r="BB359" s="85">
        <f t="shared" si="225"/>
        <v>0</v>
      </c>
      <c r="BC359" s="85">
        <f t="shared" si="225"/>
        <v>0</v>
      </c>
      <c r="BD359" s="85">
        <f t="shared" si="225"/>
        <v>0</v>
      </c>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row>
    <row r="360" spans="1:104" outlineLevel="1" x14ac:dyDescent="0.25">
      <c r="A360" s="2"/>
      <c r="B360" s="2"/>
      <c r="C360" s="2" t="s">
        <v>188</v>
      </c>
      <c r="D360" s="2"/>
      <c r="E360" s="13" t="str">
        <f>E$98</f>
        <v xml:space="preserve"> [ £m ]</v>
      </c>
      <c r="F360" s="2"/>
      <c r="G360" s="2"/>
      <c r="H360" s="100">
        <f>SUM(J360:BD360)</f>
        <v>1344.3307296469072</v>
      </c>
      <c r="I360" s="2"/>
      <c r="J360" s="89">
        <f t="shared" ref="J360:BD360" si="226">SUM(J357:J359)</f>
        <v>0</v>
      </c>
      <c r="K360" s="89">
        <f t="shared" si="226"/>
        <v>0</v>
      </c>
      <c r="L360" s="89">
        <f t="shared" si="226"/>
        <v>0</v>
      </c>
      <c r="M360" s="89">
        <f t="shared" si="226"/>
        <v>0</v>
      </c>
      <c r="N360" s="89">
        <f t="shared" si="226"/>
        <v>0</v>
      </c>
      <c r="O360" s="89">
        <f t="shared" si="226"/>
        <v>0</v>
      </c>
      <c r="P360" s="89">
        <f t="shared" si="226"/>
        <v>0</v>
      </c>
      <c r="Q360" s="89">
        <f t="shared" si="226"/>
        <v>0</v>
      </c>
      <c r="R360" s="89">
        <f t="shared" si="226"/>
        <v>0</v>
      </c>
      <c r="S360" s="89">
        <f t="shared" si="226"/>
        <v>13.444577922117674</v>
      </c>
      <c r="T360" s="89">
        <f t="shared" si="226"/>
        <v>56.021004961996347</v>
      </c>
      <c r="U360" s="89">
        <f t="shared" si="226"/>
        <v>58.250130097734917</v>
      </c>
      <c r="V360" s="89">
        <f t="shared" si="226"/>
        <v>62.800280769508362</v>
      </c>
      <c r="W360" s="89">
        <f t="shared" si="226"/>
        <v>10.117119517736029</v>
      </c>
      <c r="X360" s="89">
        <f t="shared" si="226"/>
        <v>68.078044092130327</v>
      </c>
      <c r="Y360" s="89">
        <f t="shared" si="226"/>
        <v>70.523833962617502</v>
      </c>
      <c r="Z360" s="89">
        <f t="shared" si="226"/>
        <v>35.846909553869807</v>
      </c>
      <c r="AA360" s="89">
        <f t="shared" si="226"/>
        <v>57.83671074322794</v>
      </c>
      <c r="AB360" s="89">
        <f t="shared" si="226"/>
        <v>61.885735017415236</v>
      </c>
      <c r="AC360" s="89">
        <f t="shared" si="226"/>
        <v>14.936974348975658</v>
      </c>
      <c r="AD360" s="89">
        <f t="shared" si="226"/>
        <v>69.87993840523194</v>
      </c>
      <c r="AE360" s="89">
        <f t="shared" si="226"/>
        <v>71.935442867145781</v>
      </c>
      <c r="AF360" s="89">
        <f t="shared" si="226"/>
        <v>55.919584516951858</v>
      </c>
      <c r="AG360" s="89">
        <f t="shared" si="226"/>
        <v>81.914670672936921</v>
      </c>
      <c r="AH360" s="89">
        <f t="shared" si="226"/>
        <v>87.533296618269191</v>
      </c>
      <c r="AI360" s="89">
        <f t="shared" si="226"/>
        <v>37.477087307421023</v>
      </c>
      <c r="AJ360" s="89">
        <f t="shared" si="226"/>
        <v>97.890759022173199</v>
      </c>
      <c r="AK360" s="89">
        <f t="shared" si="226"/>
        <v>100.25178316110933</v>
      </c>
      <c r="AL360" s="89">
        <f t="shared" si="226"/>
        <v>231.78684608833814</v>
      </c>
      <c r="AM360" s="89">
        <f t="shared" si="226"/>
        <v>0</v>
      </c>
      <c r="AN360" s="89">
        <f t="shared" si="226"/>
        <v>0</v>
      </c>
      <c r="AO360" s="89">
        <f t="shared" si="226"/>
        <v>0</v>
      </c>
      <c r="AP360" s="89">
        <f t="shared" si="226"/>
        <v>0</v>
      </c>
      <c r="AQ360" s="89">
        <f t="shared" si="226"/>
        <v>0</v>
      </c>
      <c r="AR360" s="89">
        <f t="shared" si="226"/>
        <v>0</v>
      </c>
      <c r="AS360" s="89">
        <f t="shared" si="226"/>
        <v>0</v>
      </c>
      <c r="AT360" s="89">
        <f t="shared" si="226"/>
        <v>0</v>
      </c>
      <c r="AU360" s="89">
        <f t="shared" si="226"/>
        <v>0</v>
      </c>
      <c r="AV360" s="89">
        <f t="shared" si="226"/>
        <v>0</v>
      </c>
      <c r="AW360" s="89">
        <f t="shared" si="226"/>
        <v>0</v>
      </c>
      <c r="AX360" s="89">
        <f t="shared" si="226"/>
        <v>0</v>
      </c>
      <c r="AY360" s="89">
        <f t="shared" si="226"/>
        <v>0</v>
      </c>
      <c r="AZ360" s="89">
        <f t="shared" si="226"/>
        <v>0</v>
      </c>
      <c r="BA360" s="89">
        <f t="shared" si="226"/>
        <v>0</v>
      </c>
      <c r="BB360" s="89">
        <f t="shared" si="226"/>
        <v>0</v>
      </c>
      <c r="BC360" s="89">
        <f t="shared" si="226"/>
        <v>0</v>
      </c>
      <c r="BD360" s="89">
        <f t="shared" si="226"/>
        <v>0</v>
      </c>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row>
    <row r="361" spans="1:104" outlineLevel="1" x14ac:dyDescent="0.25">
      <c r="A361" s="2"/>
      <c r="B361" s="2"/>
      <c r="C361" s="2"/>
      <c r="D361" s="2"/>
      <c r="E361" s="24"/>
      <c r="F361" s="2"/>
      <c r="G361" s="2"/>
      <c r="H361" s="104"/>
      <c r="I361" s="2"/>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row>
    <row r="362" spans="1:104" x14ac:dyDescent="0.25">
      <c r="A362" s="2"/>
      <c r="B362" s="2"/>
      <c r="C362" s="2"/>
      <c r="D362" s="2"/>
      <c r="E362" s="24"/>
      <c r="F362" s="2"/>
      <c r="G362" s="2"/>
      <c r="H362" s="104"/>
      <c r="I362" s="2"/>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row>
    <row r="363" spans="1:104" ht="15.75" x14ac:dyDescent="0.25">
      <c r="A363" s="4">
        <f>MAX($A$2:A362)+1</f>
        <v>6</v>
      </c>
      <c r="B363" s="5"/>
      <c r="C363" s="5" t="s">
        <v>269</v>
      </c>
      <c r="D363" s="6"/>
      <c r="E363" s="5"/>
      <c r="F363" s="5"/>
      <c r="G363" s="5"/>
      <c r="H363" s="5"/>
      <c r="I363" s="5"/>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row>
    <row r="364" spans="1:104" outlineLevel="1" x14ac:dyDescent="0.25">
      <c r="A364" s="2"/>
      <c r="B364" s="2"/>
      <c r="C364" s="2"/>
      <c r="D364" s="2"/>
      <c r="E364" s="2"/>
      <c r="F364" s="2"/>
      <c r="G364" s="2"/>
      <c r="H364" s="104"/>
      <c r="I364" s="2"/>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row>
    <row r="365" spans="1:104" outlineLevel="1" x14ac:dyDescent="0.25">
      <c r="A365" s="2"/>
      <c r="B365" s="9">
        <f>MAX($A$14:B364)+0.01</f>
        <v>6.01</v>
      </c>
      <c r="C365" s="10" t="s">
        <v>270</v>
      </c>
      <c r="D365" s="2"/>
      <c r="E365" s="11"/>
      <c r="F365" s="2"/>
      <c r="G365" s="2"/>
      <c r="H365" s="104"/>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row>
    <row r="366" spans="1:104" outlineLevel="1" x14ac:dyDescent="0.25">
      <c r="A366" s="2"/>
      <c r="B366" s="2"/>
      <c r="C366" s="2" t="str">
        <f>C$338</f>
        <v>Equity Drawdown</v>
      </c>
      <c r="D366" s="2"/>
      <c r="E366" s="13" t="str">
        <f>E$98</f>
        <v xml:space="preserve"> [ £m ]</v>
      </c>
      <c r="F366" s="2"/>
      <c r="G366" s="2"/>
      <c r="H366" s="110">
        <f>SUM(J366:BD366)</f>
        <v>-641.84482178231474</v>
      </c>
      <c r="I366" s="2"/>
      <c r="J366" s="85">
        <f t="shared" ref="J366:BD366" si="227">-SUM(J338,J306)</f>
        <v>0</v>
      </c>
      <c r="K366" s="85">
        <f t="shared" si="227"/>
        <v>0</v>
      </c>
      <c r="L366" s="85">
        <f t="shared" si="227"/>
        <v>0</v>
      </c>
      <c r="M366" s="85">
        <f t="shared" si="227"/>
        <v>-110.43324657534248</v>
      </c>
      <c r="N366" s="85">
        <f t="shared" si="227"/>
        <v>-119.69099622602741</v>
      </c>
      <c r="O366" s="85">
        <f t="shared" si="227"/>
        <v>-179.50964536699655</v>
      </c>
      <c r="P366" s="85">
        <f t="shared" si="227"/>
        <v>-138.88800531937136</v>
      </c>
      <c r="Q366" s="85">
        <f t="shared" si="227"/>
        <v>-80.315984564418741</v>
      </c>
      <c r="R366" s="85">
        <f t="shared" si="227"/>
        <v>-13.006943730158238</v>
      </c>
      <c r="S366" s="85">
        <f t="shared" si="227"/>
        <v>0</v>
      </c>
      <c r="T366" s="85">
        <f t="shared" si="227"/>
        <v>0</v>
      </c>
      <c r="U366" s="85">
        <f t="shared" si="227"/>
        <v>0</v>
      </c>
      <c r="V366" s="85">
        <f t="shared" si="227"/>
        <v>0</v>
      </c>
      <c r="W366" s="85">
        <f t="shared" si="227"/>
        <v>0</v>
      </c>
      <c r="X366" s="85">
        <f t="shared" si="227"/>
        <v>0</v>
      </c>
      <c r="Y366" s="85">
        <f t="shared" si="227"/>
        <v>0</v>
      </c>
      <c r="Z366" s="85">
        <f t="shared" si="227"/>
        <v>0</v>
      </c>
      <c r="AA366" s="85">
        <f t="shared" si="227"/>
        <v>0</v>
      </c>
      <c r="AB366" s="85">
        <f t="shared" si="227"/>
        <v>0</v>
      </c>
      <c r="AC366" s="85">
        <f t="shared" si="227"/>
        <v>0</v>
      </c>
      <c r="AD366" s="85">
        <f t="shared" si="227"/>
        <v>0</v>
      </c>
      <c r="AE366" s="85">
        <f t="shared" si="227"/>
        <v>0</v>
      </c>
      <c r="AF366" s="85">
        <f t="shared" si="227"/>
        <v>0</v>
      </c>
      <c r="AG366" s="85">
        <f t="shared" si="227"/>
        <v>0</v>
      </c>
      <c r="AH366" s="85">
        <f t="shared" si="227"/>
        <v>0</v>
      </c>
      <c r="AI366" s="85">
        <f t="shared" si="227"/>
        <v>0</v>
      </c>
      <c r="AJ366" s="85">
        <f t="shared" si="227"/>
        <v>0</v>
      </c>
      <c r="AK366" s="85">
        <f t="shared" si="227"/>
        <v>0</v>
      </c>
      <c r="AL366" s="85">
        <f t="shared" si="227"/>
        <v>0</v>
      </c>
      <c r="AM366" s="85">
        <f t="shared" si="227"/>
        <v>0</v>
      </c>
      <c r="AN366" s="85">
        <f t="shared" si="227"/>
        <v>0</v>
      </c>
      <c r="AO366" s="85">
        <f t="shared" si="227"/>
        <v>0</v>
      </c>
      <c r="AP366" s="85">
        <f t="shared" si="227"/>
        <v>0</v>
      </c>
      <c r="AQ366" s="85">
        <f t="shared" si="227"/>
        <v>0</v>
      </c>
      <c r="AR366" s="85">
        <f t="shared" si="227"/>
        <v>0</v>
      </c>
      <c r="AS366" s="85">
        <f t="shared" si="227"/>
        <v>0</v>
      </c>
      <c r="AT366" s="85">
        <f t="shared" si="227"/>
        <v>0</v>
      </c>
      <c r="AU366" s="85">
        <f t="shared" si="227"/>
        <v>0</v>
      </c>
      <c r="AV366" s="85">
        <f t="shared" si="227"/>
        <v>0</v>
      </c>
      <c r="AW366" s="85">
        <f t="shared" si="227"/>
        <v>0</v>
      </c>
      <c r="AX366" s="85">
        <f t="shared" si="227"/>
        <v>0</v>
      </c>
      <c r="AY366" s="85">
        <f t="shared" si="227"/>
        <v>0</v>
      </c>
      <c r="AZ366" s="85">
        <f t="shared" si="227"/>
        <v>0</v>
      </c>
      <c r="BA366" s="85">
        <f t="shared" si="227"/>
        <v>0</v>
      </c>
      <c r="BB366" s="85">
        <f t="shared" si="227"/>
        <v>0</v>
      </c>
      <c r="BC366" s="85">
        <f t="shared" si="227"/>
        <v>0</v>
      </c>
      <c r="BD366" s="85">
        <f t="shared" si="227"/>
        <v>0</v>
      </c>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row>
    <row r="367" spans="1:104" outlineLevel="1" x14ac:dyDescent="0.25">
      <c r="A367" s="2"/>
      <c r="B367" s="2"/>
      <c r="C367" s="2" t="str">
        <f>C$360</f>
        <v>Dividend Paid</v>
      </c>
      <c r="D367" s="2"/>
      <c r="E367" s="13" t="str">
        <f>E$98</f>
        <v xml:space="preserve"> [ £m ]</v>
      </c>
      <c r="F367" s="2"/>
      <c r="G367" s="2"/>
      <c r="H367" s="110">
        <f>SUM(J367:BD367)</f>
        <v>1344.3307296469072</v>
      </c>
      <c r="I367" s="2"/>
      <c r="J367" s="85">
        <f t="shared" ref="J367:BD367" si="228">J360</f>
        <v>0</v>
      </c>
      <c r="K367" s="85">
        <f t="shared" si="228"/>
        <v>0</v>
      </c>
      <c r="L367" s="85">
        <f t="shared" si="228"/>
        <v>0</v>
      </c>
      <c r="M367" s="85">
        <f t="shared" si="228"/>
        <v>0</v>
      </c>
      <c r="N367" s="85">
        <f t="shared" si="228"/>
        <v>0</v>
      </c>
      <c r="O367" s="85">
        <f t="shared" si="228"/>
        <v>0</v>
      </c>
      <c r="P367" s="85">
        <f t="shared" si="228"/>
        <v>0</v>
      </c>
      <c r="Q367" s="85">
        <f t="shared" si="228"/>
        <v>0</v>
      </c>
      <c r="R367" s="85">
        <f t="shared" si="228"/>
        <v>0</v>
      </c>
      <c r="S367" s="85">
        <f t="shared" si="228"/>
        <v>13.444577922117674</v>
      </c>
      <c r="T367" s="85">
        <f t="shared" si="228"/>
        <v>56.021004961996347</v>
      </c>
      <c r="U367" s="85">
        <f t="shared" si="228"/>
        <v>58.250130097734917</v>
      </c>
      <c r="V367" s="85">
        <f t="shared" si="228"/>
        <v>62.800280769508362</v>
      </c>
      <c r="W367" s="85">
        <f t="shared" si="228"/>
        <v>10.117119517736029</v>
      </c>
      <c r="X367" s="85">
        <f t="shared" si="228"/>
        <v>68.078044092130327</v>
      </c>
      <c r="Y367" s="85">
        <f t="shared" si="228"/>
        <v>70.523833962617502</v>
      </c>
      <c r="Z367" s="85">
        <f t="shared" si="228"/>
        <v>35.846909553869807</v>
      </c>
      <c r="AA367" s="85">
        <f t="shared" si="228"/>
        <v>57.83671074322794</v>
      </c>
      <c r="AB367" s="85">
        <f t="shared" si="228"/>
        <v>61.885735017415236</v>
      </c>
      <c r="AC367" s="85">
        <f t="shared" si="228"/>
        <v>14.936974348975658</v>
      </c>
      <c r="AD367" s="85">
        <f t="shared" si="228"/>
        <v>69.87993840523194</v>
      </c>
      <c r="AE367" s="85">
        <f t="shared" si="228"/>
        <v>71.935442867145781</v>
      </c>
      <c r="AF367" s="85">
        <f t="shared" si="228"/>
        <v>55.919584516951858</v>
      </c>
      <c r="AG367" s="85">
        <f t="shared" si="228"/>
        <v>81.914670672936921</v>
      </c>
      <c r="AH367" s="85">
        <f t="shared" si="228"/>
        <v>87.533296618269191</v>
      </c>
      <c r="AI367" s="85">
        <f t="shared" si="228"/>
        <v>37.477087307421023</v>
      </c>
      <c r="AJ367" s="85">
        <f t="shared" si="228"/>
        <v>97.890759022173199</v>
      </c>
      <c r="AK367" s="85">
        <f t="shared" si="228"/>
        <v>100.25178316110933</v>
      </c>
      <c r="AL367" s="85">
        <f t="shared" si="228"/>
        <v>231.78684608833814</v>
      </c>
      <c r="AM367" s="85">
        <f t="shared" si="228"/>
        <v>0</v>
      </c>
      <c r="AN367" s="85">
        <f t="shared" si="228"/>
        <v>0</v>
      </c>
      <c r="AO367" s="85">
        <f t="shared" si="228"/>
        <v>0</v>
      </c>
      <c r="AP367" s="85">
        <f t="shared" si="228"/>
        <v>0</v>
      </c>
      <c r="AQ367" s="85">
        <f t="shared" si="228"/>
        <v>0</v>
      </c>
      <c r="AR367" s="85">
        <f t="shared" si="228"/>
        <v>0</v>
      </c>
      <c r="AS367" s="85">
        <f t="shared" si="228"/>
        <v>0</v>
      </c>
      <c r="AT367" s="85">
        <f t="shared" si="228"/>
        <v>0</v>
      </c>
      <c r="AU367" s="85">
        <f t="shared" si="228"/>
        <v>0</v>
      </c>
      <c r="AV367" s="85">
        <f t="shared" si="228"/>
        <v>0</v>
      </c>
      <c r="AW367" s="85">
        <f t="shared" si="228"/>
        <v>0</v>
      </c>
      <c r="AX367" s="85">
        <f t="shared" si="228"/>
        <v>0</v>
      </c>
      <c r="AY367" s="85">
        <f t="shared" si="228"/>
        <v>0</v>
      </c>
      <c r="AZ367" s="85">
        <f t="shared" si="228"/>
        <v>0</v>
      </c>
      <c r="BA367" s="85">
        <f t="shared" si="228"/>
        <v>0</v>
      </c>
      <c r="BB367" s="85">
        <f t="shared" si="228"/>
        <v>0</v>
      </c>
      <c r="BC367" s="85">
        <f t="shared" si="228"/>
        <v>0</v>
      </c>
      <c r="BD367" s="85">
        <f t="shared" si="228"/>
        <v>0</v>
      </c>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row>
    <row r="368" spans="1:104" outlineLevel="1" x14ac:dyDescent="0.25">
      <c r="A368" s="2"/>
      <c r="B368" s="2"/>
      <c r="C368" s="2" t="s">
        <v>271</v>
      </c>
      <c r="D368" s="2"/>
      <c r="E368" s="13" t="str">
        <f>E$98</f>
        <v xml:space="preserve"> [ £m ]</v>
      </c>
      <c r="F368" s="2"/>
      <c r="G368" s="2"/>
      <c r="H368" s="89">
        <f>SUM(J368:BD368)</f>
        <v>702.48590786458249</v>
      </c>
      <c r="I368" s="2"/>
      <c r="J368" s="148">
        <f>IF(SUM(J366:J367)=0,-0.00000000001,SUM(J366:J367))</f>
        <v>-9.9999999999999994E-12</v>
      </c>
      <c r="K368" s="149">
        <f t="shared" ref="K368:BD368" si="229">SUM(K366:K367)</f>
        <v>0</v>
      </c>
      <c r="L368" s="89">
        <f t="shared" si="229"/>
        <v>0</v>
      </c>
      <c r="M368" s="89">
        <f t="shared" si="229"/>
        <v>-110.43324657534248</v>
      </c>
      <c r="N368" s="89">
        <f t="shared" si="229"/>
        <v>-119.69099622602741</v>
      </c>
      <c r="O368" s="89">
        <f t="shared" si="229"/>
        <v>-179.50964536699655</v>
      </c>
      <c r="P368" s="89">
        <f t="shared" si="229"/>
        <v>-138.88800531937136</v>
      </c>
      <c r="Q368" s="89">
        <f t="shared" si="229"/>
        <v>-80.315984564418741</v>
      </c>
      <c r="R368" s="89">
        <f t="shared" si="229"/>
        <v>-13.006943730158238</v>
      </c>
      <c r="S368" s="89">
        <f t="shared" si="229"/>
        <v>13.444577922117674</v>
      </c>
      <c r="T368" s="89">
        <f t="shared" si="229"/>
        <v>56.021004961996347</v>
      </c>
      <c r="U368" s="89">
        <f t="shared" si="229"/>
        <v>58.250130097734917</v>
      </c>
      <c r="V368" s="89">
        <f t="shared" si="229"/>
        <v>62.800280769508362</v>
      </c>
      <c r="W368" s="89">
        <f t="shared" si="229"/>
        <v>10.117119517736029</v>
      </c>
      <c r="X368" s="89">
        <f t="shared" si="229"/>
        <v>68.078044092130327</v>
      </c>
      <c r="Y368" s="89">
        <f t="shared" si="229"/>
        <v>70.523833962617502</v>
      </c>
      <c r="Z368" s="89">
        <f t="shared" si="229"/>
        <v>35.846909553869807</v>
      </c>
      <c r="AA368" s="89">
        <f t="shared" si="229"/>
        <v>57.83671074322794</v>
      </c>
      <c r="AB368" s="89">
        <f t="shared" si="229"/>
        <v>61.885735017415236</v>
      </c>
      <c r="AC368" s="89">
        <f t="shared" si="229"/>
        <v>14.936974348975658</v>
      </c>
      <c r="AD368" s="89">
        <f t="shared" si="229"/>
        <v>69.87993840523194</v>
      </c>
      <c r="AE368" s="89">
        <f t="shared" si="229"/>
        <v>71.935442867145781</v>
      </c>
      <c r="AF368" s="89">
        <f t="shared" si="229"/>
        <v>55.919584516951858</v>
      </c>
      <c r="AG368" s="89">
        <f t="shared" si="229"/>
        <v>81.914670672936921</v>
      </c>
      <c r="AH368" s="89">
        <f t="shared" si="229"/>
        <v>87.533296618269191</v>
      </c>
      <c r="AI368" s="89">
        <f t="shared" si="229"/>
        <v>37.477087307421023</v>
      </c>
      <c r="AJ368" s="89">
        <f t="shared" si="229"/>
        <v>97.890759022173199</v>
      </c>
      <c r="AK368" s="89">
        <f t="shared" si="229"/>
        <v>100.25178316110933</v>
      </c>
      <c r="AL368" s="89">
        <f t="shared" si="229"/>
        <v>231.78684608833814</v>
      </c>
      <c r="AM368" s="89">
        <f t="shared" si="229"/>
        <v>0</v>
      </c>
      <c r="AN368" s="89">
        <f t="shared" si="229"/>
        <v>0</v>
      </c>
      <c r="AO368" s="89">
        <f t="shared" si="229"/>
        <v>0</v>
      </c>
      <c r="AP368" s="89">
        <f t="shared" si="229"/>
        <v>0</v>
      </c>
      <c r="AQ368" s="89">
        <f t="shared" si="229"/>
        <v>0</v>
      </c>
      <c r="AR368" s="89">
        <f t="shared" si="229"/>
        <v>0</v>
      </c>
      <c r="AS368" s="89">
        <f t="shared" si="229"/>
        <v>0</v>
      </c>
      <c r="AT368" s="89">
        <f t="shared" si="229"/>
        <v>0</v>
      </c>
      <c r="AU368" s="89">
        <f t="shared" si="229"/>
        <v>0</v>
      </c>
      <c r="AV368" s="89">
        <f t="shared" si="229"/>
        <v>0</v>
      </c>
      <c r="AW368" s="89">
        <f t="shared" si="229"/>
        <v>0</v>
      </c>
      <c r="AX368" s="89">
        <f t="shared" si="229"/>
        <v>0</v>
      </c>
      <c r="AY368" s="89">
        <f t="shared" si="229"/>
        <v>0</v>
      </c>
      <c r="AZ368" s="89">
        <f t="shared" si="229"/>
        <v>0</v>
      </c>
      <c r="BA368" s="89">
        <f t="shared" si="229"/>
        <v>0</v>
      </c>
      <c r="BB368" s="89">
        <f t="shared" si="229"/>
        <v>0</v>
      </c>
      <c r="BC368" s="89">
        <f t="shared" si="229"/>
        <v>0</v>
      </c>
      <c r="BD368" s="89">
        <f t="shared" si="229"/>
        <v>0</v>
      </c>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row>
    <row r="369" spans="1:104" outlineLevel="1" x14ac:dyDescent="0.25">
      <c r="A369" s="2"/>
      <c r="B369" s="2"/>
      <c r="C369" s="2"/>
      <c r="D369" s="2"/>
      <c r="E369" s="24"/>
      <c r="F369" s="2"/>
      <c r="G369" s="2"/>
      <c r="H369" s="94"/>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row>
    <row r="370" spans="1:104" outlineLevel="1" x14ac:dyDescent="0.25">
      <c r="A370" s="2"/>
      <c r="B370" s="2"/>
      <c r="C370" s="2" t="s">
        <v>1</v>
      </c>
      <c r="D370" s="2"/>
      <c r="E370" s="20" t="s">
        <v>15</v>
      </c>
      <c r="F370" s="2"/>
      <c r="G370" s="52"/>
      <c r="H370" s="150">
        <f>IFERROR(XIRR(J368:BD368,$J$7:$BD$7),"n/a")</f>
        <v>5.0650265812873838E-2</v>
      </c>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row>
    <row r="371" spans="1:104" outlineLevel="1" x14ac:dyDescent="0.25">
      <c r="A371" s="2"/>
      <c r="B371" s="2"/>
      <c r="C371" s="2" t="s">
        <v>272</v>
      </c>
      <c r="D371" s="2"/>
      <c r="E371" s="20" t="s">
        <v>57</v>
      </c>
      <c r="F371" s="86">
        <f>Inputs!$G$72</f>
        <v>0.14000000000000001</v>
      </c>
      <c r="G371" s="2"/>
      <c r="H371" s="2"/>
      <c r="I371" s="2"/>
      <c r="J371" s="151">
        <f t="shared" ref="J371:BD371" si="230">1/(1+$F371)^((J$7-$I$7)/365)*J$23</f>
        <v>0.8771929824561403</v>
      </c>
      <c r="K371" s="151">
        <f t="shared" si="230"/>
        <v>0.76946752847029842</v>
      </c>
      <c r="L371" s="151">
        <f t="shared" si="230"/>
        <v>0.67472925737293254</v>
      </c>
      <c r="M371" s="151">
        <f t="shared" si="230"/>
        <v>0.59186776962537935</v>
      </c>
      <c r="N371" s="151">
        <f t="shared" si="230"/>
        <v>0.5191822540573503</v>
      </c>
      <c r="O371" s="151">
        <f t="shared" si="230"/>
        <v>0.4554230298748686</v>
      </c>
      <c r="P371" s="151">
        <f t="shared" si="230"/>
        <v>0.39935050066230621</v>
      </c>
      <c r="Q371" s="151">
        <f t="shared" si="230"/>
        <v>0.35030745672132124</v>
      </c>
      <c r="R371" s="151">
        <f t="shared" si="230"/>
        <v>0.30728724273800095</v>
      </c>
      <c r="S371" s="151">
        <f t="shared" si="230"/>
        <v>0.26955021292807102</v>
      </c>
      <c r="T371" s="151">
        <f t="shared" si="230"/>
        <v>0.23636269012577776</v>
      </c>
      <c r="U371" s="151">
        <f t="shared" si="230"/>
        <v>0.20733569309278754</v>
      </c>
      <c r="V371" s="151">
        <f t="shared" si="230"/>
        <v>0.18187341499367324</v>
      </c>
      <c r="W371" s="151">
        <f t="shared" si="230"/>
        <v>0.15953808332778355</v>
      </c>
      <c r="X371" s="151">
        <f t="shared" si="230"/>
        <v>0.13989545822739877</v>
      </c>
      <c r="Y371" s="151">
        <f t="shared" si="230"/>
        <v>0.12271531423456032</v>
      </c>
      <c r="Z371" s="151">
        <f t="shared" si="230"/>
        <v>0.1076450124864564</v>
      </c>
      <c r="AA371" s="151">
        <f t="shared" si="230"/>
        <v>9.4425449549523144E-2</v>
      </c>
      <c r="AB371" s="151">
        <f t="shared" si="230"/>
        <v>8.2799612841770953E-2</v>
      </c>
      <c r="AC371" s="151">
        <f t="shared" si="230"/>
        <v>7.2631239334886785E-2</v>
      </c>
      <c r="AD371" s="151">
        <f t="shared" si="230"/>
        <v>6.3711613451655089E-2</v>
      </c>
      <c r="AE371" s="151">
        <f t="shared" si="230"/>
        <v>5.5887380220750071E-2</v>
      </c>
      <c r="AF371" s="151">
        <f t="shared" si="230"/>
        <v>4.9006422178503914E-2</v>
      </c>
      <c r="AG371" s="151">
        <f t="shared" si="230"/>
        <v>4.2988089630266582E-2</v>
      </c>
      <c r="AH371" s="151">
        <f t="shared" si="230"/>
        <v>3.7708850552865415E-2</v>
      </c>
      <c r="AI371" s="151">
        <f t="shared" si="230"/>
        <v>3.307793908146088E-2</v>
      </c>
      <c r="AJ371" s="151">
        <f t="shared" si="230"/>
        <v>2.9005321792110825E-2</v>
      </c>
      <c r="AK371" s="151">
        <f t="shared" si="230"/>
        <v>2.5443264729921772E-2</v>
      </c>
      <c r="AL371" s="151">
        <f t="shared" si="230"/>
        <v>2.2318653271861208E-2</v>
      </c>
      <c r="AM371" s="151">
        <f t="shared" si="230"/>
        <v>0</v>
      </c>
      <c r="AN371" s="151">
        <f t="shared" si="230"/>
        <v>0</v>
      </c>
      <c r="AO371" s="151">
        <f t="shared" si="230"/>
        <v>0</v>
      </c>
      <c r="AP371" s="151">
        <f t="shared" si="230"/>
        <v>0</v>
      </c>
      <c r="AQ371" s="151">
        <f t="shared" si="230"/>
        <v>0</v>
      </c>
      <c r="AR371" s="151">
        <f t="shared" si="230"/>
        <v>0</v>
      </c>
      <c r="AS371" s="151">
        <f t="shared" si="230"/>
        <v>0</v>
      </c>
      <c r="AT371" s="151">
        <f t="shared" si="230"/>
        <v>0</v>
      </c>
      <c r="AU371" s="151">
        <f t="shared" si="230"/>
        <v>0</v>
      </c>
      <c r="AV371" s="151">
        <f t="shared" si="230"/>
        <v>0</v>
      </c>
      <c r="AW371" s="151">
        <f t="shared" si="230"/>
        <v>0</v>
      </c>
      <c r="AX371" s="151">
        <f t="shared" si="230"/>
        <v>0</v>
      </c>
      <c r="AY371" s="151">
        <f t="shared" si="230"/>
        <v>0</v>
      </c>
      <c r="AZ371" s="151">
        <f t="shared" si="230"/>
        <v>0</v>
      </c>
      <c r="BA371" s="151">
        <f t="shared" si="230"/>
        <v>0</v>
      </c>
      <c r="BB371" s="151">
        <f t="shared" si="230"/>
        <v>0</v>
      </c>
      <c r="BC371" s="151">
        <f t="shared" si="230"/>
        <v>0</v>
      </c>
      <c r="BD371" s="151">
        <f t="shared" si="230"/>
        <v>0</v>
      </c>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row>
    <row r="372" spans="1:104" outlineLevel="1" x14ac:dyDescent="0.25">
      <c r="A372" s="2"/>
      <c r="B372" s="2"/>
      <c r="C372" s="2" t="s">
        <v>273</v>
      </c>
      <c r="D372" s="2"/>
      <c r="E372" s="13" t="str">
        <f>E$98</f>
        <v xml:space="preserve"> [ £m ]</v>
      </c>
      <c r="F372" s="2"/>
      <c r="G372" s="2"/>
      <c r="H372" s="152">
        <f>SUM(J372:BD372)</f>
        <v>-191.32984535779579</v>
      </c>
      <c r="I372" s="2"/>
      <c r="J372" s="85">
        <f t="shared" ref="J372:BD372" si="231">J368*J371</f>
        <v>-8.7719298245614029E-12</v>
      </c>
      <c r="K372" s="85">
        <f t="shared" si="231"/>
        <v>0</v>
      </c>
      <c r="L372" s="85">
        <f t="shared" si="231"/>
        <v>0</v>
      </c>
      <c r="M372" s="85">
        <f t="shared" si="231"/>
        <v>-65.361879343037515</v>
      </c>
      <c r="N372" s="85">
        <f t="shared" si="231"/>
        <v>-62.141441210998721</v>
      </c>
      <c r="O372" s="85">
        <f t="shared" si="231"/>
        <v>-81.752826584800744</v>
      </c>
      <c r="P372" s="85">
        <f t="shared" si="231"/>
        <v>-55.464994460280003</v>
      </c>
      <c r="Q372" s="85">
        <f t="shared" si="231"/>
        <v>-28.135288286830423</v>
      </c>
      <c r="R372" s="85">
        <f t="shared" si="231"/>
        <v>-3.9968678752886539</v>
      </c>
      <c r="S372" s="85">
        <f t="shared" si="231"/>
        <v>3.6239888416348616</v>
      </c>
      <c r="T372" s="85">
        <f t="shared" si="231"/>
        <v>13.241275436367001</v>
      </c>
      <c r="U372" s="85">
        <f t="shared" si="231"/>
        <v>12.077331096558913</v>
      </c>
      <c r="V372" s="85">
        <f t="shared" si="231"/>
        <v>11.421701526111992</v>
      </c>
      <c r="W372" s="85">
        <f t="shared" si="231"/>
        <v>1.614065856657716</v>
      </c>
      <c r="X372" s="85">
        <f t="shared" si="231"/>
        <v>9.5238091734936301</v>
      </c>
      <c r="Y372" s="85">
        <f t="shared" si="231"/>
        <v>8.6543544457485648</v>
      </c>
      <c r="Z372" s="85">
        <f t="shared" si="231"/>
        <v>3.8587410265271886</v>
      </c>
      <c r="AA372" s="85">
        <f t="shared" si="231"/>
        <v>5.4612574123950326</v>
      </c>
      <c r="AB372" s="85">
        <f t="shared" si="231"/>
        <v>5.1241148998704089</v>
      </c>
      <c r="AC372" s="85">
        <f t="shared" si="231"/>
        <v>1.0848909588795157</v>
      </c>
      <c r="AD372" s="85">
        <f t="shared" si="231"/>
        <v>4.4521636236996045</v>
      </c>
      <c r="AE372" s="85">
        <f t="shared" si="231"/>
        <v>4.0202834468642203</v>
      </c>
      <c r="AF372" s="85">
        <f t="shared" si="231"/>
        <v>2.7404187668842734</v>
      </c>
      <c r="AG372" s="85">
        <f t="shared" si="231"/>
        <v>3.5213552049219818</v>
      </c>
      <c r="AH372" s="85">
        <f t="shared" si="231"/>
        <v>3.3007800005779524</v>
      </c>
      <c r="AI372" s="85">
        <f t="shared" si="231"/>
        <v>1.2396648109054633</v>
      </c>
      <c r="AJ372" s="85">
        <f t="shared" si="231"/>
        <v>2.8393529659121097</v>
      </c>
      <c r="AK372" s="85">
        <f t="shared" si="231"/>
        <v>2.5507326586148187</v>
      </c>
      <c r="AL372" s="85">
        <f t="shared" si="231"/>
        <v>5.1731702508238779</v>
      </c>
      <c r="AM372" s="85">
        <f t="shared" si="231"/>
        <v>0</v>
      </c>
      <c r="AN372" s="85">
        <f t="shared" si="231"/>
        <v>0</v>
      </c>
      <c r="AO372" s="85">
        <f t="shared" si="231"/>
        <v>0</v>
      </c>
      <c r="AP372" s="85">
        <f t="shared" si="231"/>
        <v>0</v>
      </c>
      <c r="AQ372" s="85">
        <f t="shared" si="231"/>
        <v>0</v>
      </c>
      <c r="AR372" s="85">
        <f t="shared" si="231"/>
        <v>0</v>
      </c>
      <c r="AS372" s="85">
        <f t="shared" si="231"/>
        <v>0</v>
      </c>
      <c r="AT372" s="85">
        <f t="shared" si="231"/>
        <v>0</v>
      </c>
      <c r="AU372" s="85">
        <f t="shared" si="231"/>
        <v>0</v>
      </c>
      <c r="AV372" s="85">
        <f t="shared" si="231"/>
        <v>0</v>
      </c>
      <c r="AW372" s="85">
        <f t="shared" si="231"/>
        <v>0</v>
      </c>
      <c r="AX372" s="85">
        <f t="shared" si="231"/>
        <v>0</v>
      </c>
      <c r="AY372" s="85">
        <f t="shared" si="231"/>
        <v>0</v>
      </c>
      <c r="AZ372" s="85">
        <f t="shared" si="231"/>
        <v>0</v>
      </c>
      <c r="BA372" s="85">
        <f t="shared" si="231"/>
        <v>0</v>
      </c>
      <c r="BB372" s="85">
        <f t="shared" si="231"/>
        <v>0</v>
      </c>
      <c r="BC372" s="85">
        <f t="shared" si="231"/>
        <v>0</v>
      </c>
      <c r="BD372" s="85">
        <f t="shared" si="231"/>
        <v>0</v>
      </c>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row>
    <row r="373" spans="1:104" outlineLevel="1" x14ac:dyDescent="0.25">
      <c r="A373" s="2"/>
      <c r="B373" s="2"/>
      <c r="C373" s="2" t="s">
        <v>274</v>
      </c>
      <c r="D373" s="2"/>
      <c r="E373" s="13" t="str">
        <f>E$98</f>
        <v xml:space="preserve"> [ £m ]</v>
      </c>
      <c r="F373" s="2"/>
      <c r="G373" s="2"/>
      <c r="H373" s="153">
        <f>IF(H370="n/a",0,XNPV(H370,J368:BD368,$J$7:$BD$7))</f>
        <v>-1.9315275430642487E-5</v>
      </c>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row>
    <row r="374" spans="1:104" outlineLevel="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row>
    <row r="375" spans="1:104" outlineLevel="1" x14ac:dyDescent="0.25">
      <c r="A375" s="2"/>
      <c r="B375" s="9">
        <f>MAX($A$14:B374)+0.01</f>
        <v>6.02</v>
      </c>
      <c r="C375" s="10" t="s">
        <v>275</v>
      </c>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row>
    <row r="376" spans="1:104" outlineLevel="1" x14ac:dyDescent="0.25">
      <c r="A376" s="2"/>
      <c r="B376" s="2"/>
      <c r="C376" s="2" t="str">
        <f>C$338</f>
        <v>Equity Drawdown</v>
      </c>
      <c r="D376" s="2"/>
      <c r="E376" s="13" t="str">
        <f>E$98</f>
        <v xml:space="preserve"> [ £m ]</v>
      </c>
      <c r="F376" s="2"/>
      <c r="G376" s="2"/>
      <c r="H376" s="110">
        <f>SUM(J376:BD376)</f>
        <v>-220.06108175393649</v>
      </c>
      <c r="I376" s="2"/>
      <c r="J376" s="85">
        <f t="shared" ref="J376:BD376" si="232">-J338</f>
        <v>0</v>
      </c>
      <c r="K376" s="85">
        <f t="shared" si="232"/>
        <v>0</v>
      </c>
      <c r="L376" s="85">
        <f t="shared" si="232"/>
        <v>0</v>
      </c>
      <c r="M376" s="85">
        <f t="shared" si="232"/>
        <v>-37.862827397260276</v>
      </c>
      <c r="N376" s="85">
        <f t="shared" si="232"/>
        <v>-41.036912991780824</v>
      </c>
      <c r="O376" s="85">
        <f t="shared" si="232"/>
        <v>-61.546164125827389</v>
      </c>
      <c r="P376" s="85">
        <f t="shared" si="232"/>
        <v>-47.618744680927321</v>
      </c>
      <c r="Q376" s="85">
        <f t="shared" si="232"/>
        <v>-27.536908993514995</v>
      </c>
      <c r="R376" s="85">
        <f t="shared" si="232"/>
        <v>-4.4595235646256812</v>
      </c>
      <c r="S376" s="85">
        <f t="shared" si="232"/>
        <v>0</v>
      </c>
      <c r="T376" s="85">
        <f t="shared" si="232"/>
        <v>0</v>
      </c>
      <c r="U376" s="85">
        <f t="shared" si="232"/>
        <v>0</v>
      </c>
      <c r="V376" s="85">
        <f t="shared" si="232"/>
        <v>0</v>
      </c>
      <c r="W376" s="85">
        <f t="shared" si="232"/>
        <v>0</v>
      </c>
      <c r="X376" s="85">
        <f t="shared" si="232"/>
        <v>0</v>
      </c>
      <c r="Y376" s="85">
        <f t="shared" si="232"/>
        <v>0</v>
      </c>
      <c r="Z376" s="85">
        <f t="shared" si="232"/>
        <v>0</v>
      </c>
      <c r="AA376" s="85">
        <f t="shared" si="232"/>
        <v>0</v>
      </c>
      <c r="AB376" s="85">
        <f t="shared" si="232"/>
        <v>0</v>
      </c>
      <c r="AC376" s="85">
        <f t="shared" si="232"/>
        <v>0</v>
      </c>
      <c r="AD376" s="85">
        <f t="shared" si="232"/>
        <v>0</v>
      </c>
      <c r="AE376" s="85">
        <f t="shared" si="232"/>
        <v>0</v>
      </c>
      <c r="AF376" s="85">
        <f t="shared" si="232"/>
        <v>0</v>
      </c>
      <c r="AG376" s="85">
        <f t="shared" si="232"/>
        <v>0</v>
      </c>
      <c r="AH376" s="85">
        <f t="shared" si="232"/>
        <v>0</v>
      </c>
      <c r="AI376" s="85">
        <f t="shared" si="232"/>
        <v>0</v>
      </c>
      <c r="AJ376" s="85">
        <f t="shared" si="232"/>
        <v>0</v>
      </c>
      <c r="AK376" s="85">
        <f t="shared" si="232"/>
        <v>0</v>
      </c>
      <c r="AL376" s="85">
        <f t="shared" si="232"/>
        <v>0</v>
      </c>
      <c r="AM376" s="85">
        <f t="shared" si="232"/>
        <v>0</v>
      </c>
      <c r="AN376" s="85">
        <f t="shared" si="232"/>
        <v>0</v>
      </c>
      <c r="AO376" s="85">
        <f t="shared" si="232"/>
        <v>0</v>
      </c>
      <c r="AP376" s="85">
        <f t="shared" si="232"/>
        <v>0</v>
      </c>
      <c r="AQ376" s="85">
        <f t="shared" si="232"/>
        <v>0</v>
      </c>
      <c r="AR376" s="85">
        <f t="shared" si="232"/>
        <v>0</v>
      </c>
      <c r="AS376" s="85">
        <f t="shared" si="232"/>
        <v>0</v>
      </c>
      <c r="AT376" s="85">
        <f t="shared" si="232"/>
        <v>0</v>
      </c>
      <c r="AU376" s="85">
        <f t="shared" si="232"/>
        <v>0</v>
      </c>
      <c r="AV376" s="85">
        <f t="shared" si="232"/>
        <v>0</v>
      </c>
      <c r="AW376" s="85">
        <f t="shared" si="232"/>
        <v>0</v>
      </c>
      <c r="AX376" s="85">
        <f t="shared" si="232"/>
        <v>0</v>
      </c>
      <c r="AY376" s="85">
        <f t="shared" si="232"/>
        <v>0</v>
      </c>
      <c r="AZ376" s="85">
        <f t="shared" si="232"/>
        <v>0</v>
      </c>
      <c r="BA376" s="85">
        <f t="shared" si="232"/>
        <v>0</v>
      </c>
      <c r="BB376" s="85">
        <f t="shared" si="232"/>
        <v>0</v>
      </c>
      <c r="BC376" s="85">
        <f t="shared" si="232"/>
        <v>0</v>
      </c>
      <c r="BD376" s="85">
        <f t="shared" si="232"/>
        <v>0</v>
      </c>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row>
    <row r="377" spans="1:104" outlineLevel="1" x14ac:dyDescent="0.25">
      <c r="A377" s="2"/>
      <c r="B377" s="2"/>
      <c r="C377" s="2" t="str">
        <f>C$360</f>
        <v>Dividend Paid</v>
      </c>
      <c r="D377" s="2"/>
      <c r="E377" s="13" t="str">
        <f>E$98</f>
        <v xml:space="preserve"> [ £m ]</v>
      </c>
      <c r="F377" s="2"/>
      <c r="G377" s="2"/>
      <c r="H377" s="110">
        <f>SUM(J377:BD377)</f>
        <v>1344.3307296469072</v>
      </c>
      <c r="I377" s="2"/>
      <c r="J377" s="85">
        <f t="shared" ref="J377:BD377" si="233">J367</f>
        <v>0</v>
      </c>
      <c r="K377" s="85">
        <f t="shared" si="233"/>
        <v>0</v>
      </c>
      <c r="L377" s="85">
        <f t="shared" si="233"/>
        <v>0</v>
      </c>
      <c r="M377" s="85">
        <f t="shared" si="233"/>
        <v>0</v>
      </c>
      <c r="N377" s="85">
        <f t="shared" si="233"/>
        <v>0</v>
      </c>
      <c r="O377" s="85">
        <f t="shared" si="233"/>
        <v>0</v>
      </c>
      <c r="P377" s="85">
        <f t="shared" si="233"/>
        <v>0</v>
      </c>
      <c r="Q377" s="85">
        <f t="shared" si="233"/>
        <v>0</v>
      </c>
      <c r="R377" s="85">
        <f t="shared" si="233"/>
        <v>0</v>
      </c>
      <c r="S377" s="85">
        <f t="shared" si="233"/>
        <v>13.444577922117674</v>
      </c>
      <c r="T377" s="85">
        <f t="shared" si="233"/>
        <v>56.021004961996347</v>
      </c>
      <c r="U377" s="85">
        <f t="shared" si="233"/>
        <v>58.250130097734917</v>
      </c>
      <c r="V377" s="85">
        <f t="shared" si="233"/>
        <v>62.800280769508362</v>
      </c>
      <c r="W377" s="85">
        <f t="shared" si="233"/>
        <v>10.117119517736029</v>
      </c>
      <c r="X377" s="85">
        <f t="shared" si="233"/>
        <v>68.078044092130327</v>
      </c>
      <c r="Y377" s="85">
        <f t="shared" si="233"/>
        <v>70.523833962617502</v>
      </c>
      <c r="Z377" s="85">
        <f t="shared" si="233"/>
        <v>35.846909553869807</v>
      </c>
      <c r="AA377" s="85">
        <f t="shared" si="233"/>
        <v>57.83671074322794</v>
      </c>
      <c r="AB377" s="85">
        <f t="shared" si="233"/>
        <v>61.885735017415236</v>
      </c>
      <c r="AC377" s="85">
        <f t="shared" si="233"/>
        <v>14.936974348975658</v>
      </c>
      <c r="AD377" s="85">
        <f t="shared" si="233"/>
        <v>69.87993840523194</v>
      </c>
      <c r="AE377" s="85">
        <f t="shared" si="233"/>
        <v>71.935442867145781</v>
      </c>
      <c r="AF377" s="85">
        <f t="shared" si="233"/>
        <v>55.919584516951858</v>
      </c>
      <c r="AG377" s="85">
        <f t="shared" si="233"/>
        <v>81.914670672936921</v>
      </c>
      <c r="AH377" s="85">
        <f t="shared" si="233"/>
        <v>87.533296618269191</v>
      </c>
      <c r="AI377" s="85">
        <f t="shared" si="233"/>
        <v>37.477087307421023</v>
      </c>
      <c r="AJ377" s="85">
        <f t="shared" si="233"/>
        <v>97.890759022173199</v>
      </c>
      <c r="AK377" s="85">
        <f t="shared" si="233"/>
        <v>100.25178316110933</v>
      </c>
      <c r="AL377" s="85">
        <f t="shared" si="233"/>
        <v>231.78684608833814</v>
      </c>
      <c r="AM377" s="85">
        <f t="shared" si="233"/>
        <v>0</v>
      </c>
      <c r="AN377" s="85">
        <f t="shared" si="233"/>
        <v>0</v>
      </c>
      <c r="AO377" s="85">
        <f t="shared" si="233"/>
        <v>0</v>
      </c>
      <c r="AP377" s="85">
        <f t="shared" si="233"/>
        <v>0</v>
      </c>
      <c r="AQ377" s="85">
        <f t="shared" si="233"/>
        <v>0</v>
      </c>
      <c r="AR377" s="85">
        <f t="shared" si="233"/>
        <v>0</v>
      </c>
      <c r="AS377" s="85">
        <f t="shared" si="233"/>
        <v>0</v>
      </c>
      <c r="AT377" s="85">
        <f t="shared" si="233"/>
        <v>0</v>
      </c>
      <c r="AU377" s="85">
        <f t="shared" si="233"/>
        <v>0</v>
      </c>
      <c r="AV377" s="85">
        <f t="shared" si="233"/>
        <v>0</v>
      </c>
      <c r="AW377" s="85">
        <f t="shared" si="233"/>
        <v>0</v>
      </c>
      <c r="AX377" s="85">
        <f t="shared" si="233"/>
        <v>0</v>
      </c>
      <c r="AY377" s="85">
        <f t="shared" si="233"/>
        <v>0</v>
      </c>
      <c r="AZ377" s="85">
        <f t="shared" si="233"/>
        <v>0</v>
      </c>
      <c r="BA377" s="85">
        <f t="shared" si="233"/>
        <v>0</v>
      </c>
      <c r="BB377" s="85">
        <f t="shared" si="233"/>
        <v>0</v>
      </c>
      <c r="BC377" s="85">
        <f t="shared" si="233"/>
        <v>0</v>
      </c>
      <c r="BD377" s="85">
        <f t="shared" si="233"/>
        <v>0</v>
      </c>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row>
    <row r="378" spans="1:104" outlineLevel="1" x14ac:dyDescent="0.25">
      <c r="A378" s="2"/>
      <c r="B378" s="2"/>
      <c r="C378" s="2" t="s">
        <v>271</v>
      </c>
      <c r="D378" s="2"/>
      <c r="E378" s="13" t="str">
        <f>E$98</f>
        <v xml:space="preserve"> [ £m ]</v>
      </c>
      <c r="F378" s="2"/>
      <c r="G378" s="2"/>
      <c r="H378" s="89">
        <f>SUM(J378:BD378)</f>
        <v>1124.2696478929608</v>
      </c>
      <c r="I378" s="2"/>
      <c r="J378" s="148">
        <f>IF(SUM(J376:J377)=0,-0.00000000001,SUM(J376:J377))</f>
        <v>-9.9999999999999994E-12</v>
      </c>
      <c r="K378" s="149">
        <f t="shared" ref="K378:BD378" si="234">SUM(K376:K377)</f>
        <v>0</v>
      </c>
      <c r="L378" s="89">
        <f t="shared" si="234"/>
        <v>0</v>
      </c>
      <c r="M378" s="89">
        <f t="shared" si="234"/>
        <v>-37.862827397260276</v>
      </c>
      <c r="N378" s="89">
        <f t="shared" si="234"/>
        <v>-41.036912991780824</v>
      </c>
      <c r="O378" s="89">
        <f t="shared" si="234"/>
        <v>-61.546164125827389</v>
      </c>
      <c r="P378" s="89">
        <f t="shared" si="234"/>
        <v>-47.618744680927321</v>
      </c>
      <c r="Q378" s="89">
        <f t="shared" si="234"/>
        <v>-27.536908993514995</v>
      </c>
      <c r="R378" s="89">
        <f t="shared" si="234"/>
        <v>-4.4595235646256812</v>
      </c>
      <c r="S378" s="89">
        <f t="shared" si="234"/>
        <v>13.444577922117674</v>
      </c>
      <c r="T378" s="89">
        <f t="shared" si="234"/>
        <v>56.021004961996347</v>
      </c>
      <c r="U378" s="89">
        <f t="shared" si="234"/>
        <v>58.250130097734917</v>
      </c>
      <c r="V378" s="89">
        <f t="shared" si="234"/>
        <v>62.800280769508362</v>
      </c>
      <c r="W378" s="89">
        <f t="shared" si="234"/>
        <v>10.117119517736029</v>
      </c>
      <c r="X378" s="89">
        <f t="shared" si="234"/>
        <v>68.078044092130327</v>
      </c>
      <c r="Y378" s="89">
        <f t="shared" si="234"/>
        <v>70.523833962617502</v>
      </c>
      <c r="Z378" s="89">
        <f t="shared" si="234"/>
        <v>35.846909553869807</v>
      </c>
      <c r="AA378" s="89">
        <f t="shared" si="234"/>
        <v>57.83671074322794</v>
      </c>
      <c r="AB378" s="89">
        <f t="shared" si="234"/>
        <v>61.885735017415236</v>
      </c>
      <c r="AC378" s="89">
        <f t="shared" si="234"/>
        <v>14.936974348975658</v>
      </c>
      <c r="AD378" s="89">
        <f t="shared" si="234"/>
        <v>69.87993840523194</v>
      </c>
      <c r="AE378" s="89">
        <f t="shared" si="234"/>
        <v>71.935442867145781</v>
      </c>
      <c r="AF378" s="89">
        <f t="shared" si="234"/>
        <v>55.919584516951858</v>
      </c>
      <c r="AG378" s="89">
        <f t="shared" si="234"/>
        <v>81.914670672936921</v>
      </c>
      <c r="AH378" s="89">
        <f t="shared" si="234"/>
        <v>87.533296618269191</v>
      </c>
      <c r="AI378" s="89">
        <f t="shared" si="234"/>
        <v>37.477087307421023</v>
      </c>
      <c r="AJ378" s="89">
        <f t="shared" si="234"/>
        <v>97.890759022173199</v>
      </c>
      <c r="AK378" s="89">
        <f t="shared" si="234"/>
        <v>100.25178316110933</v>
      </c>
      <c r="AL378" s="89">
        <f t="shared" si="234"/>
        <v>231.78684608833814</v>
      </c>
      <c r="AM378" s="89">
        <f t="shared" si="234"/>
        <v>0</v>
      </c>
      <c r="AN378" s="89">
        <f t="shared" si="234"/>
        <v>0</v>
      </c>
      <c r="AO378" s="89">
        <f t="shared" si="234"/>
        <v>0</v>
      </c>
      <c r="AP378" s="89">
        <f t="shared" si="234"/>
        <v>0</v>
      </c>
      <c r="AQ378" s="89">
        <f t="shared" si="234"/>
        <v>0</v>
      </c>
      <c r="AR378" s="89">
        <f t="shared" si="234"/>
        <v>0</v>
      </c>
      <c r="AS378" s="89">
        <f t="shared" si="234"/>
        <v>0</v>
      </c>
      <c r="AT378" s="89">
        <f t="shared" si="234"/>
        <v>0</v>
      </c>
      <c r="AU378" s="89">
        <f t="shared" si="234"/>
        <v>0</v>
      </c>
      <c r="AV378" s="89">
        <f t="shared" si="234"/>
        <v>0</v>
      </c>
      <c r="AW378" s="89">
        <f t="shared" si="234"/>
        <v>0</v>
      </c>
      <c r="AX378" s="89">
        <f t="shared" si="234"/>
        <v>0</v>
      </c>
      <c r="AY378" s="89">
        <f t="shared" si="234"/>
        <v>0</v>
      </c>
      <c r="AZ378" s="89">
        <f t="shared" si="234"/>
        <v>0</v>
      </c>
      <c r="BA378" s="89">
        <f t="shared" si="234"/>
        <v>0</v>
      </c>
      <c r="BB378" s="89">
        <f t="shared" si="234"/>
        <v>0</v>
      </c>
      <c r="BC378" s="89">
        <f t="shared" si="234"/>
        <v>0</v>
      </c>
      <c r="BD378" s="89">
        <f t="shared" si="234"/>
        <v>0</v>
      </c>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row>
    <row r="379" spans="1:104" outlineLevel="1" x14ac:dyDescent="0.25">
      <c r="A379" s="2"/>
      <c r="B379" s="2"/>
      <c r="C379" s="2"/>
      <c r="D379" s="2"/>
      <c r="E379" s="24"/>
      <c r="F379" s="2"/>
      <c r="G379" s="2"/>
      <c r="H379" s="94"/>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row>
    <row r="380" spans="1:104" outlineLevel="1" x14ac:dyDescent="0.25">
      <c r="A380" s="2"/>
      <c r="B380" s="2"/>
      <c r="C380" s="2" t="s">
        <v>1</v>
      </c>
      <c r="D380" s="2"/>
      <c r="E380" s="20" t="s">
        <v>15</v>
      </c>
      <c r="F380" s="2"/>
      <c r="G380" s="52"/>
      <c r="H380" s="150">
        <f>IFERROR(XIRR(J378:BD378,$J$7:$BD$7),"n/a")</f>
        <v>0.14365339875221256</v>
      </c>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row>
    <row r="381" spans="1:104" outlineLevel="1" x14ac:dyDescent="0.25">
      <c r="A381" s="2"/>
      <c r="B381" s="2"/>
      <c r="C381" s="2" t="s">
        <v>272</v>
      </c>
      <c r="D381" s="2"/>
      <c r="E381" s="20" t="s">
        <v>57</v>
      </c>
      <c r="F381" s="2"/>
      <c r="G381" s="2"/>
      <c r="H381" s="2"/>
      <c r="I381" s="2"/>
      <c r="J381" s="151">
        <f t="shared" ref="J381:BD381" si="235">J371</f>
        <v>0.8771929824561403</v>
      </c>
      <c r="K381" s="151">
        <f t="shared" si="235"/>
        <v>0.76946752847029842</v>
      </c>
      <c r="L381" s="151">
        <f t="shared" si="235"/>
        <v>0.67472925737293254</v>
      </c>
      <c r="M381" s="151">
        <f t="shared" si="235"/>
        <v>0.59186776962537935</v>
      </c>
      <c r="N381" s="151">
        <f t="shared" si="235"/>
        <v>0.5191822540573503</v>
      </c>
      <c r="O381" s="151">
        <f t="shared" si="235"/>
        <v>0.4554230298748686</v>
      </c>
      <c r="P381" s="151">
        <f t="shared" si="235"/>
        <v>0.39935050066230621</v>
      </c>
      <c r="Q381" s="151">
        <f t="shared" si="235"/>
        <v>0.35030745672132124</v>
      </c>
      <c r="R381" s="151">
        <f t="shared" si="235"/>
        <v>0.30728724273800095</v>
      </c>
      <c r="S381" s="151">
        <f t="shared" si="235"/>
        <v>0.26955021292807102</v>
      </c>
      <c r="T381" s="151">
        <f t="shared" si="235"/>
        <v>0.23636269012577776</v>
      </c>
      <c r="U381" s="151">
        <f t="shared" si="235"/>
        <v>0.20733569309278754</v>
      </c>
      <c r="V381" s="151">
        <f t="shared" si="235"/>
        <v>0.18187341499367324</v>
      </c>
      <c r="W381" s="151">
        <f t="shared" si="235"/>
        <v>0.15953808332778355</v>
      </c>
      <c r="X381" s="151">
        <f t="shared" si="235"/>
        <v>0.13989545822739877</v>
      </c>
      <c r="Y381" s="151">
        <f t="shared" si="235"/>
        <v>0.12271531423456032</v>
      </c>
      <c r="Z381" s="151">
        <f t="shared" si="235"/>
        <v>0.1076450124864564</v>
      </c>
      <c r="AA381" s="151">
        <f t="shared" si="235"/>
        <v>9.4425449549523144E-2</v>
      </c>
      <c r="AB381" s="151">
        <f t="shared" si="235"/>
        <v>8.2799612841770953E-2</v>
      </c>
      <c r="AC381" s="151">
        <f t="shared" si="235"/>
        <v>7.2631239334886785E-2</v>
      </c>
      <c r="AD381" s="151">
        <f t="shared" si="235"/>
        <v>6.3711613451655089E-2</v>
      </c>
      <c r="AE381" s="151">
        <f t="shared" si="235"/>
        <v>5.5887380220750071E-2</v>
      </c>
      <c r="AF381" s="151">
        <f t="shared" si="235"/>
        <v>4.9006422178503914E-2</v>
      </c>
      <c r="AG381" s="151">
        <f t="shared" si="235"/>
        <v>4.2988089630266582E-2</v>
      </c>
      <c r="AH381" s="151">
        <f t="shared" si="235"/>
        <v>3.7708850552865415E-2</v>
      </c>
      <c r="AI381" s="151">
        <f t="shared" si="235"/>
        <v>3.307793908146088E-2</v>
      </c>
      <c r="AJ381" s="151">
        <f t="shared" si="235"/>
        <v>2.9005321792110825E-2</v>
      </c>
      <c r="AK381" s="151">
        <f t="shared" si="235"/>
        <v>2.5443264729921772E-2</v>
      </c>
      <c r="AL381" s="151">
        <f t="shared" si="235"/>
        <v>2.2318653271861208E-2</v>
      </c>
      <c r="AM381" s="151">
        <f t="shared" si="235"/>
        <v>0</v>
      </c>
      <c r="AN381" s="151">
        <f t="shared" si="235"/>
        <v>0</v>
      </c>
      <c r="AO381" s="151">
        <f t="shared" si="235"/>
        <v>0</v>
      </c>
      <c r="AP381" s="151">
        <f t="shared" si="235"/>
        <v>0</v>
      </c>
      <c r="AQ381" s="151">
        <f t="shared" si="235"/>
        <v>0</v>
      </c>
      <c r="AR381" s="151">
        <f t="shared" si="235"/>
        <v>0</v>
      </c>
      <c r="AS381" s="151">
        <f t="shared" si="235"/>
        <v>0</v>
      </c>
      <c r="AT381" s="151">
        <f t="shared" si="235"/>
        <v>0</v>
      </c>
      <c r="AU381" s="151">
        <f t="shared" si="235"/>
        <v>0</v>
      </c>
      <c r="AV381" s="151">
        <f t="shared" si="235"/>
        <v>0</v>
      </c>
      <c r="AW381" s="151">
        <f t="shared" si="235"/>
        <v>0</v>
      </c>
      <c r="AX381" s="151">
        <f t="shared" si="235"/>
        <v>0</v>
      </c>
      <c r="AY381" s="151">
        <f t="shared" si="235"/>
        <v>0</v>
      </c>
      <c r="AZ381" s="151">
        <f t="shared" si="235"/>
        <v>0</v>
      </c>
      <c r="BA381" s="151">
        <f t="shared" si="235"/>
        <v>0</v>
      </c>
      <c r="BB381" s="151">
        <f t="shared" si="235"/>
        <v>0</v>
      </c>
      <c r="BC381" s="151">
        <f t="shared" si="235"/>
        <v>0</v>
      </c>
      <c r="BD381" s="151">
        <f t="shared" si="235"/>
        <v>0</v>
      </c>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row>
    <row r="382" spans="1:104" outlineLevel="1" x14ac:dyDescent="0.25">
      <c r="A382" s="2"/>
      <c r="B382" s="2"/>
      <c r="C382" s="2" t="s">
        <v>273</v>
      </c>
      <c r="D382" s="2"/>
      <c r="E382" s="13" t="str">
        <f>E$98</f>
        <v xml:space="preserve"> [ £m ]</v>
      </c>
      <c r="F382" s="2"/>
      <c r="G382" s="2"/>
      <c r="H382" s="152">
        <f>SUM(J382:BD382)</f>
        <v>3.7451788853022925</v>
      </c>
      <c r="I382" s="2"/>
      <c r="J382" s="85">
        <f t="shared" ref="J382:BD382" si="236">J378*J381</f>
        <v>-8.7719298245614029E-12</v>
      </c>
      <c r="K382" s="85">
        <f t="shared" si="236"/>
        <v>0</v>
      </c>
      <c r="L382" s="85">
        <f t="shared" si="236"/>
        <v>0</v>
      </c>
      <c r="M382" s="85">
        <f t="shared" si="236"/>
        <v>-22.409787203327145</v>
      </c>
      <c r="N382" s="85">
        <f t="shared" si="236"/>
        <v>-21.30563698662813</v>
      </c>
      <c r="O382" s="85">
        <f t="shared" si="236"/>
        <v>-28.029540543360252</v>
      </c>
      <c r="P382" s="85">
        <f t="shared" si="236"/>
        <v>-19.016569529238858</v>
      </c>
      <c r="Q382" s="85">
        <f t="shared" si="236"/>
        <v>-9.6463845554847154</v>
      </c>
      <c r="R382" s="85">
        <f t="shared" si="236"/>
        <v>-1.3703547000989671</v>
      </c>
      <c r="S382" s="85">
        <f t="shared" si="236"/>
        <v>3.6239888416348616</v>
      </c>
      <c r="T382" s="85">
        <f t="shared" si="236"/>
        <v>13.241275436367001</v>
      </c>
      <c r="U382" s="85">
        <f t="shared" si="236"/>
        <v>12.077331096558913</v>
      </c>
      <c r="V382" s="85">
        <f t="shared" si="236"/>
        <v>11.421701526111992</v>
      </c>
      <c r="W382" s="85">
        <f t="shared" si="236"/>
        <v>1.614065856657716</v>
      </c>
      <c r="X382" s="85">
        <f t="shared" si="236"/>
        <v>9.5238091734936301</v>
      </c>
      <c r="Y382" s="85">
        <f t="shared" si="236"/>
        <v>8.6543544457485648</v>
      </c>
      <c r="Z382" s="85">
        <f t="shared" si="236"/>
        <v>3.8587410265271886</v>
      </c>
      <c r="AA382" s="85">
        <f t="shared" si="236"/>
        <v>5.4612574123950326</v>
      </c>
      <c r="AB382" s="85">
        <f t="shared" si="236"/>
        <v>5.1241148998704089</v>
      </c>
      <c r="AC382" s="85">
        <f t="shared" si="236"/>
        <v>1.0848909588795157</v>
      </c>
      <c r="AD382" s="85">
        <f t="shared" si="236"/>
        <v>4.4521636236996045</v>
      </c>
      <c r="AE382" s="85">
        <f t="shared" si="236"/>
        <v>4.0202834468642203</v>
      </c>
      <c r="AF382" s="85">
        <f t="shared" si="236"/>
        <v>2.7404187668842734</v>
      </c>
      <c r="AG382" s="85">
        <f t="shared" si="236"/>
        <v>3.5213552049219818</v>
      </c>
      <c r="AH382" s="85">
        <f t="shared" si="236"/>
        <v>3.3007800005779524</v>
      </c>
      <c r="AI382" s="85">
        <f t="shared" si="236"/>
        <v>1.2396648109054633</v>
      </c>
      <c r="AJ382" s="85">
        <f t="shared" si="236"/>
        <v>2.8393529659121097</v>
      </c>
      <c r="AK382" s="85">
        <f t="shared" si="236"/>
        <v>2.5507326586148187</v>
      </c>
      <c r="AL382" s="85">
        <f t="shared" si="236"/>
        <v>5.1731702508238779</v>
      </c>
      <c r="AM382" s="85">
        <f t="shared" si="236"/>
        <v>0</v>
      </c>
      <c r="AN382" s="85">
        <f t="shared" si="236"/>
        <v>0</v>
      </c>
      <c r="AO382" s="85">
        <f t="shared" si="236"/>
        <v>0</v>
      </c>
      <c r="AP382" s="85">
        <f t="shared" si="236"/>
        <v>0</v>
      </c>
      <c r="AQ382" s="85">
        <f t="shared" si="236"/>
        <v>0</v>
      </c>
      <c r="AR382" s="85">
        <f t="shared" si="236"/>
        <v>0</v>
      </c>
      <c r="AS382" s="85">
        <f t="shared" si="236"/>
        <v>0</v>
      </c>
      <c r="AT382" s="85">
        <f t="shared" si="236"/>
        <v>0</v>
      </c>
      <c r="AU382" s="85">
        <f t="shared" si="236"/>
        <v>0</v>
      </c>
      <c r="AV382" s="85">
        <f t="shared" si="236"/>
        <v>0</v>
      </c>
      <c r="AW382" s="85">
        <f t="shared" si="236"/>
        <v>0</v>
      </c>
      <c r="AX382" s="85">
        <f t="shared" si="236"/>
        <v>0</v>
      </c>
      <c r="AY382" s="85">
        <f t="shared" si="236"/>
        <v>0</v>
      </c>
      <c r="AZ382" s="85">
        <f t="shared" si="236"/>
        <v>0</v>
      </c>
      <c r="BA382" s="85">
        <f t="shared" si="236"/>
        <v>0</v>
      </c>
      <c r="BB382" s="85">
        <f t="shared" si="236"/>
        <v>0</v>
      </c>
      <c r="BC382" s="85">
        <f t="shared" si="236"/>
        <v>0</v>
      </c>
      <c r="BD382" s="85">
        <f t="shared" si="236"/>
        <v>0</v>
      </c>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row>
    <row r="383" spans="1:104" outlineLevel="1" x14ac:dyDescent="0.25">
      <c r="A383" s="2"/>
      <c r="B383" s="2"/>
      <c r="C383" s="2" t="s">
        <v>274</v>
      </c>
      <c r="D383" s="2"/>
      <c r="E383" s="13" t="str">
        <f>E$98</f>
        <v xml:space="preserve"> [ £m ]</v>
      </c>
      <c r="F383" s="2"/>
      <c r="G383" s="2"/>
      <c r="H383" s="153">
        <f>IF(H380="n/a",0,XNPV(H380,J378:BD378,$J$7:$BD$7))</f>
        <v>-3.9342745905557308E-6</v>
      </c>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row>
    <row r="384" spans="1:104" outlineLevel="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row>
    <row r="385" spans="1:104" outlineLevel="1" x14ac:dyDescent="0.25">
      <c r="A385" s="2"/>
      <c r="B385" s="9">
        <f>MAX($A$14:B384)+0.01</f>
        <v>6.0299999999999994</v>
      </c>
      <c r="C385" s="10" t="s">
        <v>276</v>
      </c>
      <c r="D385" s="2"/>
      <c r="E385" s="13"/>
      <c r="F385" s="2"/>
      <c r="G385" s="2"/>
      <c r="H385" s="104"/>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row>
    <row r="386" spans="1:104" outlineLevel="1" x14ac:dyDescent="0.25">
      <c r="A386" s="2"/>
      <c r="B386" s="2"/>
      <c r="C386" s="2" t="s">
        <v>277</v>
      </c>
      <c r="D386" s="2"/>
      <c r="E386" s="20" t="s">
        <v>57</v>
      </c>
      <c r="F386" s="2"/>
      <c r="G386" s="2"/>
      <c r="H386" s="104"/>
      <c r="I386" s="2"/>
      <c r="J386" s="110">
        <f t="shared" ref="J386:BD386" si="237">J24*J312</f>
        <v>0</v>
      </c>
      <c r="K386" s="110">
        <f t="shared" si="237"/>
        <v>0</v>
      </c>
      <c r="L386" s="110">
        <f t="shared" si="237"/>
        <v>0</v>
      </c>
      <c r="M386" s="110">
        <f t="shared" si="237"/>
        <v>0</v>
      </c>
      <c r="N386" s="110">
        <f t="shared" si="237"/>
        <v>0</v>
      </c>
      <c r="O386" s="110">
        <f t="shared" si="237"/>
        <v>0</v>
      </c>
      <c r="P386" s="110">
        <f t="shared" si="237"/>
        <v>0</v>
      </c>
      <c r="Q386" s="110">
        <f t="shared" si="237"/>
        <v>0</v>
      </c>
      <c r="R386" s="110">
        <f t="shared" si="237"/>
        <v>1</v>
      </c>
      <c r="S386" s="110">
        <f t="shared" si="237"/>
        <v>1</v>
      </c>
      <c r="T386" s="110">
        <f t="shared" si="237"/>
        <v>1</v>
      </c>
      <c r="U386" s="110">
        <f t="shared" si="237"/>
        <v>1</v>
      </c>
      <c r="V386" s="110">
        <f t="shared" si="237"/>
        <v>1</v>
      </c>
      <c r="W386" s="110">
        <f t="shared" si="237"/>
        <v>1</v>
      </c>
      <c r="X386" s="110">
        <f t="shared" si="237"/>
        <v>1</v>
      </c>
      <c r="Y386" s="110">
        <f t="shared" si="237"/>
        <v>1</v>
      </c>
      <c r="Z386" s="110">
        <f t="shared" si="237"/>
        <v>1</v>
      </c>
      <c r="AA386" s="110">
        <f t="shared" si="237"/>
        <v>1</v>
      </c>
      <c r="AB386" s="110">
        <f t="shared" si="237"/>
        <v>1</v>
      </c>
      <c r="AC386" s="110">
        <f t="shared" si="237"/>
        <v>1</v>
      </c>
      <c r="AD386" s="110">
        <f t="shared" si="237"/>
        <v>1</v>
      </c>
      <c r="AE386" s="110">
        <f t="shared" si="237"/>
        <v>1</v>
      </c>
      <c r="AF386" s="110">
        <f t="shared" si="237"/>
        <v>1</v>
      </c>
      <c r="AG386" s="110">
        <f t="shared" si="237"/>
        <v>1</v>
      </c>
      <c r="AH386" s="110">
        <f t="shared" si="237"/>
        <v>1</v>
      </c>
      <c r="AI386" s="110">
        <f t="shared" si="237"/>
        <v>1</v>
      </c>
      <c r="AJ386" s="110">
        <f t="shared" si="237"/>
        <v>0</v>
      </c>
      <c r="AK386" s="110">
        <f t="shared" si="237"/>
        <v>0</v>
      </c>
      <c r="AL386" s="110">
        <f t="shared" si="237"/>
        <v>0</v>
      </c>
      <c r="AM386" s="110">
        <f t="shared" si="237"/>
        <v>0</v>
      </c>
      <c r="AN386" s="110">
        <f t="shared" si="237"/>
        <v>0</v>
      </c>
      <c r="AO386" s="110">
        <f t="shared" si="237"/>
        <v>0</v>
      </c>
      <c r="AP386" s="110">
        <f t="shared" si="237"/>
        <v>0</v>
      </c>
      <c r="AQ386" s="110">
        <f t="shared" si="237"/>
        <v>0</v>
      </c>
      <c r="AR386" s="110">
        <f t="shared" si="237"/>
        <v>0</v>
      </c>
      <c r="AS386" s="110">
        <f t="shared" si="237"/>
        <v>0</v>
      </c>
      <c r="AT386" s="110">
        <f t="shared" si="237"/>
        <v>0</v>
      </c>
      <c r="AU386" s="110">
        <f t="shared" si="237"/>
        <v>0</v>
      </c>
      <c r="AV386" s="110">
        <f t="shared" si="237"/>
        <v>0</v>
      </c>
      <c r="AW386" s="110">
        <f t="shared" si="237"/>
        <v>0</v>
      </c>
      <c r="AX386" s="110">
        <f t="shared" si="237"/>
        <v>0</v>
      </c>
      <c r="AY386" s="110">
        <f t="shared" si="237"/>
        <v>0</v>
      </c>
      <c r="AZ386" s="110">
        <f t="shared" si="237"/>
        <v>0</v>
      </c>
      <c r="BA386" s="110">
        <f t="shared" si="237"/>
        <v>0</v>
      </c>
      <c r="BB386" s="110">
        <f t="shared" si="237"/>
        <v>0</v>
      </c>
      <c r="BC386" s="110">
        <f t="shared" si="237"/>
        <v>0</v>
      </c>
      <c r="BD386" s="110">
        <f t="shared" si="237"/>
        <v>0</v>
      </c>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row>
    <row r="387" spans="1:104" outlineLevel="1" x14ac:dyDescent="0.25">
      <c r="A387" s="2"/>
      <c r="B387" s="2"/>
      <c r="C387" s="2" t="s">
        <v>278</v>
      </c>
      <c r="D387" s="2"/>
      <c r="E387" s="13" t="str">
        <f>E$98</f>
        <v xml:space="preserve"> [ £m ]</v>
      </c>
      <c r="F387" s="2"/>
      <c r="G387" s="2"/>
      <c r="H387" s="110">
        <f>SUM(J387:BD387)</f>
        <v>2763.0040654637819</v>
      </c>
      <c r="I387" s="2"/>
      <c r="J387" s="85">
        <f t="shared" ref="J387:BD387" si="238">J184*J386</f>
        <v>0</v>
      </c>
      <c r="K387" s="85">
        <f t="shared" si="238"/>
        <v>0</v>
      </c>
      <c r="L387" s="85">
        <f t="shared" si="238"/>
        <v>0</v>
      </c>
      <c r="M387" s="85">
        <f t="shared" si="238"/>
        <v>0</v>
      </c>
      <c r="N387" s="85">
        <f t="shared" si="238"/>
        <v>0</v>
      </c>
      <c r="O387" s="85">
        <f t="shared" si="238"/>
        <v>0</v>
      </c>
      <c r="P387" s="85">
        <f t="shared" si="238"/>
        <v>0</v>
      </c>
      <c r="Q387" s="85">
        <f t="shared" si="238"/>
        <v>0</v>
      </c>
      <c r="R387" s="85">
        <f t="shared" si="238"/>
        <v>62.625404965294464</v>
      </c>
      <c r="S387" s="85">
        <f t="shared" si="238"/>
        <v>149.06257048494302</v>
      </c>
      <c r="T387" s="85">
        <f t="shared" si="238"/>
        <v>181.71069442378842</v>
      </c>
      <c r="U387" s="85">
        <f t="shared" si="238"/>
        <v>183.45077979926259</v>
      </c>
      <c r="V387" s="85">
        <f t="shared" si="238"/>
        <v>184.49195097557595</v>
      </c>
      <c r="W387" s="85">
        <f t="shared" si="238"/>
        <v>132.96749041440759</v>
      </c>
      <c r="X387" s="85">
        <f t="shared" si="238"/>
        <v>179.56726990655426</v>
      </c>
      <c r="Y387" s="85">
        <f t="shared" si="238"/>
        <v>183.11839610878448</v>
      </c>
      <c r="Z387" s="85">
        <f t="shared" si="238"/>
        <v>150.00712841224606</v>
      </c>
      <c r="AA387" s="85">
        <f t="shared" si="238"/>
        <v>162.82887583454249</v>
      </c>
      <c r="AB387" s="85">
        <f t="shared" si="238"/>
        <v>163.98353379786721</v>
      </c>
      <c r="AC387" s="85">
        <f t="shared" si="238"/>
        <v>115.11958248493031</v>
      </c>
      <c r="AD387" s="85">
        <f t="shared" si="238"/>
        <v>163.29780417957505</v>
      </c>
      <c r="AE387" s="85">
        <f t="shared" si="238"/>
        <v>163.47604447854351</v>
      </c>
      <c r="AF387" s="85">
        <f t="shared" si="238"/>
        <v>143.91502994830574</v>
      </c>
      <c r="AG387" s="85">
        <f t="shared" si="238"/>
        <v>164.16618999322361</v>
      </c>
      <c r="AH387" s="85">
        <f t="shared" si="238"/>
        <v>165.9971790807715</v>
      </c>
      <c r="AI387" s="85">
        <f t="shared" si="238"/>
        <v>113.21814017516544</v>
      </c>
      <c r="AJ387" s="85">
        <f t="shared" si="238"/>
        <v>0</v>
      </c>
      <c r="AK387" s="85">
        <f t="shared" si="238"/>
        <v>0</v>
      </c>
      <c r="AL387" s="85">
        <f t="shared" si="238"/>
        <v>0</v>
      </c>
      <c r="AM387" s="85">
        <f t="shared" si="238"/>
        <v>0</v>
      </c>
      <c r="AN387" s="85">
        <f t="shared" si="238"/>
        <v>0</v>
      </c>
      <c r="AO387" s="85">
        <f t="shared" si="238"/>
        <v>0</v>
      </c>
      <c r="AP387" s="85">
        <f t="shared" si="238"/>
        <v>0</v>
      </c>
      <c r="AQ387" s="85">
        <f t="shared" si="238"/>
        <v>0</v>
      </c>
      <c r="AR387" s="85">
        <f t="shared" si="238"/>
        <v>0</v>
      </c>
      <c r="AS387" s="85">
        <f t="shared" si="238"/>
        <v>0</v>
      </c>
      <c r="AT387" s="85">
        <f t="shared" si="238"/>
        <v>0</v>
      </c>
      <c r="AU387" s="85">
        <f t="shared" si="238"/>
        <v>0</v>
      </c>
      <c r="AV387" s="85">
        <f t="shared" si="238"/>
        <v>0</v>
      </c>
      <c r="AW387" s="85">
        <f t="shared" si="238"/>
        <v>0</v>
      </c>
      <c r="AX387" s="85">
        <f t="shared" si="238"/>
        <v>0</v>
      </c>
      <c r="AY387" s="85">
        <f t="shared" si="238"/>
        <v>0</v>
      </c>
      <c r="AZ387" s="85">
        <f t="shared" si="238"/>
        <v>0</v>
      </c>
      <c r="BA387" s="85">
        <f t="shared" si="238"/>
        <v>0</v>
      </c>
      <c r="BB387" s="85">
        <f t="shared" si="238"/>
        <v>0</v>
      </c>
      <c r="BC387" s="85">
        <f t="shared" si="238"/>
        <v>0</v>
      </c>
      <c r="BD387" s="85">
        <f t="shared" si="238"/>
        <v>0</v>
      </c>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row>
    <row r="388" spans="1:104" outlineLevel="1" x14ac:dyDescent="0.25">
      <c r="A388" s="2"/>
      <c r="B388" s="2"/>
      <c r="C388" s="2" t="s">
        <v>279</v>
      </c>
      <c r="D388" s="2"/>
      <c r="E388" s="13" t="str">
        <f>E$98</f>
        <v xml:space="preserve"> [ £m ]</v>
      </c>
      <c r="F388" s="154" t="s">
        <v>280</v>
      </c>
      <c r="G388" s="154" t="s">
        <v>281</v>
      </c>
      <c r="H388" s="110">
        <f>SUM(J388:BD388)</f>
        <v>1828.2120677450275</v>
      </c>
      <c r="I388" s="2"/>
      <c r="J388" s="119">
        <f t="shared" ref="J388:BD388" si="239">-SUM(J186,J189)</f>
        <v>0</v>
      </c>
      <c r="K388" s="119">
        <f t="shared" si="239"/>
        <v>0</v>
      </c>
      <c r="L388" s="119">
        <f t="shared" si="239"/>
        <v>0</v>
      </c>
      <c r="M388" s="119">
        <f t="shared" si="239"/>
        <v>0</v>
      </c>
      <c r="N388" s="119">
        <f t="shared" si="239"/>
        <v>0</v>
      </c>
      <c r="O388" s="119">
        <f t="shared" si="239"/>
        <v>0</v>
      </c>
      <c r="P388" s="119">
        <f t="shared" si="239"/>
        <v>0</v>
      </c>
      <c r="Q388" s="119">
        <f t="shared" si="239"/>
        <v>0</v>
      </c>
      <c r="R388" s="119">
        <f t="shared" si="239"/>
        <v>41.750269976862974</v>
      </c>
      <c r="S388" s="119">
        <f t="shared" si="239"/>
        <v>99.375046989962016</v>
      </c>
      <c r="T388" s="119">
        <f t="shared" si="239"/>
        <v>121.14046294919228</v>
      </c>
      <c r="U388" s="119">
        <f t="shared" si="239"/>
        <v>122.30051986617508</v>
      </c>
      <c r="V388" s="119">
        <f t="shared" si="239"/>
        <v>122.99463398371729</v>
      </c>
      <c r="W388" s="119">
        <f t="shared" si="239"/>
        <v>88.644993609605066</v>
      </c>
      <c r="X388" s="119">
        <f t="shared" si="239"/>
        <v>119.71151327103617</v>
      </c>
      <c r="Y388" s="119">
        <f t="shared" si="239"/>
        <v>122.07893073918966</v>
      </c>
      <c r="Z388" s="119">
        <f t="shared" si="239"/>
        <v>100.00475227483071</v>
      </c>
      <c r="AA388" s="119">
        <f t="shared" si="239"/>
        <v>108.552583889695</v>
      </c>
      <c r="AB388" s="119">
        <f t="shared" si="239"/>
        <v>109.32235586524479</v>
      </c>
      <c r="AC388" s="119">
        <f t="shared" si="239"/>
        <v>76.746388323286865</v>
      </c>
      <c r="AD388" s="119">
        <f t="shared" si="239"/>
        <v>108.86520278638336</v>
      </c>
      <c r="AE388" s="119">
        <f t="shared" si="239"/>
        <v>108.98402965236234</v>
      </c>
      <c r="AF388" s="119">
        <f t="shared" si="239"/>
        <v>95.943353298870491</v>
      </c>
      <c r="AG388" s="119">
        <f t="shared" si="239"/>
        <v>109.44412666214907</v>
      </c>
      <c r="AH388" s="119">
        <f t="shared" si="239"/>
        <v>110.66478605384766</v>
      </c>
      <c r="AI388" s="119">
        <f t="shared" si="239"/>
        <v>61.688117552616539</v>
      </c>
      <c r="AJ388" s="119">
        <f t="shared" si="239"/>
        <v>0</v>
      </c>
      <c r="AK388" s="119">
        <f t="shared" si="239"/>
        <v>0</v>
      </c>
      <c r="AL388" s="119">
        <f t="shared" si="239"/>
        <v>0</v>
      </c>
      <c r="AM388" s="119">
        <f t="shared" si="239"/>
        <v>0</v>
      </c>
      <c r="AN388" s="119">
        <f t="shared" si="239"/>
        <v>0</v>
      </c>
      <c r="AO388" s="119">
        <f t="shared" si="239"/>
        <v>0</v>
      </c>
      <c r="AP388" s="119">
        <f t="shared" si="239"/>
        <v>0</v>
      </c>
      <c r="AQ388" s="119">
        <f t="shared" si="239"/>
        <v>0</v>
      </c>
      <c r="AR388" s="119">
        <f t="shared" si="239"/>
        <v>0</v>
      </c>
      <c r="AS388" s="119">
        <f t="shared" si="239"/>
        <v>0</v>
      </c>
      <c r="AT388" s="119">
        <f t="shared" si="239"/>
        <v>0</v>
      </c>
      <c r="AU388" s="119">
        <f t="shared" si="239"/>
        <v>0</v>
      </c>
      <c r="AV388" s="119">
        <f t="shared" si="239"/>
        <v>0</v>
      </c>
      <c r="AW388" s="119">
        <f t="shared" si="239"/>
        <v>0</v>
      </c>
      <c r="AX388" s="119">
        <f t="shared" si="239"/>
        <v>0</v>
      </c>
      <c r="AY388" s="119">
        <f t="shared" si="239"/>
        <v>0</v>
      </c>
      <c r="AZ388" s="119">
        <f t="shared" si="239"/>
        <v>0</v>
      </c>
      <c r="BA388" s="119">
        <f t="shared" si="239"/>
        <v>0</v>
      </c>
      <c r="BB388" s="119">
        <f t="shared" si="239"/>
        <v>0</v>
      </c>
      <c r="BC388" s="119">
        <f t="shared" si="239"/>
        <v>0</v>
      </c>
      <c r="BD388" s="119">
        <f t="shared" si="239"/>
        <v>0</v>
      </c>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row>
    <row r="389" spans="1:104" outlineLevel="1" x14ac:dyDescent="0.25">
      <c r="A389" s="2"/>
      <c r="B389" s="2"/>
      <c r="C389" s="2" t="s">
        <v>282</v>
      </c>
      <c r="D389" s="2"/>
      <c r="E389" s="20" t="s">
        <v>57</v>
      </c>
      <c r="F389" s="155">
        <f>MIN(J389:BD389)</f>
        <v>1.4999999999999998</v>
      </c>
      <c r="G389" s="155">
        <f>AVERAGEIF(J389:BD389, "&lt;&gt;n/a", J389:BD389)</f>
        <v>1.5186295231443854</v>
      </c>
      <c r="H389" s="2"/>
      <c r="I389" s="8"/>
      <c r="J389" s="156" t="str">
        <f>IF(J386=0,"n/a",IFERROR(J387/J388,"n/a"))</f>
        <v>n/a</v>
      </c>
      <c r="K389" s="156" t="str">
        <f t="shared" ref="K389:BD389" si="240">IF(K386=0,"n/a",IFERROR(K387/K388,"n/a"))</f>
        <v>n/a</v>
      </c>
      <c r="L389" s="156" t="str">
        <f t="shared" si="240"/>
        <v>n/a</v>
      </c>
      <c r="M389" s="156" t="str">
        <f t="shared" si="240"/>
        <v>n/a</v>
      </c>
      <c r="N389" s="156" t="str">
        <f t="shared" si="240"/>
        <v>n/a</v>
      </c>
      <c r="O389" s="156" t="str">
        <f t="shared" si="240"/>
        <v>n/a</v>
      </c>
      <c r="P389" s="156" t="str">
        <f t="shared" si="240"/>
        <v>n/a</v>
      </c>
      <c r="Q389" s="156" t="str">
        <f t="shared" si="240"/>
        <v>n/a</v>
      </c>
      <c r="R389" s="156">
        <f t="shared" si="240"/>
        <v>1.5</v>
      </c>
      <c r="S389" s="156">
        <f t="shared" si="240"/>
        <v>1.5</v>
      </c>
      <c r="T389" s="156">
        <f t="shared" si="240"/>
        <v>1.5</v>
      </c>
      <c r="U389" s="156">
        <f t="shared" si="240"/>
        <v>1.4999999999999998</v>
      </c>
      <c r="V389" s="156">
        <f t="shared" si="240"/>
        <v>1.5</v>
      </c>
      <c r="W389" s="156">
        <f t="shared" si="240"/>
        <v>1.5</v>
      </c>
      <c r="X389" s="156">
        <f t="shared" si="240"/>
        <v>1.5</v>
      </c>
      <c r="Y389" s="156">
        <f t="shared" si="240"/>
        <v>1.5</v>
      </c>
      <c r="Z389" s="156">
        <f t="shared" si="240"/>
        <v>1.5</v>
      </c>
      <c r="AA389" s="156">
        <f t="shared" si="240"/>
        <v>1.4999999999999998</v>
      </c>
      <c r="AB389" s="156">
        <f t="shared" si="240"/>
        <v>1.5000000000000002</v>
      </c>
      <c r="AC389" s="156">
        <f t="shared" si="240"/>
        <v>1.5</v>
      </c>
      <c r="AD389" s="156">
        <f t="shared" si="240"/>
        <v>1.5</v>
      </c>
      <c r="AE389" s="156">
        <f t="shared" si="240"/>
        <v>1.5</v>
      </c>
      <c r="AF389" s="156">
        <f t="shared" si="240"/>
        <v>1.5</v>
      </c>
      <c r="AG389" s="156">
        <f t="shared" si="240"/>
        <v>1.5</v>
      </c>
      <c r="AH389" s="156">
        <f t="shared" si="240"/>
        <v>1.5</v>
      </c>
      <c r="AI389" s="156">
        <f t="shared" si="240"/>
        <v>1.8353314165989367</v>
      </c>
      <c r="AJ389" s="156" t="str">
        <f t="shared" si="240"/>
        <v>n/a</v>
      </c>
      <c r="AK389" s="156" t="str">
        <f t="shared" si="240"/>
        <v>n/a</v>
      </c>
      <c r="AL389" s="156" t="str">
        <f t="shared" si="240"/>
        <v>n/a</v>
      </c>
      <c r="AM389" s="156" t="str">
        <f t="shared" si="240"/>
        <v>n/a</v>
      </c>
      <c r="AN389" s="156" t="str">
        <f t="shared" si="240"/>
        <v>n/a</v>
      </c>
      <c r="AO389" s="156" t="str">
        <f t="shared" si="240"/>
        <v>n/a</v>
      </c>
      <c r="AP389" s="156" t="str">
        <f t="shared" si="240"/>
        <v>n/a</v>
      </c>
      <c r="AQ389" s="156" t="str">
        <f t="shared" si="240"/>
        <v>n/a</v>
      </c>
      <c r="AR389" s="156" t="str">
        <f t="shared" si="240"/>
        <v>n/a</v>
      </c>
      <c r="AS389" s="156" t="str">
        <f t="shared" si="240"/>
        <v>n/a</v>
      </c>
      <c r="AT389" s="156" t="str">
        <f t="shared" si="240"/>
        <v>n/a</v>
      </c>
      <c r="AU389" s="156" t="str">
        <f t="shared" si="240"/>
        <v>n/a</v>
      </c>
      <c r="AV389" s="156" t="str">
        <f t="shared" si="240"/>
        <v>n/a</v>
      </c>
      <c r="AW389" s="156" t="str">
        <f t="shared" si="240"/>
        <v>n/a</v>
      </c>
      <c r="AX389" s="156" t="str">
        <f t="shared" si="240"/>
        <v>n/a</v>
      </c>
      <c r="AY389" s="156" t="str">
        <f t="shared" si="240"/>
        <v>n/a</v>
      </c>
      <c r="AZ389" s="156" t="str">
        <f t="shared" si="240"/>
        <v>n/a</v>
      </c>
      <c r="BA389" s="156" t="str">
        <f t="shared" si="240"/>
        <v>n/a</v>
      </c>
      <c r="BB389" s="156" t="str">
        <f t="shared" si="240"/>
        <v>n/a</v>
      </c>
      <c r="BC389" s="156" t="str">
        <f t="shared" si="240"/>
        <v>n/a</v>
      </c>
      <c r="BD389" s="156" t="str">
        <f t="shared" si="240"/>
        <v>n/a</v>
      </c>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row>
    <row r="390" spans="1:104" outlineLevel="1" x14ac:dyDescent="0.25">
      <c r="A390" s="2"/>
      <c r="B390" s="2"/>
      <c r="C390" s="2"/>
      <c r="D390" s="2"/>
      <c r="E390" s="24"/>
      <c r="F390" s="2"/>
      <c r="G390" s="2"/>
      <c r="H390" s="104"/>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row>
    <row r="391" spans="1:104" outlineLevel="1" x14ac:dyDescent="0.25">
      <c r="A391" s="2"/>
      <c r="B391" s="2"/>
      <c r="C391" s="2" t="str">
        <f>C318</f>
        <v>Target DSCR</v>
      </c>
      <c r="D391" s="2"/>
      <c r="E391" s="20" t="s">
        <v>57</v>
      </c>
      <c r="F391" s="2"/>
      <c r="G391" s="2"/>
      <c r="H391" s="104"/>
      <c r="I391" s="2"/>
      <c r="J391" s="155">
        <f>J318</f>
        <v>0</v>
      </c>
      <c r="K391" s="155">
        <f t="shared" ref="K391:BD391" si="241">K318</f>
        <v>0</v>
      </c>
      <c r="L391" s="155">
        <f t="shared" si="241"/>
        <v>0</v>
      </c>
      <c r="M391" s="155">
        <f t="shared" si="241"/>
        <v>0</v>
      </c>
      <c r="N391" s="155">
        <f t="shared" si="241"/>
        <v>0</v>
      </c>
      <c r="O391" s="155">
        <f t="shared" si="241"/>
        <v>0</v>
      </c>
      <c r="P391" s="155">
        <f t="shared" si="241"/>
        <v>0</v>
      </c>
      <c r="Q391" s="155">
        <f t="shared" si="241"/>
        <v>0</v>
      </c>
      <c r="R391" s="155">
        <f t="shared" si="241"/>
        <v>1.5</v>
      </c>
      <c r="S391" s="155">
        <f t="shared" si="241"/>
        <v>1.5</v>
      </c>
      <c r="T391" s="155">
        <f t="shared" si="241"/>
        <v>1.5</v>
      </c>
      <c r="U391" s="155">
        <f t="shared" si="241"/>
        <v>1.5</v>
      </c>
      <c r="V391" s="155">
        <f t="shared" si="241"/>
        <v>1.5</v>
      </c>
      <c r="W391" s="155">
        <f t="shared" si="241"/>
        <v>1.5</v>
      </c>
      <c r="X391" s="155">
        <f t="shared" si="241"/>
        <v>1.5</v>
      </c>
      <c r="Y391" s="155">
        <f t="shared" si="241"/>
        <v>1.5</v>
      </c>
      <c r="Z391" s="155">
        <f t="shared" si="241"/>
        <v>1.5</v>
      </c>
      <c r="AA391" s="155">
        <f t="shared" si="241"/>
        <v>1.5</v>
      </c>
      <c r="AB391" s="155">
        <f t="shared" si="241"/>
        <v>1.5</v>
      </c>
      <c r="AC391" s="155">
        <f t="shared" si="241"/>
        <v>1.5</v>
      </c>
      <c r="AD391" s="155">
        <f t="shared" si="241"/>
        <v>1.5</v>
      </c>
      <c r="AE391" s="155">
        <f t="shared" si="241"/>
        <v>1.5</v>
      </c>
      <c r="AF391" s="155">
        <f t="shared" si="241"/>
        <v>1.5</v>
      </c>
      <c r="AG391" s="155">
        <f t="shared" si="241"/>
        <v>1.5</v>
      </c>
      <c r="AH391" s="155">
        <f t="shared" si="241"/>
        <v>1.5</v>
      </c>
      <c r="AI391" s="155">
        <f t="shared" si="241"/>
        <v>1.5</v>
      </c>
      <c r="AJ391" s="155">
        <f t="shared" si="241"/>
        <v>0</v>
      </c>
      <c r="AK391" s="155">
        <f t="shared" si="241"/>
        <v>0</v>
      </c>
      <c r="AL391" s="155">
        <f t="shared" si="241"/>
        <v>0</v>
      </c>
      <c r="AM391" s="155">
        <f t="shared" si="241"/>
        <v>0</v>
      </c>
      <c r="AN391" s="155">
        <f t="shared" si="241"/>
        <v>0</v>
      </c>
      <c r="AO391" s="155">
        <f t="shared" si="241"/>
        <v>0</v>
      </c>
      <c r="AP391" s="155">
        <f t="shared" si="241"/>
        <v>0</v>
      </c>
      <c r="AQ391" s="155">
        <f t="shared" si="241"/>
        <v>0</v>
      </c>
      <c r="AR391" s="155">
        <f t="shared" si="241"/>
        <v>0</v>
      </c>
      <c r="AS391" s="155">
        <f t="shared" si="241"/>
        <v>0</v>
      </c>
      <c r="AT391" s="155">
        <f t="shared" si="241"/>
        <v>0</v>
      </c>
      <c r="AU391" s="155">
        <f t="shared" si="241"/>
        <v>0</v>
      </c>
      <c r="AV391" s="155">
        <f t="shared" si="241"/>
        <v>0</v>
      </c>
      <c r="AW391" s="155">
        <f t="shared" si="241"/>
        <v>0</v>
      </c>
      <c r="AX391" s="155">
        <f t="shared" si="241"/>
        <v>0</v>
      </c>
      <c r="AY391" s="155">
        <f t="shared" si="241"/>
        <v>0</v>
      </c>
      <c r="AZ391" s="155">
        <f t="shared" si="241"/>
        <v>0</v>
      </c>
      <c r="BA391" s="155">
        <f t="shared" si="241"/>
        <v>0</v>
      </c>
      <c r="BB391" s="155">
        <f t="shared" si="241"/>
        <v>0</v>
      </c>
      <c r="BC391" s="155">
        <f t="shared" si="241"/>
        <v>0</v>
      </c>
      <c r="BD391" s="155">
        <f t="shared" si="241"/>
        <v>0</v>
      </c>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row>
    <row r="392" spans="1:104" outlineLevel="1" x14ac:dyDescent="0.25">
      <c r="A392" s="2"/>
      <c r="B392" s="2"/>
      <c r="C392" s="2" t="s">
        <v>283</v>
      </c>
      <c r="D392" s="2"/>
      <c r="E392" s="20" t="s">
        <v>57</v>
      </c>
      <c r="F392" s="2"/>
      <c r="G392" s="2"/>
      <c r="H392" s="104"/>
      <c r="I392" s="2"/>
      <c r="J392" s="156" t="str">
        <f t="shared" ref="J392:R392" si="242">IFERROR(J389-J391,"n/a")</f>
        <v>n/a</v>
      </c>
      <c r="K392" s="156" t="str">
        <f t="shared" si="242"/>
        <v>n/a</v>
      </c>
      <c r="L392" s="156" t="str">
        <f t="shared" si="242"/>
        <v>n/a</v>
      </c>
      <c r="M392" s="156" t="str">
        <f t="shared" si="242"/>
        <v>n/a</v>
      </c>
      <c r="N392" s="156" t="str">
        <f t="shared" si="242"/>
        <v>n/a</v>
      </c>
      <c r="O392" s="156" t="str">
        <f t="shared" si="242"/>
        <v>n/a</v>
      </c>
      <c r="P392" s="156" t="str">
        <f t="shared" si="242"/>
        <v>n/a</v>
      </c>
      <c r="Q392" s="156" t="str">
        <f t="shared" si="242"/>
        <v>n/a</v>
      </c>
      <c r="R392" s="156">
        <f t="shared" si="242"/>
        <v>0</v>
      </c>
      <c r="S392" s="156">
        <f>IFERROR(S389-S391,"n/a")</f>
        <v>0</v>
      </c>
      <c r="T392" s="156">
        <f t="shared" ref="T392:BD392" si="243">IFERROR(T389-T391,"n/a")</f>
        <v>0</v>
      </c>
      <c r="U392" s="156">
        <f t="shared" si="243"/>
        <v>-2.2204460492503131E-16</v>
      </c>
      <c r="V392" s="156">
        <f t="shared" si="243"/>
        <v>0</v>
      </c>
      <c r="W392" s="156">
        <f t="shared" si="243"/>
        <v>0</v>
      </c>
      <c r="X392" s="156">
        <f t="shared" si="243"/>
        <v>0</v>
      </c>
      <c r="Y392" s="156">
        <f t="shared" si="243"/>
        <v>0</v>
      </c>
      <c r="Z392" s="156">
        <f t="shared" si="243"/>
        <v>0</v>
      </c>
      <c r="AA392" s="156">
        <f t="shared" si="243"/>
        <v>-2.2204460492503131E-16</v>
      </c>
      <c r="AB392" s="156">
        <f t="shared" si="243"/>
        <v>2.2204460492503131E-16</v>
      </c>
      <c r="AC392" s="156">
        <f t="shared" si="243"/>
        <v>0</v>
      </c>
      <c r="AD392" s="156">
        <f t="shared" si="243"/>
        <v>0</v>
      </c>
      <c r="AE392" s="156">
        <f t="shared" si="243"/>
        <v>0</v>
      </c>
      <c r="AF392" s="156">
        <f t="shared" si="243"/>
        <v>0</v>
      </c>
      <c r="AG392" s="156">
        <f t="shared" si="243"/>
        <v>0</v>
      </c>
      <c r="AH392" s="156">
        <f t="shared" si="243"/>
        <v>0</v>
      </c>
      <c r="AI392" s="156">
        <f t="shared" si="243"/>
        <v>0.33533141659893673</v>
      </c>
      <c r="AJ392" s="156" t="str">
        <f t="shared" si="243"/>
        <v>n/a</v>
      </c>
      <c r="AK392" s="156" t="str">
        <f t="shared" si="243"/>
        <v>n/a</v>
      </c>
      <c r="AL392" s="156" t="str">
        <f t="shared" si="243"/>
        <v>n/a</v>
      </c>
      <c r="AM392" s="156" t="str">
        <f t="shared" si="243"/>
        <v>n/a</v>
      </c>
      <c r="AN392" s="156" t="str">
        <f t="shared" si="243"/>
        <v>n/a</v>
      </c>
      <c r="AO392" s="156" t="str">
        <f t="shared" si="243"/>
        <v>n/a</v>
      </c>
      <c r="AP392" s="156" t="str">
        <f t="shared" si="243"/>
        <v>n/a</v>
      </c>
      <c r="AQ392" s="156" t="str">
        <f t="shared" si="243"/>
        <v>n/a</v>
      </c>
      <c r="AR392" s="156" t="str">
        <f t="shared" si="243"/>
        <v>n/a</v>
      </c>
      <c r="AS392" s="156" t="str">
        <f t="shared" si="243"/>
        <v>n/a</v>
      </c>
      <c r="AT392" s="156" t="str">
        <f t="shared" si="243"/>
        <v>n/a</v>
      </c>
      <c r="AU392" s="156" t="str">
        <f t="shared" si="243"/>
        <v>n/a</v>
      </c>
      <c r="AV392" s="156" t="str">
        <f t="shared" si="243"/>
        <v>n/a</v>
      </c>
      <c r="AW392" s="156" t="str">
        <f t="shared" si="243"/>
        <v>n/a</v>
      </c>
      <c r="AX392" s="156" t="str">
        <f t="shared" si="243"/>
        <v>n/a</v>
      </c>
      <c r="AY392" s="156" t="str">
        <f t="shared" si="243"/>
        <v>n/a</v>
      </c>
      <c r="AZ392" s="156" t="str">
        <f t="shared" si="243"/>
        <v>n/a</v>
      </c>
      <c r="BA392" s="156" t="str">
        <f t="shared" si="243"/>
        <v>n/a</v>
      </c>
      <c r="BB392" s="156" t="str">
        <f t="shared" si="243"/>
        <v>n/a</v>
      </c>
      <c r="BC392" s="156" t="str">
        <f t="shared" si="243"/>
        <v>n/a</v>
      </c>
      <c r="BD392" s="156" t="str">
        <f t="shared" si="243"/>
        <v>n/a</v>
      </c>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row>
    <row r="393" spans="1:104" outlineLevel="1" x14ac:dyDescent="0.25">
      <c r="A393" s="2"/>
      <c r="B393" s="2"/>
      <c r="C393" s="2"/>
      <c r="D393" s="2"/>
      <c r="E393" s="24"/>
      <c r="F393" s="2"/>
      <c r="G393" s="2"/>
      <c r="H393" s="104"/>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row>
    <row r="394" spans="1:104"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row>
    <row r="395" spans="1:104" ht="15.75" x14ac:dyDescent="0.25">
      <c r="A395" s="4">
        <f>MAX($A$2:A394)+1</f>
        <v>7</v>
      </c>
      <c r="B395" s="5"/>
      <c r="C395" s="5" t="s">
        <v>284</v>
      </c>
      <c r="D395" s="6"/>
      <c r="E395" s="5"/>
      <c r="F395" s="5"/>
      <c r="G395" s="5"/>
      <c r="H395" s="5"/>
      <c r="I395" s="5"/>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row>
    <row r="396" spans="1:104" outlineLevel="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row>
    <row r="397" spans="1:104" outlineLevel="1" x14ac:dyDescent="0.25">
      <c r="A397" s="2"/>
      <c r="B397" s="9">
        <f>MAX($A$14:B396)+0.01</f>
        <v>7.01</v>
      </c>
      <c r="C397" s="10" t="s">
        <v>284</v>
      </c>
      <c r="D397" s="2"/>
      <c r="E397" s="11"/>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row>
    <row r="398" spans="1:104" outlineLevel="1" x14ac:dyDescent="0.25">
      <c r="A398" s="2"/>
      <c r="B398" s="2"/>
      <c r="C398" s="2" t="s">
        <v>285</v>
      </c>
      <c r="D398" s="2"/>
      <c r="E398" s="20" t="s">
        <v>57</v>
      </c>
      <c r="F398" s="2"/>
      <c r="G398" s="2"/>
      <c r="H398" s="85" t="b">
        <f>ROUND(H39-H45,3)=0</f>
        <v>1</v>
      </c>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row>
    <row r="399" spans="1:104" outlineLevel="1" x14ac:dyDescent="0.25">
      <c r="A399" s="2"/>
      <c r="B399" s="2"/>
      <c r="C399" s="2" t="s">
        <v>286</v>
      </c>
      <c r="D399" s="2"/>
      <c r="E399" s="20" t="s">
        <v>57</v>
      </c>
      <c r="F399" s="2"/>
      <c r="G399" s="2"/>
      <c r="H399" s="85" t="b">
        <f>H38=1</f>
        <v>1</v>
      </c>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row>
    <row r="400" spans="1:104" outlineLevel="1" x14ac:dyDescent="0.25">
      <c r="A400" s="2"/>
      <c r="B400" s="2"/>
      <c r="C400" s="2" t="s">
        <v>191</v>
      </c>
      <c r="D400" s="2"/>
      <c r="E400" s="20" t="s">
        <v>57</v>
      </c>
      <c r="F400" s="2"/>
      <c r="G400" s="2"/>
      <c r="H400" s="85" t="b">
        <f>ROUND(H228,3)=0</f>
        <v>1</v>
      </c>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row>
    <row r="401" spans="1:104" outlineLevel="1" x14ac:dyDescent="0.25">
      <c r="A401" s="2"/>
      <c r="B401" s="2"/>
      <c r="C401" s="2" t="s">
        <v>190</v>
      </c>
      <c r="D401" s="2"/>
      <c r="E401" s="20" t="s">
        <v>57</v>
      </c>
      <c r="F401" s="2"/>
      <c r="G401" s="2"/>
      <c r="H401" s="85" t="b">
        <f>H200=0</f>
        <v>1</v>
      </c>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row>
    <row r="402" spans="1:104" outlineLevel="1" x14ac:dyDescent="0.25">
      <c r="A402" s="2"/>
      <c r="B402" s="2"/>
      <c r="C402" s="2" t="s">
        <v>32</v>
      </c>
      <c r="D402" s="2"/>
      <c r="E402" s="20" t="s">
        <v>57</v>
      </c>
      <c r="F402" s="2"/>
      <c r="G402" s="2"/>
      <c r="H402" s="85" t="b">
        <f>F131&gt;G135</f>
        <v>1</v>
      </c>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row>
    <row r="403" spans="1:104" outlineLevel="1" x14ac:dyDescent="0.25">
      <c r="A403" s="2"/>
      <c r="B403" s="2"/>
      <c r="C403" s="2" t="s">
        <v>205</v>
      </c>
      <c r="D403" s="2"/>
      <c r="E403" s="20" t="s">
        <v>57</v>
      </c>
      <c r="F403" s="2"/>
      <c r="G403" s="2"/>
      <c r="H403" s="85" t="b">
        <f>ROUND(H334,3)=0</f>
        <v>1</v>
      </c>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row>
    <row r="404" spans="1:104" outlineLevel="1" x14ac:dyDescent="0.25">
      <c r="A404" s="2"/>
      <c r="B404" s="2"/>
      <c r="C404" s="2" t="s">
        <v>287</v>
      </c>
      <c r="D404" s="2"/>
      <c r="E404" s="20" t="s">
        <v>57</v>
      </c>
      <c r="F404" s="2"/>
      <c r="G404" s="2"/>
      <c r="H404" s="85" t="b">
        <f>ROUND(H373,3)=0</f>
        <v>1</v>
      </c>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row>
    <row r="405" spans="1:104" outlineLevel="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row>
    <row r="406" spans="1:104" outlineLevel="1" x14ac:dyDescent="0.25">
      <c r="A406" s="2"/>
      <c r="B406" s="2"/>
      <c r="C406" s="2" t="s">
        <v>288</v>
      </c>
      <c r="D406" s="2"/>
      <c r="E406" s="20" t="s">
        <v>57</v>
      </c>
      <c r="F406" s="2"/>
      <c r="G406" s="2"/>
      <c r="H406" s="89" t="b">
        <f>AND(H398:H404)</f>
        <v>1</v>
      </c>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row>
    <row r="407" spans="1:104" outlineLevel="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row>
    <row r="408" spans="1:104" outlineLevel="1" x14ac:dyDescent="0.25">
      <c r="A408" s="8"/>
      <c r="B408" s="9">
        <f>MAX($A$14:B407)+0.01</f>
        <v>7.02</v>
      </c>
      <c r="C408" s="10" t="s">
        <v>289</v>
      </c>
      <c r="D408" s="2"/>
      <c r="E408" s="24"/>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row>
    <row r="409" spans="1:104" outlineLevel="1" x14ac:dyDescent="0.25">
      <c r="A409" s="8"/>
      <c r="B409" s="9"/>
      <c r="C409" s="8" t="s">
        <v>290</v>
      </c>
      <c r="D409" s="2"/>
      <c r="E409" s="20" t="s">
        <v>57</v>
      </c>
      <c r="F409" s="2"/>
      <c r="G409" s="2"/>
      <c r="H409" s="2"/>
      <c r="I409" s="2"/>
      <c r="J409" s="157" t="str">
        <f>IFERROR(J313*(J410&lt;&gt;0),"-")</f>
        <v>-</v>
      </c>
      <c r="K409" s="157" t="str">
        <f t="shared" ref="K409:BD409" si="244">IFERROR(K313*(K410&lt;&gt;0),"-")</f>
        <v>-</v>
      </c>
      <c r="L409" s="157" t="str">
        <f t="shared" si="244"/>
        <v>-</v>
      </c>
      <c r="M409" s="157" t="str">
        <f t="shared" si="244"/>
        <v>-</v>
      </c>
      <c r="N409" s="157" t="str">
        <f t="shared" si="244"/>
        <v>-</v>
      </c>
      <c r="O409" s="157" t="str">
        <f t="shared" si="244"/>
        <v>-</v>
      </c>
      <c r="P409" s="157" t="str">
        <f t="shared" si="244"/>
        <v>-</v>
      </c>
      <c r="Q409" s="157" t="str">
        <f t="shared" si="244"/>
        <v>-</v>
      </c>
      <c r="R409" s="157">
        <f t="shared" si="244"/>
        <v>1</v>
      </c>
      <c r="S409" s="157">
        <f t="shared" si="244"/>
        <v>2</v>
      </c>
      <c r="T409" s="157">
        <f t="shared" si="244"/>
        <v>3</v>
      </c>
      <c r="U409" s="157">
        <f t="shared" si="244"/>
        <v>4</v>
      </c>
      <c r="V409" s="157">
        <f t="shared" si="244"/>
        <v>5</v>
      </c>
      <c r="W409" s="157">
        <f t="shared" si="244"/>
        <v>6</v>
      </c>
      <c r="X409" s="157">
        <f t="shared" si="244"/>
        <v>7</v>
      </c>
      <c r="Y409" s="157">
        <f t="shared" si="244"/>
        <v>8</v>
      </c>
      <c r="Z409" s="157">
        <f t="shared" si="244"/>
        <v>9</v>
      </c>
      <c r="AA409" s="157">
        <f t="shared" si="244"/>
        <v>10</v>
      </c>
      <c r="AB409" s="157">
        <f t="shared" si="244"/>
        <v>11</v>
      </c>
      <c r="AC409" s="157">
        <f t="shared" si="244"/>
        <v>12</v>
      </c>
      <c r="AD409" s="157">
        <f t="shared" si="244"/>
        <v>13</v>
      </c>
      <c r="AE409" s="157">
        <f t="shared" si="244"/>
        <v>14</v>
      </c>
      <c r="AF409" s="157">
        <f t="shared" si="244"/>
        <v>15</v>
      </c>
      <c r="AG409" s="157">
        <f t="shared" si="244"/>
        <v>16</v>
      </c>
      <c r="AH409" s="157">
        <f t="shared" si="244"/>
        <v>17</v>
      </c>
      <c r="AI409" s="157">
        <f t="shared" si="244"/>
        <v>18</v>
      </c>
      <c r="AJ409" s="157" t="str">
        <f t="shared" si="244"/>
        <v>-</v>
      </c>
      <c r="AK409" s="157" t="str">
        <f t="shared" si="244"/>
        <v>-</v>
      </c>
      <c r="AL409" s="157" t="str">
        <f t="shared" si="244"/>
        <v>-</v>
      </c>
      <c r="AM409" s="157" t="str">
        <f t="shared" si="244"/>
        <v>-</v>
      </c>
      <c r="AN409" s="157" t="str">
        <f t="shared" si="244"/>
        <v>-</v>
      </c>
      <c r="AO409" s="157" t="str">
        <f t="shared" si="244"/>
        <v>-</v>
      </c>
      <c r="AP409" s="157" t="str">
        <f t="shared" si="244"/>
        <v>-</v>
      </c>
      <c r="AQ409" s="157" t="str">
        <f t="shared" si="244"/>
        <v>-</v>
      </c>
      <c r="AR409" s="157" t="str">
        <f t="shared" si="244"/>
        <v>-</v>
      </c>
      <c r="AS409" s="157" t="str">
        <f t="shared" si="244"/>
        <v>-</v>
      </c>
      <c r="AT409" s="157" t="str">
        <f t="shared" si="244"/>
        <v>-</v>
      </c>
      <c r="AU409" s="157" t="str">
        <f t="shared" si="244"/>
        <v>-</v>
      </c>
      <c r="AV409" s="157" t="str">
        <f t="shared" si="244"/>
        <v>-</v>
      </c>
      <c r="AW409" s="157" t="str">
        <f t="shared" si="244"/>
        <v>-</v>
      </c>
      <c r="AX409" s="157" t="str">
        <f t="shared" si="244"/>
        <v>-</v>
      </c>
      <c r="AY409" s="157" t="str">
        <f t="shared" si="244"/>
        <v>-</v>
      </c>
      <c r="AZ409" s="157" t="str">
        <f t="shared" si="244"/>
        <v>-</v>
      </c>
      <c r="BA409" s="157" t="str">
        <f t="shared" si="244"/>
        <v>-</v>
      </c>
      <c r="BB409" s="157" t="str">
        <f t="shared" si="244"/>
        <v>-</v>
      </c>
      <c r="BC409" s="157" t="str">
        <f t="shared" si="244"/>
        <v>-</v>
      </c>
      <c r="BD409" s="157" t="str">
        <f t="shared" si="244"/>
        <v>-</v>
      </c>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row>
    <row r="410" spans="1:104" outlineLevel="1" x14ac:dyDescent="0.25">
      <c r="A410" s="8"/>
      <c r="B410" s="8"/>
      <c r="C410" s="8" t="str">
        <f>C389</f>
        <v>Actual DSCR</v>
      </c>
      <c r="D410" s="8"/>
      <c r="E410" s="20" t="s">
        <v>57</v>
      </c>
      <c r="F410" s="2"/>
      <c r="G410" s="2"/>
      <c r="H410" s="8"/>
      <c r="I410" s="8"/>
      <c r="J410" s="158" t="e">
        <f>IF(J389="n/a",NA(),J389)</f>
        <v>#N/A</v>
      </c>
      <c r="K410" s="158" t="e">
        <f t="shared" ref="K410:BD410" si="245">IF(K389="n/a",NA(),K389)</f>
        <v>#N/A</v>
      </c>
      <c r="L410" s="158" t="e">
        <f t="shared" si="245"/>
        <v>#N/A</v>
      </c>
      <c r="M410" s="158" t="e">
        <f t="shared" si="245"/>
        <v>#N/A</v>
      </c>
      <c r="N410" s="158" t="e">
        <f t="shared" si="245"/>
        <v>#N/A</v>
      </c>
      <c r="O410" s="158" t="e">
        <f t="shared" si="245"/>
        <v>#N/A</v>
      </c>
      <c r="P410" s="158" t="e">
        <f t="shared" si="245"/>
        <v>#N/A</v>
      </c>
      <c r="Q410" s="158" t="e">
        <f t="shared" si="245"/>
        <v>#N/A</v>
      </c>
      <c r="R410" s="158">
        <f t="shared" si="245"/>
        <v>1.5</v>
      </c>
      <c r="S410" s="158">
        <f t="shared" si="245"/>
        <v>1.5</v>
      </c>
      <c r="T410" s="158">
        <f t="shared" si="245"/>
        <v>1.5</v>
      </c>
      <c r="U410" s="158">
        <f t="shared" si="245"/>
        <v>1.4999999999999998</v>
      </c>
      <c r="V410" s="158">
        <f t="shared" si="245"/>
        <v>1.5</v>
      </c>
      <c r="W410" s="158">
        <f t="shared" si="245"/>
        <v>1.5</v>
      </c>
      <c r="X410" s="158">
        <f t="shared" si="245"/>
        <v>1.5</v>
      </c>
      <c r="Y410" s="158">
        <f t="shared" si="245"/>
        <v>1.5</v>
      </c>
      <c r="Z410" s="158">
        <f t="shared" si="245"/>
        <v>1.5</v>
      </c>
      <c r="AA410" s="158">
        <f t="shared" si="245"/>
        <v>1.4999999999999998</v>
      </c>
      <c r="AB410" s="158">
        <f t="shared" si="245"/>
        <v>1.5000000000000002</v>
      </c>
      <c r="AC410" s="158">
        <f t="shared" si="245"/>
        <v>1.5</v>
      </c>
      <c r="AD410" s="158">
        <f t="shared" si="245"/>
        <v>1.5</v>
      </c>
      <c r="AE410" s="158">
        <f t="shared" si="245"/>
        <v>1.5</v>
      </c>
      <c r="AF410" s="158">
        <f t="shared" si="245"/>
        <v>1.5</v>
      </c>
      <c r="AG410" s="158">
        <f t="shared" si="245"/>
        <v>1.5</v>
      </c>
      <c r="AH410" s="158">
        <f t="shared" si="245"/>
        <v>1.5</v>
      </c>
      <c r="AI410" s="158">
        <f t="shared" si="245"/>
        <v>1.8353314165989367</v>
      </c>
      <c r="AJ410" s="158" t="e">
        <f t="shared" si="245"/>
        <v>#N/A</v>
      </c>
      <c r="AK410" s="158" t="e">
        <f t="shared" si="245"/>
        <v>#N/A</v>
      </c>
      <c r="AL410" s="158" t="e">
        <f t="shared" si="245"/>
        <v>#N/A</v>
      </c>
      <c r="AM410" s="158" t="e">
        <f t="shared" si="245"/>
        <v>#N/A</v>
      </c>
      <c r="AN410" s="158" t="e">
        <f t="shared" si="245"/>
        <v>#N/A</v>
      </c>
      <c r="AO410" s="158" t="e">
        <f t="shared" si="245"/>
        <v>#N/A</v>
      </c>
      <c r="AP410" s="158" t="e">
        <f t="shared" si="245"/>
        <v>#N/A</v>
      </c>
      <c r="AQ410" s="158" t="e">
        <f t="shared" si="245"/>
        <v>#N/A</v>
      </c>
      <c r="AR410" s="158" t="e">
        <f t="shared" si="245"/>
        <v>#N/A</v>
      </c>
      <c r="AS410" s="158" t="e">
        <f t="shared" si="245"/>
        <v>#N/A</v>
      </c>
      <c r="AT410" s="158" t="e">
        <f t="shared" si="245"/>
        <v>#N/A</v>
      </c>
      <c r="AU410" s="158" t="e">
        <f t="shared" si="245"/>
        <v>#N/A</v>
      </c>
      <c r="AV410" s="158" t="e">
        <f t="shared" si="245"/>
        <v>#N/A</v>
      </c>
      <c r="AW410" s="158" t="e">
        <f t="shared" si="245"/>
        <v>#N/A</v>
      </c>
      <c r="AX410" s="158" t="e">
        <f t="shared" si="245"/>
        <v>#N/A</v>
      </c>
      <c r="AY410" s="158" t="e">
        <f t="shared" si="245"/>
        <v>#N/A</v>
      </c>
      <c r="AZ410" s="158" t="e">
        <f t="shared" si="245"/>
        <v>#N/A</v>
      </c>
      <c r="BA410" s="158" t="e">
        <f t="shared" si="245"/>
        <v>#N/A</v>
      </c>
      <c r="BB410" s="158" t="e">
        <f t="shared" si="245"/>
        <v>#N/A</v>
      </c>
      <c r="BC410" s="158" t="e">
        <f t="shared" si="245"/>
        <v>#N/A</v>
      </c>
      <c r="BD410" s="158" t="e">
        <f t="shared" si="245"/>
        <v>#N/A</v>
      </c>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row>
    <row r="411" spans="1:104" outlineLevel="1" x14ac:dyDescent="0.25">
      <c r="A411" s="8"/>
      <c r="B411" s="8"/>
      <c r="C411" s="8" t="str">
        <f>C391</f>
        <v>Target DSCR</v>
      </c>
      <c r="D411" s="8"/>
      <c r="E411" s="20" t="s">
        <v>57</v>
      </c>
      <c r="F411" s="2"/>
      <c r="G411" s="2"/>
      <c r="H411" s="8"/>
      <c r="I411" s="8"/>
      <c r="J411" s="158" t="e">
        <f>IF(J391=0,NA(),J391)</f>
        <v>#N/A</v>
      </c>
      <c r="K411" s="158" t="e">
        <f t="shared" ref="K411:BD411" si="246">IF(K391=0,NA(),K391)</f>
        <v>#N/A</v>
      </c>
      <c r="L411" s="158" t="e">
        <f t="shared" si="246"/>
        <v>#N/A</v>
      </c>
      <c r="M411" s="158" t="e">
        <f t="shared" si="246"/>
        <v>#N/A</v>
      </c>
      <c r="N411" s="158" t="e">
        <f t="shared" si="246"/>
        <v>#N/A</v>
      </c>
      <c r="O411" s="158" t="e">
        <f t="shared" si="246"/>
        <v>#N/A</v>
      </c>
      <c r="P411" s="158" t="e">
        <f t="shared" si="246"/>
        <v>#N/A</v>
      </c>
      <c r="Q411" s="158" t="e">
        <f t="shared" si="246"/>
        <v>#N/A</v>
      </c>
      <c r="R411" s="158">
        <f t="shared" si="246"/>
        <v>1.5</v>
      </c>
      <c r="S411" s="158">
        <f t="shared" si="246"/>
        <v>1.5</v>
      </c>
      <c r="T411" s="158">
        <f t="shared" si="246"/>
        <v>1.5</v>
      </c>
      <c r="U411" s="158">
        <f t="shared" si="246"/>
        <v>1.5</v>
      </c>
      <c r="V411" s="158">
        <f t="shared" si="246"/>
        <v>1.5</v>
      </c>
      <c r="W411" s="158">
        <f t="shared" si="246"/>
        <v>1.5</v>
      </c>
      <c r="X411" s="158">
        <f t="shared" si="246"/>
        <v>1.5</v>
      </c>
      <c r="Y411" s="158">
        <f t="shared" si="246"/>
        <v>1.5</v>
      </c>
      <c r="Z411" s="158">
        <f t="shared" si="246"/>
        <v>1.5</v>
      </c>
      <c r="AA411" s="158">
        <f t="shared" si="246"/>
        <v>1.5</v>
      </c>
      <c r="AB411" s="158">
        <f t="shared" si="246"/>
        <v>1.5</v>
      </c>
      <c r="AC411" s="158">
        <f t="shared" si="246"/>
        <v>1.5</v>
      </c>
      <c r="AD411" s="158">
        <f t="shared" si="246"/>
        <v>1.5</v>
      </c>
      <c r="AE411" s="158">
        <f t="shared" si="246"/>
        <v>1.5</v>
      </c>
      <c r="AF411" s="158">
        <f t="shared" si="246"/>
        <v>1.5</v>
      </c>
      <c r="AG411" s="158">
        <f t="shared" si="246"/>
        <v>1.5</v>
      </c>
      <c r="AH411" s="158">
        <f t="shared" si="246"/>
        <v>1.5</v>
      </c>
      <c r="AI411" s="158">
        <f t="shared" si="246"/>
        <v>1.5</v>
      </c>
      <c r="AJ411" s="158" t="e">
        <f t="shared" si="246"/>
        <v>#N/A</v>
      </c>
      <c r="AK411" s="158" t="e">
        <f t="shared" si="246"/>
        <v>#N/A</v>
      </c>
      <c r="AL411" s="158" t="e">
        <f t="shared" si="246"/>
        <v>#N/A</v>
      </c>
      <c r="AM411" s="158" t="e">
        <f t="shared" si="246"/>
        <v>#N/A</v>
      </c>
      <c r="AN411" s="158" t="e">
        <f t="shared" si="246"/>
        <v>#N/A</v>
      </c>
      <c r="AO411" s="158" t="e">
        <f t="shared" si="246"/>
        <v>#N/A</v>
      </c>
      <c r="AP411" s="158" t="e">
        <f t="shared" si="246"/>
        <v>#N/A</v>
      </c>
      <c r="AQ411" s="158" t="e">
        <f t="shared" si="246"/>
        <v>#N/A</v>
      </c>
      <c r="AR411" s="158" t="e">
        <f t="shared" si="246"/>
        <v>#N/A</v>
      </c>
      <c r="AS411" s="158" t="e">
        <f t="shared" si="246"/>
        <v>#N/A</v>
      </c>
      <c r="AT411" s="158" t="e">
        <f t="shared" si="246"/>
        <v>#N/A</v>
      </c>
      <c r="AU411" s="158" t="e">
        <f t="shared" si="246"/>
        <v>#N/A</v>
      </c>
      <c r="AV411" s="158" t="e">
        <f t="shared" si="246"/>
        <v>#N/A</v>
      </c>
      <c r="AW411" s="158" t="e">
        <f t="shared" si="246"/>
        <v>#N/A</v>
      </c>
      <c r="AX411" s="158" t="e">
        <f t="shared" si="246"/>
        <v>#N/A</v>
      </c>
      <c r="AY411" s="158" t="e">
        <f t="shared" si="246"/>
        <v>#N/A</v>
      </c>
      <c r="AZ411" s="158" t="e">
        <f t="shared" si="246"/>
        <v>#N/A</v>
      </c>
      <c r="BA411" s="158" t="e">
        <f t="shared" si="246"/>
        <v>#N/A</v>
      </c>
      <c r="BB411" s="158" t="e">
        <f t="shared" si="246"/>
        <v>#N/A</v>
      </c>
      <c r="BC411" s="158" t="e">
        <f t="shared" si="246"/>
        <v>#N/A</v>
      </c>
      <c r="BD411" s="158" t="e">
        <f t="shared" si="246"/>
        <v>#N/A</v>
      </c>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row>
    <row r="412" spans="1:104" outlineLevel="1" x14ac:dyDescent="0.25">
      <c r="A412" s="8"/>
      <c r="B412" s="2"/>
      <c r="C412" s="2"/>
      <c r="D412" s="2"/>
      <c r="E412" s="24"/>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row>
    <row r="413" spans="1:104" outlineLevel="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row>
    <row r="414" spans="1:104" outlineLevel="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row>
    <row r="415" spans="1:104" outlineLevel="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row>
    <row r="416" spans="1:104" outlineLevel="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row>
    <row r="417" spans="1:104" outlineLevel="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row>
    <row r="418" spans="1:104" outlineLevel="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row>
    <row r="419" spans="1:104" outlineLevel="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row>
    <row r="420" spans="1:104" outlineLevel="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row>
    <row r="421" spans="1:104" outlineLevel="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row>
    <row r="422" spans="1:104" outlineLevel="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row>
    <row r="423" spans="1:104" outlineLevel="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row>
    <row r="424" spans="1:104" outlineLevel="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row>
    <row r="425" spans="1:104" outlineLevel="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row>
    <row r="426" spans="1:104" outlineLevel="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row>
    <row r="427" spans="1:104" outlineLevel="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row>
    <row r="428" spans="1:104" outlineLevel="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row>
    <row r="429" spans="1:104" outlineLevel="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row>
    <row r="430" spans="1:104" outlineLevel="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row>
    <row r="431" spans="1:104" outlineLevel="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row>
    <row r="432" spans="1:104" hidden="1" outlineLevel="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row>
    <row r="433" spans="1:104" ht="15" hidden="1" customHeight="1" outlineLevel="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row>
    <row r="434" spans="1:104" ht="15" hidden="1" customHeight="1" outlineLevel="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row>
    <row r="435" spans="1:104" ht="15" hidden="1" customHeight="1" x14ac:dyDescent="0.25"/>
    <row r="436" spans="1:104" hidden="1" x14ac:dyDescent="0.25"/>
    <row r="437" spans="1:104" x14ac:dyDescent="0.25"/>
  </sheetData>
  <conditionalFormatting sqref="H1">
    <cfRule type="cellIs" dxfId="17" priority="17" stopIfTrue="1" operator="equal">
      <formula>TRUE</formula>
    </cfRule>
    <cfRule type="cellIs" dxfId="16" priority="18" stopIfTrue="1" operator="equal">
      <formula>"Err"</formula>
    </cfRule>
  </conditionalFormatting>
  <conditionalFormatting sqref="H406 H398:H404">
    <cfRule type="cellIs" dxfId="15" priority="15" operator="equal">
      <formula>TRUE</formula>
    </cfRule>
    <cfRule type="cellIs" dxfId="14" priority="16" operator="notEqual">
      <formula>TRUE</formula>
    </cfRule>
  </conditionalFormatting>
  <conditionalFormatting sqref="J31">
    <cfRule type="cellIs" dxfId="13" priority="14" operator="equal">
      <formula>1</formula>
    </cfRule>
  </conditionalFormatting>
  <conditionalFormatting sqref="J31">
    <cfRule type="cellIs" dxfId="12" priority="13" operator="equal">
      <formula>1</formula>
    </cfRule>
  </conditionalFormatting>
  <conditionalFormatting sqref="K31:BD31">
    <cfRule type="cellIs" dxfId="11" priority="12" operator="equal">
      <formula>1</formula>
    </cfRule>
  </conditionalFormatting>
  <conditionalFormatting sqref="K31:BD31">
    <cfRule type="cellIs" dxfId="10" priority="11" operator="equal">
      <formula>1</formula>
    </cfRule>
  </conditionalFormatting>
  <conditionalFormatting sqref="J32">
    <cfRule type="cellIs" dxfId="9" priority="10" operator="equal">
      <formula>1</formula>
    </cfRule>
  </conditionalFormatting>
  <conditionalFormatting sqref="J32">
    <cfRule type="cellIs" dxfId="8" priority="9" operator="equal">
      <formula>1</formula>
    </cfRule>
  </conditionalFormatting>
  <conditionalFormatting sqref="K32:BD32">
    <cfRule type="cellIs" dxfId="7" priority="8" operator="equal">
      <formula>1</formula>
    </cfRule>
  </conditionalFormatting>
  <conditionalFormatting sqref="K32:BD32">
    <cfRule type="cellIs" dxfId="6" priority="7" operator="equal">
      <formula>1</formula>
    </cfRule>
  </conditionalFormatting>
  <conditionalFormatting sqref="J410:BD410">
    <cfRule type="containsErrors" dxfId="5" priority="6">
      <formula>ISERROR(J410)</formula>
    </cfRule>
  </conditionalFormatting>
  <conditionalFormatting sqref="J411:BD411">
    <cfRule type="containsErrors" dxfId="4" priority="5">
      <formula>ISERROR(J411)</formula>
    </cfRule>
  </conditionalFormatting>
  <conditionalFormatting sqref="J409:BD409">
    <cfRule type="cellIs" dxfId="3" priority="4" operator="equal">
      <formula>"n/a"</formula>
    </cfRule>
  </conditionalFormatting>
  <conditionalFormatting sqref="J409:BD409">
    <cfRule type="containsErrors" dxfId="2" priority="3">
      <formula>ISERROR(J409)</formula>
    </cfRule>
  </conditionalFormatting>
  <conditionalFormatting sqref="J389:BD389">
    <cfRule type="cellIs" dxfId="1" priority="2" operator="equal">
      <formula>"n/a"</formula>
    </cfRule>
  </conditionalFormatting>
  <conditionalFormatting sqref="J392:BD392">
    <cfRule type="cellIs" dxfId="0" priority="1" operator="equal">
      <formula>"n/a"</formula>
    </cfRule>
  </conditionalFormatting>
  <pageMargins left="0.31496062992125984" right="0.31496062992125984" top="0.35433070866141736" bottom="0.55118110236220474" header="0.31496062992125984" footer="0.31496062992125984"/>
  <pageSetup paperSize="9" scale="45" pageOrder="overThenDown" orientation="landscape" r:id="rId1"/>
  <headerFooter>
    <oddFooter>&amp;L&amp;F / KKD Sample Model &amp;R&amp;P / &amp;N</oddFooter>
  </headerFooter>
  <rowBreaks count="7" manualBreakCount="7">
    <brk id="34" max="44" man="1"/>
    <brk id="90" max="44" man="1"/>
    <brk id="149" max="44" man="1"/>
    <brk id="201" max="44" man="1"/>
    <brk id="230" max="44" man="1"/>
    <brk id="299" max="44" man="1"/>
    <brk id="362" max="4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c6981cf-ca77-4d25-a722-9ba9d442762a" ContentTypeId="0x01010020B27A3BB4AD4E469BDEA344273B4F2203" PreviousValue="false"/>
</file>

<file path=customXml/item4.xml><?xml version="1.0" encoding="utf-8"?>
<ct:contentTypeSchema xmlns:ct="http://schemas.microsoft.com/office/2006/metadata/contentType" xmlns:ma="http://schemas.microsoft.com/office/2006/metadata/properties/metaAttributes" ct:_="" ma:_="" ma:contentTypeName="DECC Presentation" ma:contentTypeID="0x01010020B27A3BB4AD4E469BDEA344273B4F220300C64277E35F8B1B42B4D247FD8505E6D5" ma:contentTypeVersion="10" ma:contentTypeDescription="DECC Microsoft PowerPoint Presentation Content Type" ma:contentTypeScope="" ma:versionID="ef46692200f9ab0175e1077999214ea7">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68c606b1fda3f29a671f130f2e345b0f"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MI-WR-000785</Folder_x0020_ID>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DECCWR-32-2993</_dlc_DocId>
    <_dlc_DocIdUrl xmlns="f7e53c2a-c5c2-4bbb-ab47-6d506cb60401">
      <Url>https://edrms.decc.gsi.gov.uk/mi/wr/CPB/_layouts/15/DocIdRedir.aspx?ID=DECCWR-32-2993</Url>
      <Description>DECCWR-32-2993</Description>
    </_dlc_DocIdUrl>
  </documentManagement>
</p:properties>
</file>

<file path=customXml/itemProps1.xml><?xml version="1.0" encoding="utf-8"?>
<ds:datastoreItem xmlns:ds="http://schemas.openxmlformats.org/officeDocument/2006/customXml" ds:itemID="{E5CC39E9-C216-456F-9799-D78B9E9A1DA6}"/>
</file>

<file path=customXml/itemProps2.xml><?xml version="1.0" encoding="utf-8"?>
<ds:datastoreItem xmlns:ds="http://schemas.openxmlformats.org/officeDocument/2006/customXml" ds:itemID="{AC905DF6-5DFE-4846-8BFA-8996A9C61C8F}"/>
</file>

<file path=customXml/itemProps3.xml><?xml version="1.0" encoding="utf-8"?>
<ds:datastoreItem xmlns:ds="http://schemas.openxmlformats.org/officeDocument/2006/customXml" ds:itemID="{E9AB1EB7-6273-40F9-A41A-01CB18AA490A}"/>
</file>

<file path=customXml/itemProps4.xml><?xml version="1.0" encoding="utf-8"?>
<ds:datastoreItem xmlns:ds="http://schemas.openxmlformats.org/officeDocument/2006/customXml" ds:itemID="{17031C7C-0389-4EBB-9AAF-123808275B7D}"/>
</file>

<file path=customXml/itemProps5.xml><?xml version="1.0" encoding="utf-8"?>
<ds:datastoreItem xmlns:ds="http://schemas.openxmlformats.org/officeDocument/2006/customXml" ds:itemID="{13B7C72B-B4A8-4E5B-A56B-9A954B866B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Disclaimer</vt:lpstr>
      <vt:lpstr>Intro</vt:lpstr>
      <vt:lpstr>Inputs</vt:lpstr>
      <vt:lpstr>Calc</vt:lpstr>
      <vt:lpstr>Calc!Print_Area</vt:lpstr>
      <vt:lpstr>Disclaimer!Print_Area</vt:lpstr>
      <vt:lpstr>Inputs!Print_Area</vt:lpstr>
      <vt:lpstr>Intro!Print_Area</vt:lpstr>
      <vt:lpstr>Calc!Print_Titles</vt:lpstr>
    </vt:vector>
  </TitlesOfParts>
  <Company>Adelgate Finance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J.Makinen</dc:creator>
  <dc:description>Power Project &amp; CCS - Indicative Evaluation Tool 
Functional template tool - placeholder inputs are not based on actual Project data.</dc:description>
  <cp:lastModifiedBy>Juha Makinen</cp:lastModifiedBy>
  <cp:lastPrinted>2016-03-17T13:51:22Z</cp:lastPrinted>
  <dcterms:created xsi:type="dcterms:W3CDTF">2016-02-28T11:08:24Z</dcterms:created>
  <dcterms:modified xsi:type="dcterms:W3CDTF">2016-03-17T14:58:18Z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0x01010020B27A3BB4AD4E469BDEA344273B4F220300C64277E35F8B1B42B4D247FD8505E6D5</vt:lpwstr>
  </property>
  <property fmtid="{D5CDD505-2E9C-101B-9397-08002B2CF9AE}" pid="3" name="_dlc_DocIdItemGuid">
    <vt:lpwstr>bcdeb3dd-8541-4e29-a0f8-3e64101a9480</vt:lpwstr>
  </property>
</Properties>
</file>