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11280" activeTab="1"/>
  </bookViews>
  <sheets>
    <sheet name="2015-16 baseline &amp; allocations" sheetId="6" r:id="rId1"/>
    <sheet name="allocations 2016 and 2017" sheetId="7" r:id="rId2"/>
  </sheets>
  <calcPr calcId="145621"/>
</workbook>
</file>

<file path=xl/calcChain.xml><?xml version="1.0" encoding="utf-8"?>
<calcChain xmlns="http://schemas.openxmlformats.org/spreadsheetml/2006/main">
  <c r="E159" i="6" l="1"/>
  <c r="V146" i="6" l="1"/>
  <c r="T146" i="6"/>
  <c r="T2" i="6"/>
  <c r="R88" i="6"/>
  <c r="S46" i="6" l="1"/>
  <c r="S157" i="6" s="1"/>
  <c r="M160" i="7" l="1"/>
  <c r="M4" i="7" s="1"/>
  <c r="L160" i="7" l="1"/>
  <c r="L4" i="7" s="1"/>
  <c r="N160" i="7"/>
  <c r="N4" i="7" s="1"/>
  <c r="O157" i="6" l="1"/>
  <c r="C157" i="6" l="1"/>
  <c r="N157" i="6"/>
  <c r="J157" i="6"/>
  <c r="I157" i="6"/>
  <c r="G157" i="6"/>
  <c r="F157" i="6"/>
  <c r="E157" i="6"/>
  <c r="D157" i="6"/>
  <c r="K155" i="6"/>
  <c r="H155" i="6"/>
  <c r="M155" i="6" s="1"/>
  <c r="K154" i="6"/>
  <c r="H154" i="6"/>
  <c r="K153" i="6"/>
  <c r="H153" i="6"/>
  <c r="K152" i="6"/>
  <c r="H152" i="6"/>
  <c r="K151" i="6"/>
  <c r="H151" i="6"/>
  <c r="K150" i="6"/>
  <c r="H150" i="6"/>
  <c r="K149" i="6"/>
  <c r="H149" i="6"/>
  <c r="M149" i="6" s="1"/>
  <c r="K148" i="6"/>
  <c r="H148" i="6"/>
  <c r="K147" i="6"/>
  <c r="H147" i="6"/>
  <c r="M147" i="6" s="1"/>
  <c r="K146" i="6"/>
  <c r="H146" i="6"/>
  <c r="K145" i="6"/>
  <c r="H145" i="6"/>
  <c r="K144" i="6"/>
  <c r="H144" i="6"/>
  <c r="K143" i="6"/>
  <c r="H143" i="6"/>
  <c r="K142" i="6"/>
  <c r="H142" i="6"/>
  <c r="K141" i="6"/>
  <c r="H141" i="6"/>
  <c r="K140" i="6"/>
  <c r="H140" i="6"/>
  <c r="K139" i="6"/>
  <c r="H139" i="6"/>
  <c r="M139" i="6" s="1"/>
  <c r="K138" i="6"/>
  <c r="H138" i="6"/>
  <c r="K137" i="6"/>
  <c r="H137" i="6"/>
  <c r="M137" i="6" s="1"/>
  <c r="K136" i="6"/>
  <c r="H136" i="6"/>
  <c r="K135" i="6"/>
  <c r="H135" i="6"/>
  <c r="K134" i="6"/>
  <c r="H134" i="6"/>
  <c r="K133" i="6"/>
  <c r="H133" i="6"/>
  <c r="M133" i="6" s="1"/>
  <c r="K132" i="6"/>
  <c r="H132" i="6"/>
  <c r="K131" i="6"/>
  <c r="H131" i="6"/>
  <c r="K130" i="6"/>
  <c r="H130" i="6"/>
  <c r="K129" i="6"/>
  <c r="H129" i="6"/>
  <c r="M129" i="6" s="1"/>
  <c r="K128" i="6"/>
  <c r="H128" i="6"/>
  <c r="K127" i="6"/>
  <c r="H127" i="6"/>
  <c r="K126" i="6"/>
  <c r="H126" i="6"/>
  <c r="K125" i="6"/>
  <c r="H125" i="6"/>
  <c r="K124" i="6"/>
  <c r="H124" i="6"/>
  <c r="K123" i="6"/>
  <c r="H123" i="6"/>
  <c r="M123" i="6" s="1"/>
  <c r="K122" i="6"/>
  <c r="H122" i="6"/>
  <c r="K121" i="6"/>
  <c r="H121" i="6"/>
  <c r="K120" i="6"/>
  <c r="H120" i="6"/>
  <c r="K119" i="6"/>
  <c r="H119" i="6"/>
  <c r="K118" i="6"/>
  <c r="H118" i="6"/>
  <c r="K117" i="6"/>
  <c r="H117" i="6"/>
  <c r="M117" i="6" s="1"/>
  <c r="K116" i="6"/>
  <c r="H116" i="6"/>
  <c r="K115" i="6"/>
  <c r="H115" i="6"/>
  <c r="M115" i="6" s="1"/>
  <c r="K114" i="6"/>
  <c r="H114" i="6"/>
  <c r="K113" i="6"/>
  <c r="H113" i="6"/>
  <c r="K112" i="6"/>
  <c r="H112" i="6"/>
  <c r="K111" i="6"/>
  <c r="H111" i="6"/>
  <c r="K110" i="6"/>
  <c r="H110" i="6"/>
  <c r="K109" i="6"/>
  <c r="H109" i="6"/>
  <c r="K108" i="6"/>
  <c r="H108" i="6"/>
  <c r="K107" i="6"/>
  <c r="H107" i="6"/>
  <c r="M107" i="6" s="1"/>
  <c r="K106" i="6"/>
  <c r="H106" i="6"/>
  <c r="K105" i="6"/>
  <c r="H105" i="6"/>
  <c r="M105" i="6" s="1"/>
  <c r="K104" i="6"/>
  <c r="H104" i="6"/>
  <c r="K103" i="6"/>
  <c r="H103" i="6"/>
  <c r="K102" i="6"/>
  <c r="H102" i="6"/>
  <c r="K101" i="6"/>
  <c r="H101" i="6"/>
  <c r="M101" i="6" s="1"/>
  <c r="K100" i="6"/>
  <c r="H100" i="6"/>
  <c r="K99" i="6"/>
  <c r="H99" i="6"/>
  <c r="K98" i="6"/>
  <c r="H98" i="6"/>
  <c r="K97" i="6"/>
  <c r="H97" i="6"/>
  <c r="M97" i="6" s="1"/>
  <c r="K96" i="6"/>
  <c r="H96" i="6"/>
  <c r="K95" i="6"/>
  <c r="H95" i="6"/>
  <c r="K94" i="6"/>
  <c r="H94" i="6"/>
  <c r="K93" i="6"/>
  <c r="H93" i="6"/>
  <c r="K92" i="6"/>
  <c r="H92" i="6"/>
  <c r="K91" i="6"/>
  <c r="H91" i="6"/>
  <c r="M91" i="6" s="1"/>
  <c r="K90" i="6"/>
  <c r="H90" i="6"/>
  <c r="K89" i="6"/>
  <c r="H89" i="6"/>
  <c r="K88" i="6"/>
  <c r="H88" i="6"/>
  <c r="K87" i="6"/>
  <c r="H87" i="6"/>
  <c r="K86" i="6"/>
  <c r="H86" i="6"/>
  <c r="K85" i="6"/>
  <c r="H85" i="6"/>
  <c r="M85" i="6" s="1"/>
  <c r="K84" i="6"/>
  <c r="H84" i="6"/>
  <c r="K83" i="6"/>
  <c r="H83" i="6"/>
  <c r="M83" i="6" s="1"/>
  <c r="K82" i="6"/>
  <c r="H82" i="6"/>
  <c r="K81" i="6"/>
  <c r="H81" i="6"/>
  <c r="K80" i="6"/>
  <c r="H80" i="6"/>
  <c r="K79" i="6"/>
  <c r="H79" i="6"/>
  <c r="K78" i="6"/>
  <c r="H78" i="6"/>
  <c r="K77" i="6"/>
  <c r="H77" i="6"/>
  <c r="K76" i="6"/>
  <c r="H76" i="6"/>
  <c r="K75" i="6"/>
  <c r="H75" i="6"/>
  <c r="K74" i="6"/>
  <c r="H74" i="6"/>
  <c r="K73" i="6"/>
  <c r="H73" i="6"/>
  <c r="K72" i="6"/>
  <c r="H72" i="6"/>
  <c r="K71" i="6"/>
  <c r="H71" i="6"/>
  <c r="K70" i="6"/>
  <c r="H70" i="6"/>
  <c r="K69" i="6"/>
  <c r="H69" i="6"/>
  <c r="K68" i="6"/>
  <c r="H68" i="6"/>
  <c r="K67" i="6"/>
  <c r="H67" i="6"/>
  <c r="K66" i="6"/>
  <c r="H66" i="6"/>
  <c r="K65" i="6"/>
  <c r="H65" i="6"/>
  <c r="K64" i="6"/>
  <c r="H64" i="6"/>
  <c r="K63" i="6"/>
  <c r="H63" i="6"/>
  <c r="K62" i="6"/>
  <c r="H62" i="6"/>
  <c r="K61" i="6"/>
  <c r="H61" i="6"/>
  <c r="K60" i="6"/>
  <c r="H60" i="6"/>
  <c r="K59" i="6"/>
  <c r="H59" i="6"/>
  <c r="K58" i="6"/>
  <c r="H58" i="6"/>
  <c r="K57" i="6"/>
  <c r="H57" i="6"/>
  <c r="K56" i="6"/>
  <c r="H56" i="6"/>
  <c r="K55" i="6"/>
  <c r="H55" i="6"/>
  <c r="K54" i="6"/>
  <c r="H54" i="6"/>
  <c r="K53" i="6"/>
  <c r="H53" i="6"/>
  <c r="K52" i="6"/>
  <c r="H52" i="6"/>
  <c r="K51" i="6"/>
  <c r="H51" i="6"/>
  <c r="K50" i="6"/>
  <c r="H50" i="6"/>
  <c r="K49" i="6"/>
  <c r="H49" i="6"/>
  <c r="K48" i="6"/>
  <c r="H48" i="6"/>
  <c r="K47" i="6"/>
  <c r="H47" i="6"/>
  <c r="K46" i="6"/>
  <c r="H46" i="6"/>
  <c r="K45" i="6"/>
  <c r="H45" i="6"/>
  <c r="K44" i="6"/>
  <c r="H44" i="6"/>
  <c r="K43" i="6"/>
  <c r="H43" i="6"/>
  <c r="K42" i="6"/>
  <c r="H42" i="6"/>
  <c r="K41" i="6"/>
  <c r="H41" i="6"/>
  <c r="K40" i="6"/>
  <c r="H40" i="6"/>
  <c r="K39" i="6"/>
  <c r="H39" i="6"/>
  <c r="K38" i="6"/>
  <c r="H38" i="6"/>
  <c r="K37" i="6"/>
  <c r="H37" i="6"/>
  <c r="K36" i="6"/>
  <c r="H36" i="6"/>
  <c r="K35" i="6"/>
  <c r="H35" i="6"/>
  <c r="K34" i="6"/>
  <c r="H34" i="6"/>
  <c r="K33" i="6"/>
  <c r="H33" i="6"/>
  <c r="K32" i="6"/>
  <c r="H32" i="6"/>
  <c r="K31" i="6"/>
  <c r="H31" i="6"/>
  <c r="K30" i="6"/>
  <c r="H30" i="6"/>
  <c r="K29" i="6"/>
  <c r="H29" i="6"/>
  <c r="K28" i="6"/>
  <c r="H28" i="6"/>
  <c r="K27" i="6"/>
  <c r="H27" i="6"/>
  <c r="K26" i="6"/>
  <c r="H26" i="6"/>
  <c r="K25" i="6"/>
  <c r="H25" i="6"/>
  <c r="K24" i="6"/>
  <c r="H24" i="6"/>
  <c r="K23" i="6"/>
  <c r="H23" i="6"/>
  <c r="M23" i="6" s="1"/>
  <c r="K22" i="6"/>
  <c r="H22" i="6"/>
  <c r="K21" i="6"/>
  <c r="H21" i="6"/>
  <c r="K20" i="6"/>
  <c r="H20" i="6"/>
  <c r="K19" i="6"/>
  <c r="H19" i="6"/>
  <c r="K18" i="6"/>
  <c r="H18" i="6"/>
  <c r="K17" i="6"/>
  <c r="H17" i="6"/>
  <c r="K16" i="6"/>
  <c r="H16" i="6"/>
  <c r="K15" i="6"/>
  <c r="H15" i="6"/>
  <c r="K14" i="6"/>
  <c r="H14" i="6"/>
  <c r="K13" i="6"/>
  <c r="H13" i="6"/>
  <c r="K12" i="6"/>
  <c r="H12" i="6"/>
  <c r="K11" i="6"/>
  <c r="H11" i="6"/>
  <c r="M11" i="6" s="1"/>
  <c r="K10" i="6"/>
  <c r="H10" i="6"/>
  <c r="K9" i="6"/>
  <c r="H9" i="6"/>
  <c r="K8" i="6"/>
  <c r="H8" i="6"/>
  <c r="K7" i="6"/>
  <c r="H7" i="6"/>
  <c r="M7" i="6" s="1"/>
  <c r="K6" i="6"/>
  <c r="H6" i="6"/>
  <c r="K5" i="6"/>
  <c r="H5" i="6"/>
  <c r="M5" i="6" s="1"/>
  <c r="K4" i="6"/>
  <c r="H4" i="6"/>
  <c r="M114" i="6" l="1"/>
  <c r="M152" i="6"/>
  <c r="P152" i="6" s="1"/>
  <c r="R152" i="6" s="1"/>
  <c r="M146" i="6"/>
  <c r="P146" i="6" s="1"/>
  <c r="M81" i="6"/>
  <c r="P81" i="6" s="1"/>
  <c r="R81" i="6" s="1"/>
  <c r="M8" i="6"/>
  <c r="P8" i="6" s="1"/>
  <c r="R8" i="6" s="1"/>
  <c r="M12" i="6"/>
  <c r="P12" i="6" s="1"/>
  <c r="R12" i="6" s="1"/>
  <c r="M16" i="6"/>
  <c r="P16" i="6" s="1"/>
  <c r="M20" i="6"/>
  <c r="M24" i="6"/>
  <c r="P24" i="6" s="1"/>
  <c r="R24" i="6" s="1"/>
  <c r="M46" i="6"/>
  <c r="P46" i="6" s="1"/>
  <c r="R46" i="6" s="1"/>
  <c r="M48" i="6"/>
  <c r="P48" i="6" s="1"/>
  <c r="R48" i="6" s="1"/>
  <c r="M50" i="6"/>
  <c r="P50" i="6" s="1"/>
  <c r="R50" i="6" s="1"/>
  <c r="M52" i="6"/>
  <c r="M56" i="6"/>
  <c r="P56" i="6" s="1"/>
  <c r="R56" i="6" s="1"/>
  <c r="M60" i="6"/>
  <c r="M62" i="6"/>
  <c r="P62" i="6" s="1"/>
  <c r="R62" i="6" s="1"/>
  <c r="M64" i="6"/>
  <c r="M66" i="6"/>
  <c r="P66" i="6" s="1"/>
  <c r="R66" i="6" s="1"/>
  <c r="M68" i="6"/>
  <c r="P68" i="6" s="1"/>
  <c r="R68" i="6" s="1"/>
  <c r="M74" i="6"/>
  <c r="P74" i="6" s="1"/>
  <c r="R74" i="6" s="1"/>
  <c r="M76" i="6"/>
  <c r="M80" i="6"/>
  <c r="P80" i="6" s="1"/>
  <c r="M82" i="6"/>
  <c r="P82" i="6" s="1"/>
  <c r="R82" i="6" s="1"/>
  <c r="M88" i="6"/>
  <c r="P88" i="6" s="1"/>
  <c r="M92" i="6"/>
  <c r="M96" i="6"/>
  <c r="P96" i="6" s="1"/>
  <c r="R96" i="6" s="1"/>
  <c r="M98" i="6"/>
  <c r="P98" i="6" s="1"/>
  <c r="M100" i="6"/>
  <c r="P100" i="6" s="1"/>
  <c r="R100" i="6" s="1"/>
  <c r="M106" i="6"/>
  <c r="P106" i="6" s="1"/>
  <c r="R106" i="6" s="1"/>
  <c r="M108" i="6"/>
  <c r="P108" i="6" s="1"/>
  <c r="R108" i="6" s="1"/>
  <c r="M112" i="6"/>
  <c r="P112" i="6" s="1"/>
  <c r="P83" i="6"/>
  <c r="R83" i="6" s="1"/>
  <c r="P91" i="6"/>
  <c r="P97" i="6"/>
  <c r="R97" i="6" s="1"/>
  <c r="P101" i="6"/>
  <c r="P105" i="6"/>
  <c r="R105" i="6" s="1"/>
  <c r="M113" i="6"/>
  <c r="P115" i="6"/>
  <c r="R115" i="6" s="1"/>
  <c r="P129" i="6"/>
  <c r="R129" i="6" s="1"/>
  <c r="P133" i="6"/>
  <c r="R133" i="6" s="1"/>
  <c r="P137" i="6"/>
  <c r="R137" i="6" s="1"/>
  <c r="P139" i="6"/>
  <c r="R139" i="6" s="1"/>
  <c r="P7" i="6"/>
  <c r="R7" i="6" s="1"/>
  <c r="P23" i="6"/>
  <c r="R23" i="6" s="1"/>
  <c r="M34" i="6"/>
  <c r="P92" i="6"/>
  <c r="M145" i="6"/>
  <c r="P147" i="6"/>
  <c r="R147" i="6" s="1"/>
  <c r="P149" i="6"/>
  <c r="R149" i="6" s="1"/>
  <c r="P155" i="6"/>
  <c r="R155" i="6" s="1"/>
  <c r="P20" i="6"/>
  <c r="R20" i="6" s="1"/>
  <c r="P85" i="6"/>
  <c r="R85" i="6" s="1"/>
  <c r="P107" i="6"/>
  <c r="R107" i="6" s="1"/>
  <c r="P114" i="6"/>
  <c r="R114" i="6" s="1"/>
  <c r="P52" i="6"/>
  <c r="R52" i="6" s="1"/>
  <c r="P60" i="6"/>
  <c r="R60" i="6" s="1"/>
  <c r="P64" i="6"/>
  <c r="R64" i="6" s="1"/>
  <c r="P76" i="6"/>
  <c r="R76" i="6" s="1"/>
  <c r="P117" i="6"/>
  <c r="R117" i="6" s="1"/>
  <c r="P123" i="6"/>
  <c r="R123" i="6" s="1"/>
  <c r="P5" i="6"/>
  <c r="R5" i="6" s="1"/>
  <c r="P11" i="6"/>
  <c r="R11" i="6" s="1"/>
  <c r="M17" i="6"/>
  <c r="M25" i="6"/>
  <c r="M27" i="6"/>
  <c r="M31" i="6"/>
  <c r="M33" i="6"/>
  <c r="M35" i="6"/>
  <c r="M37" i="6"/>
  <c r="M39" i="6"/>
  <c r="M43" i="6"/>
  <c r="M45" i="6"/>
  <c r="M47" i="6"/>
  <c r="M53" i="6"/>
  <c r="M63" i="6"/>
  <c r="M65" i="6"/>
  <c r="M69" i="6"/>
  <c r="M73" i="6"/>
  <c r="M75" i="6"/>
  <c r="M120" i="6"/>
  <c r="M124" i="6"/>
  <c r="M128" i="6"/>
  <c r="M130" i="6"/>
  <c r="M132" i="6"/>
  <c r="M138" i="6"/>
  <c r="M140" i="6"/>
  <c r="M144" i="6"/>
  <c r="M21" i="6"/>
  <c r="M54" i="6"/>
  <c r="M70" i="6"/>
  <c r="M90" i="6"/>
  <c r="M122" i="6"/>
  <c r="M29" i="6"/>
  <c r="M41" i="6"/>
  <c r="M102" i="6"/>
  <c r="M134" i="6"/>
  <c r="M154" i="6"/>
  <c r="M9" i="6"/>
  <c r="M13" i="6"/>
  <c r="M15" i="6"/>
  <c r="M28" i="6"/>
  <c r="M32" i="6"/>
  <c r="M40" i="6"/>
  <c r="M44" i="6"/>
  <c r="M49" i="6"/>
  <c r="M57" i="6"/>
  <c r="M77" i="6"/>
  <c r="M89" i="6"/>
  <c r="M93" i="6"/>
  <c r="M109" i="6"/>
  <c r="M121" i="6"/>
  <c r="M125" i="6"/>
  <c r="M141" i="6"/>
  <c r="M153" i="6"/>
  <c r="M6" i="6"/>
  <c r="M14" i="6"/>
  <c r="M38" i="6"/>
  <c r="M110" i="6"/>
  <c r="M142" i="6"/>
  <c r="M18" i="6"/>
  <c r="M58" i="6"/>
  <c r="M86" i="6"/>
  <c r="M118" i="6"/>
  <c r="M150" i="6"/>
  <c r="M26" i="6"/>
  <c r="M61" i="6"/>
  <c r="M78" i="6"/>
  <c r="M10" i="6"/>
  <c r="M19" i="6"/>
  <c r="M22" i="6"/>
  <c r="M30" i="6"/>
  <c r="M36" i="6"/>
  <c r="M42" i="6"/>
  <c r="M51" i="6"/>
  <c r="M67" i="6"/>
  <c r="M72" i="6"/>
  <c r="M84" i="6"/>
  <c r="M94" i="6"/>
  <c r="M99" i="6"/>
  <c r="M104" i="6"/>
  <c r="M116" i="6"/>
  <c r="M126" i="6"/>
  <c r="M131" i="6"/>
  <c r="M136" i="6"/>
  <c r="M148" i="6"/>
  <c r="K157" i="6"/>
  <c r="M55" i="6"/>
  <c r="M71" i="6"/>
  <c r="M79" i="6"/>
  <c r="M87" i="6"/>
  <c r="M95" i="6"/>
  <c r="M103" i="6"/>
  <c r="M111" i="6"/>
  <c r="M119" i="6"/>
  <c r="M127" i="6"/>
  <c r="M135" i="6"/>
  <c r="M143" i="6"/>
  <c r="M151" i="6"/>
  <c r="H157" i="6"/>
  <c r="M4" i="6"/>
  <c r="P4" i="6" s="1"/>
  <c r="M59" i="6"/>
  <c r="V74" i="6" l="1"/>
  <c r="T74" i="6"/>
  <c r="T48" i="6"/>
  <c r="V48" i="6"/>
  <c r="I51" i="7" s="1"/>
  <c r="J51" i="7" s="1"/>
  <c r="C149" i="7"/>
  <c r="D149" i="7" s="1"/>
  <c r="R146" i="6"/>
  <c r="C101" i="7"/>
  <c r="D101" i="7" s="1"/>
  <c r="R98" i="6"/>
  <c r="T68" i="6"/>
  <c r="V68" i="6"/>
  <c r="C19" i="7"/>
  <c r="D19" i="7" s="1"/>
  <c r="R16" i="6"/>
  <c r="C7" i="7"/>
  <c r="D7" i="7" s="1"/>
  <c r="R4" i="6"/>
  <c r="F7" i="7" s="1"/>
  <c r="T123" i="6"/>
  <c r="V123" i="6"/>
  <c r="I126" i="7" s="1"/>
  <c r="J126" i="7" s="1"/>
  <c r="T64" i="6"/>
  <c r="V64" i="6"/>
  <c r="V152" i="6"/>
  <c r="I155" i="7" s="1"/>
  <c r="J155" i="7" s="1"/>
  <c r="T152" i="6"/>
  <c r="T20" i="6"/>
  <c r="V20" i="6"/>
  <c r="C95" i="7"/>
  <c r="D95" i="7" s="1"/>
  <c r="R92" i="6"/>
  <c r="T139" i="6"/>
  <c r="V139" i="6"/>
  <c r="I142" i="7" s="1"/>
  <c r="J142" i="7" s="1"/>
  <c r="T115" i="6"/>
  <c r="V115" i="6"/>
  <c r="V105" i="6"/>
  <c r="T105" i="6"/>
  <c r="C94" i="7"/>
  <c r="D94" i="7" s="1"/>
  <c r="R91" i="6"/>
  <c r="F94" i="7" s="1"/>
  <c r="G94" i="7" s="1"/>
  <c r="T100" i="6"/>
  <c r="V100" i="6"/>
  <c r="I103" i="7" s="1"/>
  <c r="J103" i="7" s="1"/>
  <c r="T88" i="6"/>
  <c r="V88" i="6"/>
  <c r="V50" i="6"/>
  <c r="T50" i="6"/>
  <c r="T81" i="6"/>
  <c r="V81" i="6"/>
  <c r="I84" i="7" s="1"/>
  <c r="J84" i="7" s="1"/>
  <c r="T60" i="6"/>
  <c r="V60" i="6"/>
  <c r="T114" i="6"/>
  <c r="V114" i="6"/>
  <c r="I117" i="7" s="1"/>
  <c r="J117" i="7" s="1"/>
  <c r="C115" i="7"/>
  <c r="D115" i="7" s="1"/>
  <c r="R112" i="6"/>
  <c r="V82" i="6"/>
  <c r="T82" i="6"/>
  <c r="T11" i="6"/>
  <c r="V11" i="6"/>
  <c r="I14" i="7" s="1"/>
  <c r="J14" i="7" s="1"/>
  <c r="T76" i="6"/>
  <c r="V76" i="6"/>
  <c r="I79" i="7" s="1"/>
  <c r="J79" i="7" s="1"/>
  <c r="T52" i="6"/>
  <c r="V52" i="6"/>
  <c r="T107" i="6"/>
  <c r="V107" i="6"/>
  <c r="I110" i="7" s="1"/>
  <c r="J110" i="7" s="1"/>
  <c r="T149" i="6"/>
  <c r="V149" i="6"/>
  <c r="I152" i="7" s="1"/>
  <c r="J152" i="7" s="1"/>
  <c r="T108" i="6"/>
  <c r="V108" i="6"/>
  <c r="I111" i="7" s="1"/>
  <c r="J111" i="7" s="1"/>
  <c r="T96" i="6"/>
  <c r="V96" i="6"/>
  <c r="V66" i="6"/>
  <c r="I69" i="7" s="1"/>
  <c r="J69" i="7" s="1"/>
  <c r="T66" i="6"/>
  <c r="T56" i="6"/>
  <c r="V56" i="6"/>
  <c r="I59" i="7" s="1"/>
  <c r="J59" i="7" s="1"/>
  <c r="V46" i="6"/>
  <c r="T46" i="6"/>
  <c r="T12" i="6"/>
  <c r="V12" i="6"/>
  <c r="I15" i="7" s="1"/>
  <c r="J15" i="7" s="1"/>
  <c r="V62" i="6"/>
  <c r="I65" i="7" s="1"/>
  <c r="J65" i="7" s="1"/>
  <c r="T62" i="6"/>
  <c r="T117" i="6"/>
  <c r="V117" i="6"/>
  <c r="I120" i="7" s="1"/>
  <c r="J120" i="7" s="1"/>
  <c r="T155" i="6"/>
  <c r="V155" i="6"/>
  <c r="I158" i="7" s="1"/>
  <c r="J158" i="7" s="1"/>
  <c r="V137" i="6"/>
  <c r="T137" i="6"/>
  <c r="C104" i="7"/>
  <c r="D104" i="7" s="1"/>
  <c r="R101" i="6"/>
  <c r="V83" i="6"/>
  <c r="T83" i="6"/>
  <c r="T23" i="6"/>
  <c r="V23" i="6"/>
  <c r="T133" i="6"/>
  <c r="V133" i="6"/>
  <c r="C83" i="7"/>
  <c r="D83" i="7" s="1"/>
  <c r="R80" i="6"/>
  <c r="F83" i="7" s="1"/>
  <c r="G83" i="7" s="1"/>
  <c r="V5" i="6"/>
  <c r="T5" i="6"/>
  <c r="T85" i="6"/>
  <c r="V85" i="6"/>
  <c r="T147" i="6"/>
  <c r="V147" i="6"/>
  <c r="I150" i="7" s="1"/>
  <c r="J150" i="7" s="1"/>
  <c r="T7" i="6"/>
  <c r="V7" i="6"/>
  <c r="I10" i="7" s="1"/>
  <c r="J10" i="7" s="1"/>
  <c r="V129" i="6"/>
  <c r="T129" i="6"/>
  <c r="V97" i="6"/>
  <c r="T97" i="6"/>
  <c r="T106" i="6"/>
  <c r="V106" i="6"/>
  <c r="I109" i="7" s="1"/>
  <c r="J109" i="7" s="1"/>
  <c r="T24" i="6"/>
  <c r="V24" i="6"/>
  <c r="T8" i="6"/>
  <c r="V8" i="6"/>
  <c r="F111" i="7"/>
  <c r="G111" i="7" s="1"/>
  <c r="C111" i="7"/>
  <c r="D111" i="7" s="1"/>
  <c r="F99" i="7"/>
  <c r="G99" i="7" s="1"/>
  <c r="C99" i="7"/>
  <c r="D99" i="7" s="1"/>
  <c r="C59" i="7"/>
  <c r="D59" i="7" s="1"/>
  <c r="F59" i="7"/>
  <c r="G59" i="7" s="1"/>
  <c r="F15" i="7"/>
  <c r="G15" i="7" s="1"/>
  <c r="C15" i="7"/>
  <c r="D15" i="7" s="1"/>
  <c r="C109" i="7"/>
  <c r="D109" i="7" s="1"/>
  <c r="F109" i="7"/>
  <c r="G109" i="7" s="1"/>
  <c r="F11" i="7"/>
  <c r="G11" i="7" s="1"/>
  <c r="C11" i="7"/>
  <c r="D11" i="7" s="1"/>
  <c r="C69" i="7"/>
  <c r="D69" i="7" s="1"/>
  <c r="F69" i="7"/>
  <c r="G69" i="7" s="1"/>
  <c r="F103" i="7"/>
  <c r="G103" i="7" s="1"/>
  <c r="C103" i="7"/>
  <c r="D103" i="7" s="1"/>
  <c r="F136" i="7"/>
  <c r="G136" i="7" s="1"/>
  <c r="C136" i="7"/>
  <c r="D136" i="7" s="1"/>
  <c r="F14" i="7"/>
  <c r="G14" i="7" s="1"/>
  <c r="C14" i="7"/>
  <c r="D14" i="7" s="1"/>
  <c r="F79" i="7"/>
  <c r="G79" i="7" s="1"/>
  <c r="C79" i="7"/>
  <c r="D79" i="7" s="1"/>
  <c r="F55" i="7"/>
  <c r="G55" i="7" s="1"/>
  <c r="C55" i="7"/>
  <c r="D55" i="7" s="1"/>
  <c r="F110" i="7"/>
  <c r="G110" i="7" s="1"/>
  <c r="C110" i="7"/>
  <c r="D110" i="7" s="1"/>
  <c r="F150" i="7"/>
  <c r="G150" i="7" s="1"/>
  <c r="C150" i="7"/>
  <c r="D150" i="7" s="1"/>
  <c r="F10" i="7"/>
  <c r="G10" i="7" s="1"/>
  <c r="C10" i="7"/>
  <c r="D10" i="7" s="1"/>
  <c r="F132" i="7"/>
  <c r="G132" i="7" s="1"/>
  <c r="C132" i="7"/>
  <c r="D132" i="7" s="1"/>
  <c r="F65" i="7"/>
  <c r="G65" i="7" s="1"/>
  <c r="C65" i="7"/>
  <c r="D65" i="7" s="1"/>
  <c r="F108" i="7"/>
  <c r="G108" i="7" s="1"/>
  <c r="C108" i="7"/>
  <c r="D108" i="7" s="1"/>
  <c r="C27" i="7"/>
  <c r="D27" i="7" s="1"/>
  <c r="F8" i="7"/>
  <c r="G8" i="7" s="1"/>
  <c r="C8" i="7"/>
  <c r="D8" i="7" s="1"/>
  <c r="F71" i="7"/>
  <c r="G71" i="7" s="1"/>
  <c r="C71" i="7"/>
  <c r="D71" i="7" s="1"/>
  <c r="F51" i="7"/>
  <c r="G51" i="7" s="1"/>
  <c r="C51" i="7"/>
  <c r="D51" i="7" s="1"/>
  <c r="F88" i="7"/>
  <c r="G88" i="7" s="1"/>
  <c r="C88" i="7"/>
  <c r="D88" i="7" s="1"/>
  <c r="F91" i="7"/>
  <c r="G91" i="7" s="1"/>
  <c r="C91" i="7"/>
  <c r="D91" i="7" s="1"/>
  <c r="F142" i="7"/>
  <c r="G142" i="7" s="1"/>
  <c r="C142" i="7"/>
  <c r="D142" i="7" s="1"/>
  <c r="F118" i="7"/>
  <c r="G118" i="7" s="1"/>
  <c r="C118" i="7"/>
  <c r="D118" i="7" s="1"/>
  <c r="F77" i="7"/>
  <c r="G77" i="7" s="1"/>
  <c r="C77" i="7"/>
  <c r="D77" i="7" s="1"/>
  <c r="F85" i="7"/>
  <c r="G85" i="7" s="1"/>
  <c r="C85" i="7"/>
  <c r="D85" i="7" s="1"/>
  <c r="F120" i="7"/>
  <c r="G120" i="7" s="1"/>
  <c r="C120" i="7"/>
  <c r="D120" i="7" s="1"/>
  <c r="F63" i="7"/>
  <c r="G63" i="7" s="1"/>
  <c r="C63" i="7"/>
  <c r="D63" i="7" s="1"/>
  <c r="F117" i="7"/>
  <c r="G117" i="7" s="1"/>
  <c r="C117" i="7"/>
  <c r="D117" i="7" s="1"/>
  <c r="F23" i="7"/>
  <c r="G23" i="7" s="1"/>
  <c r="C23" i="7"/>
  <c r="D23" i="7" s="1"/>
  <c r="F152" i="7"/>
  <c r="G152" i="7" s="1"/>
  <c r="C152" i="7"/>
  <c r="D152" i="7" s="1"/>
  <c r="F26" i="7"/>
  <c r="G26" i="7" s="1"/>
  <c r="C26" i="7"/>
  <c r="D26" i="7" s="1"/>
  <c r="F53" i="7"/>
  <c r="G53" i="7" s="1"/>
  <c r="C53" i="7"/>
  <c r="D53" i="7" s="1"/>
  <c r="F100" i="7"/>
  <c r="G100" i="7" s="1"/>
  <c r="C100" i="7"/>
  <c r="D100" i="7" s="1"/>
  <c r="C49" i="7"/>
  <c r="D49" i="7" s="1"/>
  <c r="F126" i="7"/>
  <c r="G126" i="7" s="1"/>
  <c r="C126" i="7"/>
  <c r="D126" i="7" s="1"/>
  <c r="F67" i="7"/>
  <c r="G67" i="7" s="1"/>
  <c r="C67" i="7"/>
  <c r="D67" i="7" s="1"/>
  <c r="F155" i="7"/>
  <c r="G155" i="7" s="1"/>
  <c r="C155" i="7"/>
  <c r="D155" i="7" s="1"/>
  <c r="F84" i="7"/>
  <c r="G84" i="7" s="1"/>
  <c r="C84" i="7"/>
  <c r="D84" i="7" s="1"/>
  <c r="F158" i="7"/>
  <c r="G158" i="7" s="1"/>
  <c r="C158" i="7"/>
  <c r="D158" i="7" s="1"/>
  <c r="F140" i="7"/>
  <c r="G140" i="7" s="1"/>
  <c r="C140" i="7"/>
  <c r="D140" i="7" s="1"/>
  <c r="F86" i="7"/>
  <c r="G86" i="7" s="1"/>
  <c r="C86" i="7"/>
  <c r="D86" i="7" s="1"/>
  <c r="I8" i="7"/>
  <c r="J8" i="7" s="1"/>
  <c r="I77" i="7"/>
  <c r="J77" i="7" s="1"/>
  <c r="I86" i="7"/>
  <c r="J86" i="7" s="1"/>
  <c r="I136" i="7"/>
  <c r="J136" i="7" s="1"/>
  <c r="I53" i="7"/>
  <c r="J53" i="7" s="1"/>
  <c r="I11" i="7"/>
  <c r="J11" i="7" s="1"/>
  <c r="I140" i="7"/>
  <c r="J140" i="7" s="1"/>
  <c r="I55" i="7"/>
  <c r="J55" i="7" s="1"/>
  <c r="I108" i="7"/>
  <c r="J108" i="7" s="1"/>
  <c r="P95" i="6"/>
  <c r="P55" i="6"/>
  <c r="R55" i="6" s="1"/>
  <c r="P126" i="6"/>
  <c r="P94" i="6"/>
  <c r="R94" i="6" s="1"/>
  <c r="P22" i="6"/>
  <c r="P61" i="6"/>
  <c r="R61" i="6" s="1"/>
  <c r="P109" i="6"/>
  <c r="P32" i="6"/>
  <c r="R32" i="6" s="1"/>
  <c r="P41" i="6"/>
  <c r="P140" i="6"/>
  <c r="R140" i="6" s="1"/>
  <c r="P73" i="6"/>
  <c r="P31" i="6"/>
  <c r="R31" i="6" s="1"/>
  <c r="P116" i="6"/>
  <c r="P42" i="6"/>
  <c r="R42" i="6" s="1"/>
  <c r="P19" i="6"/>
  <c r="P93" i="6"/>
  <c r="R93" i="6" s="1"/>
  <c r="P49" i="6"/>
  <c r="P154" i="6"/>
  <c r="R154" i="6" s="1"/>
  <c r="P54" i="6"/>
  <c r="P124" i="6"/>
  <c r="R124" i="6" s="1"/>
  <c r="P47" i="6"/>
  <c r="P27" i="6"/>
  <c r="R27" i="6" s="1"/>
  <c r="P59" i="6"/>
  <c r="P143" i="6"/>
  <c r="R143" i="6" s="1"/>
  <c r="P111" i="6"/>
  <c r="P79" i="6"/>
  <c r="R79" i="6" s="1"/>
  <c r="P136" i="6"/>
  <c r="P104" i="6"/>
  <c r="R104" i="6" s="1"/>
  <c r="P72" i="6"/>
  <c r="P36" i="6"/>
  <c r="R36" i="6" s="1"/>
  <c r="P10" i="6"/>
  <c r="P86" i="6"/>
  <c r="R86" i="6" s="1"/>
  <c r="P18" i="6"/>
  <c r="P110" i="6"/>
  <c r="R110" i="6" s="1"/>
  <c r="P14" i="6"/>
  <c r="P125" i="6"/>
  <c r="R125" i="6" s="1"/>
  <c r="P89" i="6"/>
  <c r="P44" i="6"/>
  <c r="R44" i="6" s="1"/>
  <c r="P15" i="6"/>
  <c r="P134" i="6"/>
  <c r="R134" i="6" s="1"/>
  <c r="P122" i="6"/>
  <c r="P21" i="6"/>
  <c r="R21" i="6" s="1"/>
  <c r="P132" i="6"/>
  <c r="P120" i="6"/>
  <c r="R120" i="6" s="1"/>
  <c r="P65" i="6"/>
  <c r="P45" i="6"/>
  <c r="R45" i="6" s="1"/>
  <c r="P35" i="6"/>
  <c r="P25" i="6"/>
  <c r="R25" i="6" s="1"/>
  <c r="P145" i="6"/>
  <c r="P113" i="6"/>
  <c r="R113" i="6" s="1"/>
  <c r="P127" i="6"/>
  <c r="P51" i="6"/>
  <c r="R51" i="6" s="1"/>
  <c r="P150" i="6"/>
  <c r="P153" i="6"/>
  <c r="R153" i="6" s="1"/>
  <c r="P57" i="6"/>
  <c r="P9" i="6"/>
  <c r="R9" i="6" s="1"/>
  <c r="P70" i="6"/>
  <c r="P128" i="6"/>
  <c r="R128" i="6" s="1"/>
  <c r="P53" i="6"/>
  <c r="P39" i="6"/>
  <c r="R39" i="6" s="1"/>
  <c r="P151" i="6"/>
  <c r="P119" i="6"/>
  <c r="R119" i="6" s="1"/>
  <c r="P87" i="6"/>
  <c r="P148" i="6"/>
  <c r="R148" i="6" s="1"/>
  <c r="P84" i="6"/>
  <c r="P26" i="6"/>
  <c r="R26" i="6" s="1"/>
  <c r="P118" i="6"/>
  <c r="P141" i="6"/>
  <c r="R141" i="6" s="1"/>
  <c r="P28" i="6"/>
  <c r="P29" i="6"/>
  <c r="R29" i="6" s="1"/>
  <c r="P138" i="6"/>
  <c r="P69" i="6"/>
  <c r="R69" i="6" s="1"/>
  <c r="P37" i="6"/>
  <c r="P135" i="6"/>
  <c r="R135" i="6" s="1"/>
  <c r="P103" i="6"/>
  <c r="P71" i="6"/>
  <c r="R71" i="6" s="1"/>
  <c r="P131" i="6"/>
  <c r="P99" i="6"/>
  <c r="R99" i="6" s="1"/>
  <c r="P67" i="6"/>
  <c r="P30" i="6"/>
  <c r="R30" i="6" s="1"/>
  <c r="P78" i="6"/>
  <c r="P58" i="6"/>
  <c r="R58" i="6" s="1"/>
  <c r="P142" i="6"/>
  <c r="P38" i="6"/>
  <c r="R38" i="6" s="1"/>
  <c r="P6" i="6"/>
  <c r="P121" i="6"/>
  <c r="R121" i="6" s="1"/>
  <c r="P77" i="6"/>
  <c r="P40" i="6"/>
  <c r="R40" i="6" s="1"/>
  <c r="P13" i="6"/>
  <c r="P102" i="6"/>
  <c r="R102" i="6" s="1"/>
  <c r="P90" i="6"/>
  <c r="P144" i="6"/>
  <c r="R144" i="6" s="1"/>
  <c r="P130" i="6"/>
  <c r="P75" i="6"/>
  <c r="R75" i="6" s="1"/>
  <c r="P63" i="6"/>
  <c r="P43" i="6"/>
  <c r="R43" i="6" s="1"/>
  <c r="P33" i="6"/>
  <c r="P17" i="6"/>
  <c r="R17" i="6" s="1"/>
  <c r="P34" i="6"/>
  <c r="M157" i="6"/>
  <c r="T135" i="6" l="1"/>
  <c r="V135" i="6"/>
  <c r="T141" i="6"/>
  <c r="V141" i="6"/>
  <c r="T119" i="6"/>
  <c r="V119" i="6"/>
  <c r="I122" i="7" s="1"/>
  <c r="J122" i="7" s="1"/>
  <c r="V128" i="6"/>
  <c r="I131" i="7" s="1"/>
  <c r="J131" i="7" s="1"/>
  <c r="T128" i="6"/>
  <c r="C60" i="7"/>
  <c r="D60" i="7" s="1"/>
  <c r="R57" i="6"/>
  <c r="V51" i="6"/>
  <c r="T51" i="6"/>
  <c r="V45" i="6"/>
  <c r="I48" i="7" s="1"/>
  <c r="J48" i="7" s="1"/>
  <c r="T45" i="6"/>
  <c r="T79" i="6"/>
  <c r="V79" i="6"/>
  <c r="I82" i="7" s="1"/>
  <c r="J82" i="7" s="1"/>
  <c r="C62" i="7"/>
  <c r="D62" i="7" s="1"/>
  <c r="R59" i="6"/>
  <c r="T42" i="6"/>
  <c r="V42" i="6"/>
  <c r="V140" i="6"/>
  <c r="I143" i="7" s="1"/>
  <c r="J143" i="7" s="1"/>
  <c r="T140" i="6"/>
  <c r="C112" i="7"/>
  <c r="D112" i="7" s="1"/>
  <c r="R109" i="6"/>
  <c r="T94" i="6"/>
  <c r="V94" i="6"/>
  <c r="T80" i="6"/>
  <c r="V80" i="6"/>
  <c r="I83" i="7" s="1"/>
  <c r="J83" i="7" s="1"/>
  <c r="V98" i="6"/>
  <c r="I101" i="7" s="1"/>
  <c r="J101" i="7" s="1"/>
  <c r="T98" i="6"/>
  <c r="T43" i="6"/>
  <c r="V43" i="6"/>
  <c r="I46" i="7" s="1"/>
  <c r="J46" i="7" s="1"/>
  <c r="C133" i="7"/>
  <c r="D133" i="7" s="1"/>
  <c r="R130" i="6"/>
  <c r="F133" i="7" s="1"/>
  <c r="G133" i="7" s="1"/>
  <c r="C145" i="7"/>
  <c r="D145" i="7" s="1"/>
  <c r="R142" i="6"/>
  <c r="F145" i="7" s="1"/>
  <c r="G145" i="7" s="1"/>
  <c r="V30" i="6"/>
  <c r="T30" i="6"/>
  <c r="C134" i="7"/>
  <c r="D134" i="7" s="1"/>
  <c r="R131" i="6"/>
  <c r="C40" i="7"/>
  <c r="D40" i="7" s="1"/>
  <c r="R37" i="6"/>
  <c r="C130" i="7"/>
  <c r="D130" i="7" s="1"/>
  <c r="R127" i="6"/>
  <c r="F130" i="7" s="1"/>
  <c r="G130" i="7" s="1"/>
  <c r="C125" i="7"/>
  <c r="D125" i="7" s="1"/>
  <c r="R122" i="6"/>
  <c r="C57" i="7"/>
  <c r="D57" i="7" s="1"/>
  <c r="R54" i="6"/>
  <c r="F57" i="7" s="1"/>
  <c r="G57" i="7" s="1"/>
  <c r="C119" i="7"/>
  <c r="D119" i="7" s="1"/>
  <c r="R116" i="6"/>
  <c r="C44" i="7"/>
  <c r="D44" i="7" s="1"/>
  <c r="R41" i="6"/>
  <c r="V17" i="6"/>
  <c r="T17" i="6"/>
  <c r="C66" i="7"/>
  <c r="D66" i="7" s="1"/>
  <c r="R63" i="6"/>
  <c r="V144" i="6"/>
  <c r="T144" i="6"/>
  <c r="V121" i="6"/>
  <c r="T121" i="6"/>
  <c r="V58" i="6"/>
  <c r="T58" i="6"/>
  <c r="C70" i="7"/>
  <c r="D70" i="7" s="1"/>
  <c r="R67" i="6"/>
  <c r="T71" i="6"/>
  <c r="V71" i="6"/>
  <c r="V29" i="6"/>
  <c r="I32" i="7" s="1"/>
  <c r="J32" i="7" s="1"/>
  <c r="T29" i="6"/>
  <c r="T26" i="6"/>
  <c r="V26" i="6"/>
  <c r="C90" i="7"/>
  <c r="D90" i="7" s="1"/>
  <c r="R87" i="6"/>
  <c r="T39" i="6"/>
  <c r="V39" i="6"/>
  <c r="V153" i="6"/>
  <c r="T153" i="6"/>
  <c r="V113" i="6"/>
  <c r="I116" i="7" s="1"/>
  <c r="J116" i="7" s="1"/>
  <c r="T113" i="6"/>
  <c r="C38" i="7"/>
  <c r="D38" i="7" s="1"/>
  <c r="R35" i="6"/>
  <c r="V120" i="6"/>
  <c r="I123" i="7" s="1"/>
  <c r="J123" i="7" s="1"/>
  <c r="T120" i="6"/>
  <c r="T44" i="6"/>
  <c r="V44" i="6"/>
  <c r="I47" i="7" s="1"/>
  <c r="J47" i="7" s="1"/>
  <c r="T110" i="6"/>
  <c r="V110" i="6"/>
  <c r="C13" i="7"/>
  <c r="D13" i="7" s="1"/>
  <c r="R10" i="6"/>
  <c r="T104" i="6"/>
  <c r="V104" i="6"/>
  <c r="I107" i="7" s="1"/>
  <c r="J107" i="7" s="1"/>
  <c r="T27" i="6"/>
  <c r="V27" i="6"/>
  <c r="I30" i="7" s="1"/>
  <c r="J30" i="7" s="1"/>
  <c r="T154" i="6"/>
  <c r="V154" i="6"/>
  <c r="C22" i="7"/>
  <c r="D22" i="7" s="1"/>
  <c r="R19" i="6"/>
  <c r="T31" i="6"/>
  <c r="V31" i="6"/>
  <c r="T61" i="6"/>
  <c r="V61" i="6"/>
  <c r="T55" i="6"/>
  <c r="V55" i="6"/>
  <c r="T112" i="6"/>
  <c r="V112" i="6"/>
  <c r="I115" i="7" s="1"/>
  <c r="J115" i="7" s="1"/>
  <c r="F115" i="7"/>
  <c r="G115" i="7" s="1"/>
  <c r="T4" i="6"/>
  <c r="V4" i="6"/>
  <c r="I149" i="7"/>
  <c r="J149" i="7" s="1"/>
  <c r="F149" i="7"/>
  <c r="G149" i="7" s="1"/>
  <c r="V75" i="6"/>
  <c r="I78" i="7" s="1"/>
  <c r="J78" i="7" s="1"/>
  <c r="T75" i="6"/>
  <c r="V102" i="6"/>
  <c r="I105" i="7" s="1"/>
  <c r="J105" i="7" s="1"/>
  <c r="T102" i="6"/>
  <c r="C80" i="7"/>
  <c r="D80" i="7" s="1"/>
  <c r="R77" i="6"/>
  <c r="V38" i="6"/>
  <c r="T38" i="6"/>
  <c r="T99" i="6"/>
  <c r="V99" i="6"/>
  <c r="I102" i="7" s="1"/>
  <c r="J102" i="7" s="1"/>
  <c r="C141" i="7"/>
  <c r="D141" i="7" s="1"/>
  <c r="R138" i="6"/>
  <c r="V21" i="6"/>
  <c r="I24" i="7" s="1"/>
  <c r="J24" i="7" s="1"/>
  <c r="T21" i="6"/>
  <c r="C18" i="7"/>
  <c r="D18" i="7" s="1"/>
  <c r="R15" i="6"/>
  <c r="T125" i="6"/>
  <c r="V125" i="6"/>
  <c r="T36" i="6"/>
  <c r="V36" i="6"/>
  <c r="V124" i="6"/>
  <c r="T124" i="6"/>
  <c r="V101" i="6"/>
  <c r="I104" i="7" s="1"/>
  <c r="J104" i="7" s="1"/>
  <c r="T101" i="6"/>
  <c r="F104" i="7"/>
  <c r="G104" i="7" s="1"/>
  <c r="V91" i="6"/>
  <c r="I94" i="7" s="1"/>
  <c r="J94" i="7" s="1"/>
  <c r="T91" i="6"/>
  <c r="T92" i="6"/>
  <c r="V92" i="6"/>
  <c r="I95" i="7" s="1"/>
  <c r="J95" i="7" s="1"/>
  <c r="T16" i="6"/>
  <c r="V16" i="6"/>
  <c r="I19" i="7" s="1"/>
  <c r="J19" i="7" s="1"/>
  <c r="C37" i="7"/>
  <c r="D37" i="7" s="1"/>
  <c r="R34" i="6"/>
  <c r="C16" i="7"/>
  <c r="D16" i="7" s="1"/>
  <c r="R13" i="6"/>
  <c r="C121" i="7"/>
  <c r="D121" i="7" s="1"/>
  <c r="R118" i="6"/>
  <c r="F121" i="7" s="1"/>
  <c r="G121" i="7" s="1"/>
  <c r="V148" i="6"/>
  <c r="I151" i="7" s="1"/>
  <c r="J151" i="7" s="1"/>
  <c r="T148" i="6"/>
  <c r="C154" i="7"/>
  <c r="D154" i="7" s="1"/>
  <c r="R151" i="6"/>
  <c r="C73" i="7"/>
  <c r="D73" i="7" s="1"/>
  <c r="R70" i="6"/>
  <c r="V25" i="6"/>
  <c r="T25" i="6"/>
  <c r="C68" i="7"/>
  <c r="D68" i="7" s="1"/>
  <c r="R65" i="6"/>
  <c r="F68" i="7" s="1"/>
  <c r="G68" i="7" s="1"/>
  <c r="C17" i="7"/>
  <c r="D17" i="7" s="1"/>
  <c r="R14" i="6"/>
  <c r="V86" i="6"/>
  <c r="I89" i="7" s="1"/>
  <c r="J89" i="7" s="1"/>
  <c r="T86" i="6"/>
  <c r="C75" i="7"/>
  <c r="D75" i="7" s="1"/>
  <c r="R72" i="6"/>
  <c r="C114" i="7"/>
  <c r="D114" i="7" s="1"/>
  <c r="R111" i="6"/>
  <c r="V93" i="6"/>
  <c r="I96" i="7" s="1"/>
  <c r="J96" i="7" s="1"/>
  <c r="T93" i="6"/>
  <c r="C129" i="7"/>
  <c r="D129" i="7" s="1"/>
  <c r="R126" i="6"/>
  <c r="F101" i="7"/>
  <c r="G101" i="7" s="1"/>
  <c r="F95" i="7"/>
  <c r="G95" i="7" s="1"/>
  <c r="C36" i="7"/>
  <c r="D36" i="7" s="1"/>
  <c r="R33" i="6"/>
  <c r="C93" i="7"/>
  <c r="D93" i="7" s="1"/>
  <c r="R90" i="6"/>
  <c r="T40" i="6"/>
  <c r="V40" i="6"/>
  <c r="I43" i="7" s="1"/>
  <c r="J43" i="7" s="1"/>
  <c r="C9" i="7"/>
  <c r="D9" i="7" s="1"/>
  <c r="R6" i="6"/>
  <c r="F9" i="7" s="1"/>
  <c r="G9" i="7" s="1"/>
  <c r="C81" i="7"/>
  <c r="D81" i="7" s="1"/>
  <c r="R78" i="6"/>
  <c r="C106" i="7"/>
  <c r="D106" i="7" s="1"/>
  <c r="R103" i="6"/>
  <c r="F106" i="7" s="1"/>
  <c r="G106" i="7" s="1"/>
  <c r="T69" i="6"/>
  <c r="V69" i="6"/>
  <c r="C31" i="7"/>
  <c r="D31" i="7" s="1"/>
  <c r="R28" i="6"/>
  <c r="C87" i="7"/>
  <c r="D87" i="7" s="1"/>
  <c r="R84" i="6"/>
  <c r="C56" i="7"/>
  <c r="D56" i="7" s="1"/>
  <c r="R53" i="6"/>
  <c r="F56" i="7" s="1"/>
  <c r="G56" i="7" s="1"/>
  <c r="V9" i="6"/>
  <c r="I12" i="7" s="1"/>
  <c r="J12" i="7" s="1"/>
  <c r="T9" i="6"/>
  <c r="C153" i="7"/>
  <c r="D153" i="7" s="1"/>
  <c r="R150" i="6"/>
  <c r="F153" i="7" s="1"/>
  <c r="G153" i="7" s="1"/>
  <c r="C148" i="7"/>
  <c r="D148" i="7" s="1"/>
  <c r="R145" i="6"/>
  <c r="C135" i="7"/>
  <c r="D135" i="7" s="1"/>
  <c r="R132" i="6"/>
  <c r="T134" i="6"/>
  <c r="V134" i="6"/>
  <c r="C92" i="7"/>
  <c r="D92" i="7" s="1"/>
  <c r="R89" i="6"/>
  <c r="F92" i="7" s="1"/>
  <c r="G92" i="7" s="1"/>
  <c r="C21" i="7"/>
  <c r="D21" i="7" s="1"/>
  <c r="R18" i="6"/>
  <c r="C139" i="7"/>
  <c r="D139" i="7" s="1"/>
  <c r="R136" i="6"/>
  <c r="F139" i="7" s="1"/>
  <c r="G139" i="7" s="1"/>
  <c r="T143" i="6"/>
  <c r="V143" i="6"/>
  <c r="C50" i="7"/>
  <c r="D50" i="7" s="1"/>
  <c r="R47" i="6"/>
  <c r="C52" i="7"/>
  <c r="D52" i="7" s="1"/>
  <c r="R49" i="6"/>
  <c r="C76" i="7"/>
  <c r="D76" i="7" s="1"/>
  <c r="R73" i="6"/>
  <c r="F76" i="7" s="1"/>
  <c r="G76" i="7" s="1"/>
  <c r="T32" i="6"/>
  <c r="V32" i="6"/>
  <c r="C25" i="7"/>
  <c r="D25" i="7" s="1"/>
  <c r="R22" i="6"/>
  <c r="F25" i="7" s="1"/>
  <c r="G25" i="7" s="1"/>
  <c r="C98" i="7"/>
  <c r="D98" i="7" s="1"/>
  <c r="R95" i="6"/>
  <c r="F19" i="7"/>
  <c r="G19" i="7" s="1"/>
  <c r="F47" i="7"/>
  <c r="G47" i="7" s="1"/>
  <c r="C47" i="7"/>
  <c r="D47" i="7" s="1"/>
  <c r="F39" i="7"/>
  <c r="G39" i="7" s="1"/>
  <c r="C39" i="7"/>
  <c r="D39" i="7" s="1"/>
  <c r="F30" i="7"/>
  <c r="G30" i="7" s="1"/>
  <c r="C30" i="7"/>
  <c r="D30" i="7" s="1"/>
  <c r="F45" i="7"/>
  <c r="G45" i="7" s="1"/>
  <c r="C45" i="7"/>
  <c r="D45" i="7" s="1"/>
  <c r="F93" i="7"/>
  <c r="G93" i="7" s="1"/>
  <c r="F43" i="7"/>
  <c r="G43" i="7" s="1"/>
  <c r="C43" i="7"/>
  <c r="D43" i="7" s="1"/>
  <c r="F33" i="7"/>
  <c r="G33" i="7" s="1"/>
  <c r="C33" i="7"/>
  <c r="D33" i="7" s="1"/>
  <c r="F12" i="7"/>
  <c r="G12" i="7" s="1"/>
  <c r="C12" i="7"/>
  <c r="F137" i="7"/>
  <c r="G137" i="7" s="1"/>
  <c r="C137" i="7"/>
  <c r="D137" i="7" s="1"/>
  <c r="F146" i="7"/>
  <c r="G146" i="7" s="1"/>
  <c r="C146" i="7"/>
  <c r="D146" i="7" s="1"/>
  <c r="F96" i="7"/>
  <c r="G96" i="7" s="1"/>
  <c r="C96" i="7"/>
  <c r="D96" i="7" s="1"/>
  <c r="F129" i="7"/>
  <c r="G129" i="7" s="1"/>
  <c r="I132" i="7"/>
  <c r="J132" i="7" s="1"/>
  <c r="I100" i="7"/>
  <c r="J100" i="7" s="1"/>
  <c r="F49" i="7"/>
  <c r="G49" i="7" s="1"/>
  <c r="I49" i="7"/>
  <c r="J49" i="7" s="1"/>
  <c r="G7" i="7"/>
  <c r="F20" i="7"/>
  <c r="G20" i="7" s="1"/>
  <c r="C20" i="7"/>
  <c r="D20" i="7" s="1"/>
  <c r="F105" i="7"/>
  <c r="G105" i="7" s="1"/>
  <c r="C105" i="7"/>
  <c r="D105" i="7" s="1"/>
  <c r="F61" i="7"/>
  <c r="G61" i="7" s="1"/>
  <c r="C61" i="7"/>
  <c r="D61" i="7" s="1"/>
  <c r="F138" i="7"/>
  <c r="G138" i="7" s="1"/>
  <c r="C138" i="7"/>
  <c r="D138" i="7" s="1"/>
  <c r="F31" i="7"/>
  <c r="G31" i="7" s="1"/>
  <c r="F29" i="7"/>
  <c r="G29" i="7" s="1"/>
  <c r="C29" i="7"/>
  <c r="D29" i="7" s="1"/>
  <c r="F131" i="7"/>
  <c r="G131" i="7" s="1"/>
  <c r="C131" i="7"/>
  <c r="D131" i="7" s="1"/>
  <c r="F116" i="7"/>
  <c r="G116" i="7" s="1"/>
  <c r="C116" i="7"/>
  <c r="D116" i="7" s="1"/>
  <c r="F24" i="7"/>
  <c r="G24" i="7" s="1"/>
  <c r="C24" i="7"/>
  <c r="D24" i="7" s="1"/>
  <c r="F113" i="7"/>
  <c r="G113" i="7" s="1"/>
  <c r="C113" i="7"/>
  <c r="D113" i="7" s="1"/>
  <c r="F82" i="7"/>
  <c r="G82" i="7" s="1"/>
  <c r="C82" i="7"/>
  <c r="D82" i="7" s="1"/>
  <c r="F157" i="7"/>
  <c r="G157" i="7" s="1"/>
  <c r="C157" i="7"/>
  <c r="D157" i="7" s="1"/>
  <c r="F119" i="7"/>
  <c r="G119" i="7" s="1"/>
  <c r="F143" i="7"/>
  <c r="G143" i="7" s="1"/>
  <c r="C143" i="7"/>
  <c r="D143" i="7" s="1"/>
  <c r="F58" i="7"/>
  <c r="G58" i="7" s="1"/>
  <c r="C58" i="7"/>
  <c r="D58" i="7" s="1"/>
  <c r="I67" i="7"/>
  <c r="J67" i="7" s="1"/>
  <c r="I91" i="7"/>
  <c r="J91" i="7" s="1"/>
  <c r="I26" i="7"/>
  <c r="J26" i="7" s="1"/>
  <c r="I23" i="7"/>
  <c r="J23" i="7" s="1"/>
  <c r="I63" i="7"/>
  <c r="J63" i="7" s="1"/>
  <c r="I99" i="7"/>
  <c r="J99" i="7" s="1"/>
  <c r="I71" i="7"/>
  <c r="J71" i="7" s="1"/>
  <c r="F78" i="7"/>
  <c r="G78" i="7" s="1"/>
  <c r="C78" i="7"/>
  <c r="D78" i="7" s="1"/>
  <c r="F124" i="7"/>
  <c r="G124" i="7" s="1"/>
  <c r="C124" i="7"/>
  <c r="D124" i="7" s="1"/>
  <c r="F102" i="7"/>
  <c r="G102" i="7" s="1"/>
  <c r="C102" i="7"/>
  <c r="D102" i="7" s="1"/>
  <c r="F32" i="7"/>
  <c r="G32" i="7" s="1"/>
  <c r="C32" i="7"/>
  <c r="D32" i="7" s="1"/>
  <c r="F122" i="7"/>
  <c r="G122" i="7" s="1"/>
  <c r="C122" i="7"/>
  <c r="D122" i="7" s="1"/>
  <c r="F156" i="7"/>
  <c r="G156" i="7" s="1"/>
  <c r="C156" i="7"/>
  <c r="D156" i="7" s="1"/>
  <c r="F48" i="7"/>
  <c r="G48" i="7" s="1"/>
  <c r="C48" i="7"/>
  <c r="D48" i="7" s="1"/>
  <c r="F64" i="7"/>
  <c r="G64" i="7" s="1"/>
  <c r="C64" i="7"/>
  <c r="D64" i="7" s="1"/>
  <c r="F27" i="7"/>
  <c r="G27" i="7" s="1"/>
  <c r="I27" i="7"/>
  <c r="J27" i="7" s="1"/>
  <c r="F46" i="7"/>
  <c r="G46" i="7" s="1"/>
  <c r="C46" i="7"/>
  <c r="D46" i="7" s="1"/>
  <c r="F72" i="7"/>
  <c r="G72" i="7" s="1"/>
  <c r="C72" i="7"/>
  <c r="D72" i="7" s="1"/>
  <c r="F151" i="7"/>
  <c r="G151" i="7" s="1"/>
  <c r="C151" i="7"/>
  <c r="D151" i="7" s="1"/>
  <c r="F28" i="7"/>
  <c r="G28" i="7" s="1"/>
  <c r="C28" i="7"/>
  <c r="D28" i="7" s="1"/>
  <c r="F89" i="7"/>
  <c r="G89" i="7" s="1"/>
  <c r="C89" i="7"/>
  <c r="D89" i="7" s="1"/>
  <c r="F35" i="7"/>
  <c r="G35" i="7" s="1"/>
  <c r="C35" i="7"/>
  <c r="D35" i="7" s="1"/>
  <c r="F147" i="7"/>
  <c r="G147" i="7" s="1"/>
  <c r="C147" i="7"/>
  <c r="D147" i="7" s="1"/>
  <c r="F41" i="7"/>
  <c r="G41" i="7" s="1"/>
  <c r="C41" i="7"/>
  <c r="D41" i="7" s="1"/>
  <c r="F74" i="7"/>
  <c r="G74" i="7" s="1"/>
  <c r="C74" i="7"/>
  <c r="D74" i="7" s="1"/>
  <c r="F144" i="7"/>
  <c r="G144" i="7" s="1"/>
  <c r="C144" i="7"/>
  <c r="D144" i="7" s="1"/>
  <c r="F42" i="7"/>
  <c r="G42" i="7" s="1"/>
  <c r="C42" i="7"/>
  <c r="D42" i="7" s="1"/>
  <c r="F54" i="7"/>
  <c r="G54" i="7" s="1"/>
  <c r="C54" i="7"/>
  <c r="D54" i="7" s="1"/>
  <c r="F123" i="7"/>
  <c r="G123" i="7" s="1"/>
  <c r="C123" i="7"/>
  <c r="D123" i="7" s="1"/>
  <c r="F128" i="7"/>
  <c r="G128" i="7" s="1"/>
  <c r="C128" i="7"/>
  <c r="D128" i="7" s="1"/>
  <c r="F107" i="7"/>
  <c r="G107" i="7" s="1"/>
  <c r="C107" i="7"/>
  <c r="D107" i="7" s="1"/>
  <c r="F127" i="7"/>
  <c r="G127" i="7" s="1"/>
  <c r="C127" i="7"/>
  <c r="D127" i="7" s="1"/>
  <c r="F34" i="7"/>
  <c r="G34" i="7" s="1"/>
  <c r="C34" i="7"/>
  <c r="D34" i="7" s="1"/>
  <c r="F97" i="7"/>
  <c r="G97" i="7" s="1"/>
  <c r="C97" i="7"/>
  <c r="D97" i="7" s="1"/>
  <c r="I85" i="7"/>
  <c r="J85" i="7" s="1"/>
  <c r="I118" i="7"/>
  <c r="J118" i="7" s="1"/>
  <c r="I88" i="7"/>
  <c r="J88" i="7" s="1"/>
  <c r="I20" i="7"/>
  <c r="J20" i="7" s="1"/>
  <c r="I61" i="7"/>
  <c r="J61" i="7" s="1"/>
  <c r="I138" i="7"/>
  <c r="J138" i="7" s="1"/>
  <c r="I29" i="7"/>
  <c r="J29" i="7" s="1"/>
  <c r="I113" i="7"/>
  <c r="J113" i="7" s="1"/>
  <c r="I58" i="7"/>
  <c r="J58" i="7" s="1"/>
  <c r="I33" i="7"/>
  <c r="J33" i="7" s="1"/>
  <c r="I28" i="7"/>
  <c r="J28" i="7" s="1"/>
  <c r="I147" i="7"/>
  <c r="J147" i="7" s="1"/>
  <c r="I74" i="7"/>
  <c r="J74" i="7" s="1"/>
  <c r="I42" i="7"/>
  <c r="J42" i="7" s="1"/>
  <c r="I34" i="7"/>
  <c r="J34" i="7" s="1"/>
  <c r="P157" i="6"/>
  <c r="T47" i="6" l="1"/>
  <c r="V47" i="6"/>
  <c r="T72" i="6"/>
  <c r="V72" i="6"/>
  <c r="I75" i="7" s="1"/>
  <c r="J75" i="7" s="1"/>
  <c r="T151" i="6"/>
  <c r="V151" i="6"/>
  <c r="I154" i="7" s="1"/>
  <c r="J154" i="7" s="1"/>
  <c r="T34" i="6"/>
  <c r="V34" i="6"/>
  <c r="I37" i="7" s="1"/>
  <c r="J37" i="7" s="1"/>
  <c r="R157" i="6"/>
  <c r="T15" i="6"/>
  <c r="V15" i="6"/>
  <c r="I18" i="7" s="1"/>
  <c r="J18" i="7" s="1"/>
  <c r="F18" i="7"/>
  <c r="G18" i="7" s="1"/>
  <c r="T138" i="6"/>
  <c r="V138" i="6"/>
  <c r="I141" i="7" s="1"/>
  <c r="J141" i="7" s="1"/>
  <c r="F141" i="7"/>
  <c r="G141" i="7" s="1"/>
  <c r="I7" i="7"/>
  <c r="J7" i="7" s="1"/>
  <c r="F50" i="7"/>
  <c r="G50" i="7" s="1"/>
  <c r="V95" i="6"/>
  <c r="I98" i="7" s="1"/>
  <c r="J98" i="7" s="1"/>
  <c r="T95" i="6"/>
  <c r="F98" i="7"/>
  <c r="G98" i="7" s="1"/>
  <c r="T49" i="6"/>
  <c r="V49" i="6"/>
  <c r="I52" i="7" s="1"/>
  <c r="J52" i="7" s="1"/>
  <c r="F52" i="7"/>
  <c r="G52" i="7" s="1"/>
  <c r="T18" i="6"/>
  <c r="V18" i="6"/>
  <c r="I21" i="7" s="1"/>
  <c r="J21" i="7" s="1"/>
  <c r="F21" i="7"/>
  <c r="G21" i="7" s="1"/>
  <c r="V145" i="6"/>
  <c r="I148" i="7" s="1"/>
  <c r="J148" i="7" s="1"/>
  <c r="T145" i="6"/>
  <c r="F148" i="7"/>
  <c r="G148" i="7" s="1"/>
  <c r="T84" i="6"/>
  <c r="V84" i="6"/>
  <c r="I87" i="7" s="1"/>
  <c r="J87" i="7" s="1"/>
  <c r="F87" i="7"/>
  <c r="G87" i="7" s="1"/>
  <c r="V78" i="6"/>
  <c r="I81" i="7" s="1"/>
  <c r="J81" i="7" s="1"/>
  <c r="T78" i="6"/>
  <c r="F81" i="7"/>
  <c r="G81" i="7" s="1"/>
  <c r="V33" i="6"/>
  <c r="I36" i="7" s="1"/>
  <c r="J36" i="7" s="1"/>
  <c r="T33" i="6"/>
  <c r="F36" i="7"/>
  <c r="G36" i="7" s="1"/>
  <c r="T126" i="6"/>
  <c r="V126" i="6"/>
  <c r="I129" i="7" s="1"/>
  <c r="J129" i="7" s="1"/>
  <c r="V111" i="6"/>
  <c r="I114" i="7" s="1"/>
  <c r="J114" i="7" s="1"/>
  <c r="T111" i="6"/>
  <c r="F114" i="7"/>
  <c r="G114" i="7" s="1"/>
  <c r="T65" i="6"/>
  <c r="V65" i="6"/>
  <c r="I68" i="7" s="1"/>
  <c r="J68" i="7" s="1"/>
  <c r="V70" i="6"/>
  <c r="I73" i="7" s="1"/>
  <c r="J73" i="7" s="1"/>
  <c r="T70" i="6"/>
  <c r="F73" i="7"/>
  <c r="G73" i="7" s="1"/>
  <c r="V13" i="6"/>
  <c r="I16" i="7" s="1"/>
  <c r="J16" i="7" s="1"/>
  <c r="T13" i="6"/>
  <c r="F16" i="7"/>
  <c r="G16" i="7" s="1"/>
  <c r="V116" i="6"/>
  <c r="I119" i="7" s="1"/>
  <c r="J119" i="7" s="1"/>
  <c r="T116" i="6"/>
  <c r="T122" i="6"/>
  <c r="V122" i="6"/>
  <c r="I125" i="7" s="1"/>
  <c r="J125" i="7" s="1"/>
  <c r="F125" i="7"/>
  <c r="G125" i="7" s="1"/>
  <c r="V37" i="6"/>
  <c r="I40" i="7" s="1"/>
  <c r="J40" i="7" s="1"/>
  <c r="T37" i="6"/>
  <c r="F40" i="7"/>
  <c r="G40" i="7" s="1"/>
  <c r="T130" i="6"/>
  <c r="V130" i="6"/>
  <c r="I133" i="7" s="1"/>
  <c r="J133" i="7" s="1"/>
  <c r="V59" i="6"/>
  <c r="I62" i="7" s="1"/>
  <c r="J62" i="7" s="1"/>
  <c r="T59" i="6"/>
  <c r="F62" i="7"/>
  <c r="G62" i="7" s="1"/>
  <c r="T57" i="6"/>
  <c r="V57" i="6"/>
  <c r="I60" i="7" s="1"/>
  <c r="J60" i="7" s="1"/>
  <c r="F60" i="7"/>
  <c r="G60" i="7" s="1"/>
  <c r="V22" i="6"/>
  <c r="I25" i="7" s="1"/>
  <c r="J25" i="7" s="1"/>
  <c r="T22" i="6"/>
  <c r="T73" i="6"/>
  <c r="V73" i="6"/>
  <c r="I76" i="7" s="1"/>
  <c r="J76" i="7" s="1"/>
  <c r="V136" i="6"/>
  <c r="I139" i="7" s="1"/>
  <c r="J139" i="7" s="1"/>
  <c r="T136" i="6"/>
  <c r="T89" i="6"/>
  <c r="V89" i="6"/>
  <c r="I92" i="7" s="1"/>
  <c r="J92" i="7" s="1"/>
  <c r="V132" i="6"/>
  <c r="I135" i="7" s="1"/>
  <c r="J135" i="7" s="1"/>
  <c r="T132" i="6"/>
  <c r="T150" i="6"/>
  <c r="V150" i="6"/>
  <c r="I153" i="7" s="1"/>
  <c r="J153" i="7" s="1"/>
  <c r="T53" i="6"/>
  <c r="V53" i="6"/>
  <c r="I56" i="7" s="1"/>
  <c r="J56" i="7" s="1"/>
  <c r="T28" i="6"/>
  <c r="V28" i="6"/>
  <c r="I31" i="7" s="1"/>
  <c r="J31" i="7" s="1"/>
  <c r="T103" i="6"/>
  <c r="V103" i="6"/>
  <c r="I106" i="7" s="1"/>
  <c r="J106" i="7" s="1"/>
  <c r="V6" i="6"/>
  <c r="I9" i="7" s="1"/>
  <c r="J9" i="7" s="1"/>
  <c r="T6" i="6"/>
  <c r="V90" i="6"/>
  <c r="I93" i="7" s="1"/>
  <c r="J93" i="7" s="1"/>
  <c r="T90" i="6"/>
  <c r="V14" i="6"/>
  <c r="T14" i="6"/>
  <c r="T118" i="6"/>
  <c r="V118" i="6"/>
  <c r="I121" i="7" s="1"/>
  <c r="J121" i="7" s="1"/>
  <c r="T19" i="6"/>
  <c r="V19" i="6"/>
  <c r="I22" i="7" s="1"/>
  <c r="J22" i="7" s="1"/>
  <c r="F22" i="7"/>
  <c r="G22" i="7" s="1"/>
  <c r="T10" i="6"/>
  <c r="V10" i="6"/>
  <c r="I13" i="7" s="1"/>
  <c r="J13" i="7" s="1"/>
  <c r="F13" i="7"/>
  <c r="G13" i="7" s="1"/>
  <c r="T35" i="6"/>
  <c r="V35" i="6"/>
  <c r="I38" i="7" s="1"/>
  <c r="J38" i="7" s="1"/>
  <c r="F38" i="7"/>
  <c r="G38" i="7" s="1"/>
  <c r="T87" i="6"/>
  <c r="V87" i="6"/>
  <c r="I90" i="7" s="1"/>
  <c r="J90" i="7" s="1"/>
  <c r="F90" i="7"/>
  <c r="G90" i="7" s="1"/>
  <c r="V67" i="6"/>
  <c r="I70" i="7" s="1"/>
  <c r="J70" i="7" s="1"/>
  <c r="T67" i="6"/>
  <c r="F70" i="7"/>
  <c r="G70" i="7" s="1"/>
  <c r="T63" i="6"/>
  <c r="V63" i="6"/>
  <c r="I66" i="7" s="1"/>
  <c r="J66" i="7" s="1"/>
  <c r="F66" i="7"/>
  <c r="G66" i="7" s="1"/>
  <c r="V41" i="6"/>
  <c r="I44" i="7" s="1"/>
  <c r="J44" i="7" s="1"/>
  <c r="T41" i="6"/>
  <c r="F44" i="7"/>
  <c r="G44" i="7" s="1"/>
  <c r="V54" i="6"/>
  <c r="I57" i="7" s="1"/>
  <c r="J57" i="7" s="1"/>
  <c r="T54" i="6"/>
  <c r="T127" i="6"/>
  <c r="V127" i="6"/>
  <c r="I130" i="7" s="1"/>
  <c r="J130" i="7" s="1"/>
  <c r="T131" i="6"/>
  <c r="V131" i="6"/>
  <c r="I134" i="7" s="1"/>
  <c r="J134" i="7" s="1"/>
  <c r="T142" i="6"/>
  <c r="V142" i="6"/>
  <c r="I145" i="7" s="1"/>
  <c r="J145" i="7" s="1"/>
  <c r="V109" i="6"/>
  <c r="I112" i="7" s="1"/>
  <c r="J112" i="7" s="1"/>
  <c r="T109" i="6"/>
  <c r="F112" i="7"/>
  <c r="G112" i="7" s="1"/>
  <c r="F75" i="7"/>
  <c r="G75" i="7" s="1"/>
  <c r="F154" i="7"/>
  <c r="G154" i="7" s="1"/>
  <c r="F17" i="7"/>
  <c r="G17" i="7" s="1"/>
  <c r="F37" i="7"/>
  <c r="G37" i="7" s="1"/>
  <c r="F134" i="7"/>
  <c r="G134" i="7" s="1"/>
  <c r="F135" i="7"/>
  <c r="G135" i="7" s="1"/>
  <c r="T77" i="6"/>
  <c r="V77" i="6"/>
  <c r="I80" i="7" s="1"/>
  <c r="J80" i="7" s="1"/>
  <c r="F80" i="7"/>
  <c r="G80" i="7" s="1"/>
  <c r="I157" i="7"/>
  <c r="J157" i="7" s="1"/>
  <c r="I41" i="7"/>
  <c r="J41" i="7" s="1"/>
  <c r="I137" i="7"/>
  <c r="J137" i="7" s="1"/>
  <c r="I72" i="7"/>
  <c r="J72" i="7" s="1"/>
  <c r="I45" i="7"/>
  <c r="J45" i="7" s="1"/>
  <c r="I50" i="7"/>
  <c r="J50" i="7" s="1"/>
  <c r="I146" i="7"/>
  <c r="J146" i="7" s="1"/>
  <c r="I64" i="7"/>
  <c r="J64" i="7" s="1"/>
  <c r="I97" i="7"/>
  <c r="J97" i="7" s="1"/>
  <c r="I127" i="7"/>
  <c r="J127" i="7" s="1"/>
  <c r="I128" i="7"/>
  <c r="J128" i="7" s="1"/>
  <c r="I144" i="7"/>
  <c r="J144" i="7" s="1"/>
  <c r="I39" i="7"/>
  <c r="J39" i="7" s="1"/>
  <c r="I35" i="7"/>
  <c r="J35" i="7" s="1"/>
  <c r="I124" i="7"/>
  <c r="J124" i="7" s="1"/>
  <c r="I54" i="7"/>
  <c r="J54" i="7" s="1"/>
  <c r="I17" i="7"/>
  <c r="J17" i="7" s="1"/>
  <c r="I156" i="7"/>
  <c r="J156" i="7" s="1"/>
  <c r="D12" i="7"/>
  <c r="C160" i="7"/>
  <c r="T157" i="6" l="1"/>
  <c r="V157" i="6"/>
  <c r="F160" i="7"/>
  <c r="G160" i="7" s="1"/>
  <c r="G4" i="7" s="1"/>
  <c r="I160" i="7"/>
  <c r="D160" i="7"/>
  <c r="D4" i="7" s="1"/>
  <c r="C4" i="7"/>
  <c r="F4" i="7" l="1"/>
  <c r="J160" i="7"/>
  <c r="J4" i="7" s="1"/>
  <c r="I4" i="7"/>
</calcChain>
</file>

<file path=xl/sharedStrings.xml><?xml version="1.0" encoding="utf-8"?>
<sst xmlns="http://schemas.openxmlformats.org/spreadsheetml/2006/main" count="660" uniqueCount="345">
  <si>
    <t>out</t>
  </si>
  <si>
    <t>ONS code</t>
  </si>
  <si>
    <t>ONS LA Name</t>
  </si>
  <si>
    <t>Total PH allocation for 2015/16</t>
  </si>
  <si>
    <t>0-5 allocation transferred in October 2015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</si>
  <si>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</si>
  <si>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</si>
  <si>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</si>
  <si>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</si>
  <si>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</si>
  <si>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</si>
  <si>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</si>
  <si>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</si>
  <si>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</si>
  <si>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</si>
  <si>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</si>
  <si>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</si>
  <si>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</si>
  <si>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</si>
  <si>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</si>
  <si>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</si>
  <si>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</si>
  <si>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</si>
  <si>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</si>
  <si>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</si>
  <si>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</si>
  <si>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</si>
  <si>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</si>
  <si>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</si>
  <si>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</si>
  <si>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</si>
  <si>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</si>
  <si>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</si>
  <si>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</si>
  <si>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</si>
  <si>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</si>
  <si>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</si>
  <si>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</si>
  <si>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</si>
  <si>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</si>
  <si>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</si>
  <si>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</si>
  <si>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</si>
  <si>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</si>
  <si>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</si>
  <si>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</si>
  <si>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</si>
  <si>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</si>
  <si>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</si>
  <si>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</si>
  <si>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</si>
  <si>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</si>
  <si>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</si>
  <si>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</si>
  <si>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</si>
  <si>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E09000001</t>
  </si>
  <si>
    <t>City of London</t>
  </si>
  <si>
    <t>E06000052</t>
  </si>
  <si>
    <t>Cornwall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</si>
  <si>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</si>
  <si>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</si>
  <si>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</si>
  <si>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</si>
  <si>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</si>
  <si>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</si>
  <si>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</si>
  <si>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</si>
  <si>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</si>
  <si>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</si>
  <si>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</si>
  <si>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</si>
  <si>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</si>
  <si>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</si>
  <si>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</si>
  <si>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</si>
  <si>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</si>
  <si>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</si>
  <si>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</si>
  <si>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</si>
  <si>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</si>
  <si>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</si>
  <si>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</si>
  <si>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</si>
  <si>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</si>
  <si>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</si>
  <si>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</si>
  <si>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</si>
  <si>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</si>
  <si>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</si>
  <si>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</si>
  <si>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</si>
  <si>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</si>
  <si>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</si>
  <si>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</si>
  <si>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</si>
  <si>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</si>
  <si>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</si>
  <si>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</si>
  <si>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Hackney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</si>
  <si>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</si>
  <si>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</si>
  <si>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</si>
  <si>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</si>
  <si>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</si>
  <si>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</si>
  <si>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</si>
  <si>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</si>
  <si>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</si>
  <si>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</si>
  <si>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</si>
  <si>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</si>
  <si>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</si>
  <si>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</si>
  <si>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</si>
  <si>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</si>
  <si>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</si>
  <si>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</si>
  <si>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</si>
  <si>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</si>
  <si>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</si>
  <si>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</si>
  <si>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</si>
  <si>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</si>
  <si>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E06000053</t>
  </si>
  <si>
    <t>Isles of Scilly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</si>
  <si>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</si>
  <si>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</si>
  <si>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</si>
  <si>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</si>
  <si>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</si>
  <si>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</si>
  <si>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</si>
  <si>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</si>
  <si>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</si>
  <si>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</si>
  <si>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</si>
  <si>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</si>
  <si>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</si>
  <si>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</si>
  <si>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</si>
  <si>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</si>
  <si>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</si>
  <si>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</si>
  <si>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</si>
  <si>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</si>
  <si>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</si>
  <si>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</si>
  <si>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</si>
  <si>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Leicestershire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</si>
  <si>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</si>
  <si>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</si>
  <si>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</si>
  <si>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</si>
  <si>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</si>
  <si>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</si>
  <si>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</si>
  <si>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</si>
  <si>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</si>
  <si>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</si>
  <si>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</si>
  <si>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</si>
  <si>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</si>
  <si>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</si>
  <si>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</si>
  <si>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</si>
  <si>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</si>
  <si>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</si>
  <si>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</si>
  <si>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</si>
  <si>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</si>
  <si>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</si>
  <si>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</si>
  <si>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</si>
  <si>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</si>
  <si>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</si>
  <si>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</si>
  <si>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</si>
  <si>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</si>
  <si>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</si>
  <si>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</si>
  <si>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</si>
  <si>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</si>
  <si>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</si>
  <si>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</si>
  <si>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</si>
  <si>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</si>
  <si>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</si>
  <si>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</si>
  <si>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</si>
  <si>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</si>
  <si>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</si>
  <si>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</si>
  <si>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</si>
  <si>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</si>
  <si>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</si>
  <si>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</si>
  <si>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</si>
  <si>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</si>
  <si>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</si>
  <si>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</si>
  <si>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</si>
  <si>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</si>
  <si>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</si>
  <si>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</si>
  <si>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</si>
  <si>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</si>
  <si>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</si>
  <si>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</si>
  <si>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</si>
  <si>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</si>
  <si>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</si>
  <si>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</si>
  <si>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</si>
  <si>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</si>
  <si>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</si>
  <si>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E06000017</t>
  </si>
  <si>
    <t>Rutland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</si>
  <si>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</si>
  <si>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</si>
  <si>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</si>
  <si>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</si>
  <si>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</si>
  <si>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</si>
  <si>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</si>
  <si>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</si>
  <si>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</si>
  <si>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</si>
  <si>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</si>
  <si>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</si>
  <si>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</si>
  <si>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</si>
  <si>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</si>
  <si>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</si>
  <si>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</si>
  <si>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</si>
  <si>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</si>
  <si>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</si>
  <si>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</si>
  <si>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</si>
  <si>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</si>
  <si>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</si>
  <si>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</si>
  <si>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</si>
  <si>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</si>
  <si>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</si>
  <si>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</si>
  <si>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</si>
  <si>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</si>
  <si>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</si>
  <si>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</si>
  <si>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</si>
  <si>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</si>
  <si>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</si>
  <si>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</si>
  <si>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</si>
  <si>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</si>
  <si>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</si>
  <si>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</si>
  <si>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</si>
  <si>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</si>
  <si>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</si>
  <si>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</si>
  <si>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</si>
  <si>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</si>
  <si>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</si>
  <si>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</si>
  <si>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</si>
  <si>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</si>
  <si>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</si>
  <si>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</si>
  <si>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</si>
  <si>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</si>
  <si>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</si>
  <si>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</si>
  <si>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</si>
  <si>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</si>
  <si>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</si>
  <si>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</si>
  <si>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</si>
  <si>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</si>
  <si>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</si>
  <si>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</si>
  <si>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</si>
  <si>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</si>
  <si>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</si>
  <si>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</si>
  <si>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</si>
  <si>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</si>
  <si>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</si>
  <si>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</si>
  <si>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</si>
  <si>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</si>
  <si>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</si>
  <si>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</si>
  <si>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</si>
  <si>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</si>
  <si>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</si>
  <si>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</si>
  <si>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</si>
  <si>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</si>
  <si>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</si>
  <si>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</si>
  <si>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</si>
  <si>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</si>
  <si>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</si>
  <si>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</si>
  <si>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</si>
  <si>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</si>
  <si>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</si>
  <si>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England</t>
  </si>
  <si>
    <t xml:space="preserve">in </t>
  </si>
  <si>
    <t>full year (in)</t>
  </si>
  <si>
    <t>full year (out)</t>
  </si>
  <si>
    <t>total PH 0-5 children's with adjustment</t>
  </si>
  <si>
    <t>PH 0-5 children's baseline adjustment</t>
  </si>
  <si>
    <r>
      <rPr>
        <b/>
        <u/>
        <sz val="10"/>
        <color theme="1"/>
        <rFont val="Arial"/>
        <family val="2"/>
      </rPr>
      <t>Overall</t>
    </r>
    <r>
      <rPr>
        <b/>
        <sz val="10"/>
        <color theme="1"/>
        <rFont val="Arial"/>
        <family val="2"/>
      </rPr>
      <t xml:space="preserve"> PH allocation for 2015-16</t>
    </r>
  </si>
  <si>
    <r>
      <rPr>
        <b/>
        <u/>
        <sz val="10"/>
        <color theme="1"/>
        <rFont val="Arial"/>
        <family val="2"/>
      </rPr>
      <t xml:space="preserve">Total </t>
    </r>
    <r>
      <rPr>
        <b/>
        <sz val="10"/>
        <color theme="1"/>
        <rFont val="Arial"/>
        <family val="2"/>
      </rPr>
      <t>revised baseline (excluding in year savings)</t>
    </r>
  </si>
  <si>
    <r>
      <rPr>
        <b/>
        <u/>
        <sz val="10"/>
        <color theme="1"/>
        <rFont val="Arial"/>
        <family val="2"/>
      </rPr>
      <t>Overal</t>
    </r>
    <r>
      <rPr>
        <b/>
        <sz val="10"/>
        <color theme="1"/>
        <rFont val="Arial"/>
        <family val="2"/>
      </rPr>
      <t>l revised baseline (Including inyear savings)</t>
    </r>
  </si>
  <si>
    <t>2016-17 allocation</t>
  </si>
  <si>
    <t xml:space="preserve"> </t>
  </si>
  <si>
    <t>2017-18 allocation plus adjustments</t>
  </si>
  <si>
    <t>2016-17 allocation plus non-recurrent adjustment</t>
  </si>
  <si>
    <t>2015-16</t>
  </si>
  <si>
    <t>2016-17</t>
  </si>
  <si>
    <t>2017-18</t>
  </si>
  <si>
    <t>Baseline</t>
  </si>
  <si>
    <t>Allocation</t>
  </si>
  <si>
    <t>Overall
£000</t>
  </si>
  <si>
    <t>Per head
£</t>
  </si>
  <si>
    <t>2015 population</t>
  </si>
  <si>
    <t>2016 population</t>
  </si>
  <si>
    <t>2017 population</t>
  </si>
  <si>
    <t>Total PH allocation  with adjustment (exc 0-5)</t>
  </si>
  <si>
    <r>
      <t xml:space="preserve">LA share of the £200m </t>
    </r>
    <r>
      <rPr>
        <sz val="11"/>
        <color rgb="FFFF0000"/>
        <rFont val="Calibri"/>
        <family val="2"/>
        <scheme val="minor"/>
      </rPr>
      <t>savings</t>
    </r>
  </si>
  <si>
    <t>Allocation (indicative)</t>
  </si>
  <si>
    <t>2015/16 Allocations to LAs</t>
  </si>
  <si>
    <t>PH local baseline adjustments (exc 0-5)</t>
  </si>
  <si>
    <r>
      <t>2016-17 non recurrent adjustment</t>
    </r>
    <r>
      <rPr>
        <b/>
        <sz val="10"/>
        <color rgb="FFFF0000"/>
        <rFont val="Arial"/>
        <family val="2"/>
      </rPr>
      <t>**</t>
    </r>
  </si>
  <si>
    <r>
      <t>Additional 2015-16 recurrent adjustment</t>
    </r>
    <r>
      <rPr>
        <b/>
        <sz val="10"/>
        <color rgb="FFFF0000"/>
        <rFont val="Arial"/>
        <family val="2"/>
      </rPr>
      <t>*</t>
    </r>
  </si>
  <si>
    <t>Note:</t>
  </si>
  <si>
    <t xml:space="preserve">(*) Technical baseline adjustment for 2015/16 </t>
  </si>
  <si>
    <t>(**) Technical non recurrent payment 2016/17</t>
  </si>
  <si>
    <t xml:space="preserve">Table 1: Public Health Allocations - 2015/16 baseline, 2016/17 allocations and 2017/18 indicative allocation to local authorities </t>
  </si>
  <si>
    <t xml:space="preserve">Table 2: Local authorities allocations and allocations per head for 2016/17 and indicative allocations for 2017/18 (£'000) with related population data </t>
  </si>
  <si>
    <t xml:space="preserve"> 2015/16 localy agreed baseline adjustments including 0-5 net transfer 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</si>
</sst>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0.0000%"/>
    <numFmt numFmtId="166" formatCode="0.0%"/>
    <numFmt numFmtId="167" formatCode="0.000%"/>
    <numFmt numFmtId="168" formatCode="&quot;£&quot;#,##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u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color rgb="FF1F497D"/>
      <name val="Calibri"/>
      <family val="2"/>
      <scheme val="minor"/>
    </font>
    <font>
      <b/>
      <sz val="10"/>
      <color theme="4" tint="-0.499984740745262"/>
      <name val="Arial"/>
      <family val="2"/>
    </font>
    <font>
      <b/>
      <sz val="10"/>
      <color theme="7" tint="-0.499984740745262"/>
      <name val="Arial"/>
      <family val="2"/>
    </font>
    <font>
      <b/>
      <sz val="10"/>
      <color theme="6" tint="-0.499984740745262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2"/>
      <color rgb="FF000000"/>
      <name val="MS Sans Serif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8A71AB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13">
    <xf numFmtId="0" fontId="0" fillId="0" borderId="0" xfId="0"/>
    <xf numFmtId="3" fontId="0" fillId="0" borderId="0" xfId="0" applyNumberFormat="1"/>
    <xf numFmtId="0" fontId="3" fillId="0" borderId="2" xfId="0" applyFont="1" applyBorder="1"/>
    <xf numFmtId="0" fontId="4" fillId="0" borderId="0" xfId="0" applyFont="1"/>
    <xf numFmtId="0" fontId="3" fillId="0" borderId="1" xfId="0" applyFont="1" applyBorder="1"/>
    <xf numFmtId="0" fontId="0" fillId="0" borderId="0" xfId="0" applyBorder="1"/>
    <xf numFmtId="3" fontId="5" fillId="0" borderId="0" xfId="0" applyNumberFormat="1" applyFont="1"/>
    <xf numFmtId="0" fontId="6" fillId="0" borderId="2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right" wrapText="1"/>
    </xf>
    <xf numFmtId="3" fontId="0" fillId="3" borderId="0" xfId="0" applyNumberFormat="1" applyFill="1"/>
    <xf numFmtId="0" fontId="3" fillId="2" borderId="2" xfId="0" applyFont="1" applyFill="1" applyBorder="1" applyAlignment="1">
      <alignment horizontal="right" wrapText="1"/>
    </xf>
    <xf numFmtId="3" fontId="0" fillId="2" borderId="0" xfId="0" applyNumberFormat="1" applyFill="1"/>
    <xf numFmtId="3" fontId="3" fillId="3" borderId="1" xfId="0" applyNumberFormat="1" applyFont="1" applyFill="1" applyBorder="1"/>
    <xf numFmtId="3" fontId="6" fillId="0" borderId="1" xfId="0" applyNumberFormat="1" applyFont="1" applyBorder="1"/>
    <xf numFmtId="3" fontId="3" fillId="2" borderId="1" xfId="0" applyNumberFormat="1" applyFont="1" applyFill="1" applyBorder="1"/>
    <xf numFmtId="3" fontId="3" fillId="0" borderId="1" xfId="0" applyNumberFormat="1" applyFont="1" applyBorder="1"/>
    <xf numFmtId="0" fontId="1" fillId="0" borderId="0" xfId="0" applyFont="1"/>
    <xf numFmtId="3" fontId="0" fillId="0" borderId="3" xfId="0" applyNumberFormat="1" applyBorder="1"/>
    <xf numFmtId="3" fontId="0" fillId="5" borderId="0" xfId="0" applyNumberFormat="1" applyFill="1"/>
    <xf numFmtId="3" fontId="1" fillId="5" borderId="0" xfId="0" applyNumberFormat="1" applyFont="1" applyFill="1"/>
    <xf numFmtId="3" fontId="0" fillId="5" borderId="2" xfId="0" applyNumberFormat="1" applyFill="1" applyBorder="1" applyAlignment="1">
      <alignment horizontal="right" wrapText="1"/>
    </xf>
    <xf numFmtId="0" fontId="0" fillId="0" borderId="0" xfId="0" applyAlignment="1">
      <alignment wrapText="1"/>
    </xf>
    <xf numFmtId="3" fontId="11" fillId="5" borderId="1" xfId="0" applyNumberFormat="1" applyFont="1" applyFill="1" applyBorder="1"/>
    <xf numFmtId="3" fontId="0" fillId="0" borderId="0" xfId="0" applyNumberFormat="1" applyAlignment="1">
      <alignment wrapText="1"/>
    </xf>
    <xf numFmtId="0" fontId="10" fillId="0" borderId="0" xfId="0" applyFont="1"/>
    <xf numFmtId="0" fontId="12" fillId="0" borderId="0" xfId="0" applyFont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66" fontId="0" fillId="0" borderId="0" xfId="0" applyNumberFormat="1"/>
    <xf numFmtId="0" fontId="3" fillId="2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4" fillId="6" borderId="0" xfId="0" applyFont="1" applyFill="1"/>
    <xf numFmtId="3" fontId="13" fillId="2" borderId="0" xfId="0" applyNumberFormat="1" applyFont="1" applyFill="1" applyAlignment="1">
      <alignment horizontal="center"/>
    </xf>
    <xf numFmtId="3" fontId="14" fillId="6" borderId="0" xfId="0" applyNumberFormat="1" applyFont="1" applyFill="1" applyAlignment="1">
      <alignment horizontal="center"/>
    </xf>
    <xf numFmtId="3" fontId="15" fillId="7" borderId="0" xfId="0" applyNumberFormat="1" applyFont="1" applyFill="1" applyAlignment="1">
      <alignment horizontal="center"/>
    </xf>
    <xf numFmtId="3" fontId="3" fillId="6" borderId="0" xfId="0" applyNumberFormat="1" applyFont="1" applyFill="1"/>
    <xf numFmtId="3" fontId="13" fillId="2" borderId="0" xfId="0" applyNumberFormat="1" applyFont="1" applyFill="1"/>
    <xf numFmtId="3" fontId="14" fillId="6" borderId="0" xfId="0" applyNumberFormat="1" applyFont="1" applyFill="1"/>
    <xf numFmtId="3" fontId="15" fillId="7" borderId="0" xfId="0" applyNumberFormat="1" applyFont="1" applyFill="1"/>
    <xf numFmtId="0" fontId="16" fillId="2" borderId="1" xfId="0" applyFont="1" applyFill="1" applyBorder="1" applyAlignment="1"/>
    <xf numFmtId="0" fontId="16" fillId="6" borderId="1" xfId="0" applyFont="1" applyFill="1" applyBorder="1" applyAlignment="1"/>
    <xf numFmtId="0" fontId="16" fillId="7" borderId="1" xfId="0" applyFont="1" applyFill="1" applyBorder="1" applyAlignment="1"/>
    <xf numFmtId="0" fontId="16" fillId="0" borderId="0" xfId="0" applyFont="1" applyFill="1" applyBorder="1" applyAlignment="1"/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6" borderId="0" xfId="0" applyFont="1" applyFill="1" applyAlignment="1">
      <alignment horizontal="right" wrapText="1"/>
    </xf>
    <xf numFmtId="0" fontId="3" fillId="7" borderId="0" xfId="0" applyFont="1" applyFill="1" applyAlignment="1">
      <alignment horizontal="right" wrapText="1"/>
    </xf>
    <xf numFmtId="3" fontId="4" fillId="2" borderId="0" xfId="0" applyNumberFormat="1" applyFont="1" applyFill="1"/>
    <xf numFmtId="3" fontId="4" fillId="6" borderId="0" xfId="0" applyNumberFormat="1" applyFont="1" applyFill="1"/>
    <xf numFmtId="3" fontId="4" fillId="7" borderId="0" xfId="0" applyNumberFormat="1" applyFont="1" applyFill="1"/>
    <xf numFmtId="0" fontId="4" fillId="2" borderId="0" xfId="0" applyFont="1" applyFill="1"/>
    <xf numFmtId="0" fontId="4" fillId="7" borderId="0" xfId="0" applyFont="1" applyFill="1"/>
    <xf numFmtId="3" fontId="3" fillId="2" borderId="0" xfId="0" applyNumberFormat="1" applyFont="1" applyFill="1"/>
    <xf numFmtId="3" fontId="3" fillId="7" borderId="0" xfId="0" applyNumberFormat="1" applyFont="1" applyFill="1"/>
    <xf numFmtId="0" fontId="0" fillId="0" borderId="0" xfId="0" applyBorder="1" applyAlignment="1">
      <alignment wrapText="1"/>
    </xf>
    <xf numFmtId="3" fontId="4" fillId="0" borderId="0" xfId="0" applyNumberFormat="1" applyFont="1"/>
    <xf numFmtId="0" fontId="0" fillId="0" borderId="3" xfId="0" applyBorder="1"/>
    <xf numFmtId="0" fontId="2" fillId="0" borderId="3" xfId="0" applyFont="1" applyBorder="1" applyAlignment="1">
      <alignment vertical="center" wrapText="1"/>
    </xf>
    <xf numFmtId="10" fontId="0" fillId="0" borderId="3" xfId="1" applyNumberFormat="1" applyFont="1" applyBorder="1"/>
    <xf numFmtId="3" fontId="0" fillId="0" borderId="0" xfId="0" applyNumberFormat="1" applyBorder="1"/>
    <xf numFmtId="0" fontId="3" fillId="0" borderId="0" xfId="0" applyFont="1" applyFill="1" applyBorder="1" applyAlignment="1">
      <alignment horizontal="right" wrapText="1"/>
    </xf>
    <xf numFmtId="3" fontId="3" fillId="0" borderId="0" xfId="0" applyNumberFormat="1" applyFont="1" applyBorder="1"/>
    <xf numFmtId="0" fontId="3" fillId="7" borderId="2" xfId="0" applyFont="1" applyFill="1" applyBorder="1" applyAlignment="1">
      <alignment horizontal="right" wrapText="1"/>
    </xf>
    <xf numFmtId="3" fontId="0" fillId="7" borderId="0" xfId="0" applyNumberFormat="1" applyFill="1"/>
    <xf numFmtId="0" fontId="0" fillId="7" borderId="0" xfId="0" applyFill="1"/>
    <xf numFmtId="3" fontId="3" fillId="7" borderId="1" xfId="0" applyNumberFormat="1" applyFont="1" applyFill="1" applyBorder="1"/>
    <xf numFmtId="0" fontId="3" fillId="6" borderId="2" xfId="0" applyFont="1" applyFill="1" applyBorder="1" applyAlignment="1">
      <alignment horizontal="right" wrapText="1"/>
    </xf>
    <xf numFmtId="3" fontId="0" fillId="6" borderId="0" xfId="0" applyNumberFormat="1" applyFill="1"/>
    <xf numFmtId="0" fontId="0" fillId="6" borderId="0" xfId="0" applyFill="1"/>
    <xf numFmtId="164" fontId="0" fillId="6" borderId="0" xfId="2" applyNumberFormat="1" applyFont="1" applyFill="1"/>
    <xf numFmtId="3" fontId="3" fillId="6" borderId="1" xfId="0" applyNumberFormat="1" applyFont="1" applyFill="1" applyBorder="1"/>
    <xf numFmtId="0" fontId="3" fillId="11" borderId="2" xfId="0" applyFont="1" applyFill="1" applyBorder="1" applyAlignment="1">
      <alignment horizontal="right" wrapText="1"/>
    </xf>
    <xf numFmtId="3" fontId="0" fillId="11" borderId="0" xfId="0" applyNumberFormat="1" applyFill="1"/>
    <xf numFmtId="0" fontId="0" fillId="11" borderId="0" xfId="0" applyFill="1"/>
    <xf numFmtId="3" fontId="3" fillId="11" borderId="1" xfId="0" applyNumberFormat="1" applyFont="1" applyFill="1" applyBorder="1"/>
    <xf numFmtId="3" fontId="5" fillId="4" borderId="0" xfId="0" applyNumberFormat="1" applyFont="1" applyFill="1"/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wrapText="1"/>
    </xf>
    <xf numFmtId="164" fontId="0" fillId="0" borderId="0" xfId="2" applyNumberFormat="1" applyFont="1" applyBorder="1"/>
    <xf numFmtId="164" fontId="0" fillId="0" borderId="0" xfId="0" applyNumberFormat="1" applyBorder="1"/>
    <xf numFmtId="3" fontId="0" fillId="0" borderId="0" xfId="0" applyNumberFormat="1" applyFill="1" applyBorder="1" applyAlignment="1">
      <alignment wrapText="1"/>
    </xf>
    <xf numFmtId="0" fontId="4" fillId="0" borderId="1" xfId="0" applyFont="1" applyBorder="1"/>
    <xf numFmtId="0" fontId="18" fillId="0" borderId="0" xfId="0" applyFont="1" applyAlignment="1">
      <alignment horizontal="left" vertical="center" indent="5"/>
    </xf>
    <xf numFmtId="166" fontId="0" fillId="0" borderId="0" xfId="0" applyNumberFormat="1" applyAlignment="1">
      <alignment horizontal="lef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165" fontId="17" fillId="0" borderId="3" xfId="1" applyNumberFormat="1" applyFont="1" applyBorder="1"/>
    <xf numFmtId="3" fontId="17" fillId="0" borderId="3" xfId="0" applyNumberFormat="1" applyFont="1" applyBorder="1"/>
    <xf numFmtId="0" fontId="19" fillId="0" borderId="0" xfId="0" applyFont="1"/>
    <xf numFmtId="0" fontId="4" fillId="0" borderId="0" xfId="0" applyFont="1" applyAlignment="1"/>
    <xf numFmtId="0" fontId="19" fillId="0" borderId="0" xfId="0" applyFont="1" applyAlignment="1"/>
    <xf numFmtId="167" fontId="0" fillId="0" borderId="0" xfId="0" applyNumberFormat="1" applyAlignment="1">
      <alignment horizontal="center"/>
    </xf>
    <xf numFmtId="168" fontId="0" fillId="0" borderId="8" xfId="0" applyNumberFormat="1" applyBorder="1" applyAlignment="1">
      <alignment horizontal="left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1" xfId="0" applyFont="1" applyBorder="1" applyAlignment="1"/>
    <xf numFmtId="0" fontId="1" fillId="0" borderId="1" xfId="0" applyFont="1" applyBorder="1" applyAlignment="1"/>
    <xf numFmtId="0" fontId="3" fillId="2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16" fillId="9" borderId="7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6" fillId="10" borderId="7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0"/>
  <sheetViews>
    <sheetView zoomScaleNormal="100" workbookViewId="0">
      <pane xSplit="2" ySplit="3" topLeftCell="C154" activePane="bottomRight" state="frozen"/>
      <selection pane="topRight" activeCell="C1" sqref="C1"/>
      <selection pane="bottomLeft" activeCell="A4" sqref="A4"/>
      <selection pane="bottomRight" activeCell="E166" sqref="E166"/>
    </sheetView>
  </sheetViews>
  <sheetFormatPr defaultRowHeight="15" x14ac:dyDescent="0.25"/>
  <cols>
    <col min="1" max="1" width="10.28515625" bestFit="1" customWidth="1"/>
    <col min="2" max="2" width="27" bestFit="1" customWidth="1"/>
    <col min="3" max="3" width="15.28515625" customWidth="1"/>
    <col min="4" max="4" width="11.85546875" customWidth="1"/>
    <col min="5" max="5" width="14.28515625" bestFit="1" customWidth="1"/>
    <col min="6" max="6" width="12.7109375" bestFit="1" customWidth="1"/>
    <col min="7" max="7" width="12.85546875" customWidth="1"/>
    <col min="8" max="8" width="12.7109375" bestFit="1" customWidth="1"/>
    <col min="9" max="9" width="12.85546875" customWidth="1"/>
    <col min="10" max="10" width="9.7109375" bestFit="1" customWidth="1"/>
    <col min="11" max="11" width="11.140625" bestFit="1" customWidth="1"/>
    <col min="12" max="12" width="1.85546875" customWidth="1"/>
    <col min="13" max="13" width="12.7109375" bestFit="1" customWidth="1"/>
    <col min="14" max="14" width="11.140625" style="1" bestFit="1" customWidth="1"/>
    <col min="15" max="15" width="12.7109375" customWidth="1"/>
    <col min="16" max="16" width="12.7109375" bestFit="1" customWidth="1"/>
    <col min="17" max="17" width="4" customWidth="1"/>
    <col min="18" max="20" width="12.85546875" customWidth="1"/>
    <col min="21" max="21" width="1.85546875" customWidth="1"/>
    <col min="22" max="22" width="13.7109375" customWidth="1"/>
    <col min="23" max="23" width="12.85546875" customWidth="1"/>
  </cols>
  <sheetData>
    <row r="1" spans="1:23" ht="30" customHeight="1" x14ac:dyDescent="0.25">
      <c r="B1" s="99" t="s">
        <v>342</v>
      </c>
      <c r="C1" s="100"/>
      <c r="D1" s="100"/>
      <c r="E1" s="100"/>
      <c r="F1" s="101"/>
      <c r="G1" s="101"/>
      <c r="H1" s="101"/>
      <c r="I1" s="101"/>
      <c r="J1" s="101"/>
      <c r="K1" s="101"/>
      <c r="L1" s="102"/>
      <c r="M1" s="102"/>
      <c r="N1" s="102"/>
      <c r="O1" s="102"/>
      <c r="P1" s="102"/>
      <c r="Q1" s="5"/>
      <c r="R1" s="5"/>
      <c r="S1" s="5"/>
      <c r="T1" s="5"/>
      <c r="U1" s="5"/>
      <c r="V1" s="5"/>
    </row>
    <row r="2" spans="1:23" ht="45" customHeight="1" x14ac:dyDescent="0.25">
      <c r="A2" s="59"/>
      <c r="B2" s="60"/>
      <c r="C2" s="98" t="s">
        <v>335</v>
      </c>
      <c r="D2" s="98"/>
      <c r="E2" s="98"/>
      <c r="F2" s="96" t="s">
        <v>336</v>
      </c>
      <c r="G2" s="96"/>
      <c r="H2" s="59"/>
      <c r="I2" s="97" t="s">
        <v>314</v>
      </c>
      <c r="J2" s="97"/>
      <c r="K2" s="59"/>
      <c r="L2" s="5"/>
      <c r="M2" s="59"/>
      <c r="N2" s="18"/>
      <c r="O2" s="61"/>
      <c r="P2" s="59"/>
      <c r="Q2" s="5"/>
      <c r="R2" s="89">
        <v>-2.2605174082716999E-2</v>
      </c>
      <c r="S2" s="90"/>
      <c r="T2" s="89">
        <f>T157/P157-1</f>
        <v>-2.2459805710857372E-2</v>
      </c>
      <c r="U2" s="90"/>
      <c r="V2" s="89">
        <v>-2.46498528347407E-2</v>
      </c>
      <c r="W2" s="1"/>
    </row>
    <row r="3" spans="1:23" ht="77.25" x14ac:dyDescent="0.25">
      <c r="A3" s="2" t="s">
        <v>1</v>
      </c>
      <c r="B3" s="2" t="s">
        <v>2</v>
      </c>
      <c r="C3" s="9" t="s">
        <v>3</v>
      </c>
      <c r="D3" s="9" t="s">
        <v>4</v>
      </c>
      <c r="E3" s="9" t="s">
        <v>315</v>
      </c>
      <c r="F3" s="7" t="s">
        <v>310</v>
      </c>
      <c r="G3" s="7" t="s">
        <v>0</v>
      </c>
      <c r="H3" s="11" t="s">
        <v>332</v>
      </c>
      <c r="I3" s="7" t="s">
        <v>311</v>
      </c>
      <c r="J3" s="7" t="s">
        <v>312</v>
      </c>
      <c r="K3" s="11" t="s">
        <v>313</v>
      </c>
      <c r="L3" s="5"/>
      <c r="M3" s="8" t="s">
        <v>316</v>
      </c>
      <c r="N3" s="21" t="s">
        <v>333</v>
      </c>
      <c r="O3" s="8" t="s">
        <v>338</v>
      </c>
      <c r="P3" s="74" t="s">
        <v>317</v>
      </c>
      <c r="R3" s="69" t="s">
        <v>318</v>
      </c>
      <c r="S3" s="69" t="s">
        <v>337</v>
      </c>
      <c r="T3" s="69" t="s">
        <v>321</v>
      </c>
      <c r="U3" s="63"/>
      <c r="V3" s="65" t="s">
        <v>320</v>
      </c>
    </row>
    <row r="4" spans="1:23" x14ac:dyDescent="0.25">
      <c r="A4" s="3" t="s">
        <v>5</v>
      </c>
      <c r="B4" s="3" t="s">
        <v>6</v>
      </c>
      <c r="C4" s="10">
        <v>14213237.298989963</v>
      </c>
      <c r="D4" s="10">
        <v>2512000</v>
      </c>
      <c r="E4" s="10">
        <v>16725237.298989963</v>
      </c>
      <c r="F4" s="6"/>
      <c r="G4" s="6"/>
      <c r="H4" s="12">
        <f>+C4+F4--G4</f>
        <v>14213237.298989963</v>
      </c>
      <c r="I4" s="6"/>
      <c r="J4" s="6"/>
      <c r="K4" s="12">
        <f>+(D4*2)+I4--J4</f>
        <v>5024000</v>
      </c>
      <c r="L4" s="1"/>
      <c r="M4" s="1">
        <f>+H4+K4</f>
        <v>19237237.298989963</v>
      </c>
      <c r="N4" s="19">
        <v>1035222.35649546</v>
      </c>
      <c r="O4" s="1"/>
      <c r="P4" s="75">
        <f>+M4-N4+O4</f>
        <v>18202014.942494504</v>
      </c>
      <c r="R4" s="70">
        <f>ROUND((1+R$2)*P4,-3)</f>
        <v>17791000</v>
      </c>
      <c r="S4" s="71"/>
      <c r="T4" s="70">
        <f>R4+S4</f>
        <v>17791000</v>
      </c>
      <c r="U4" s="1"/>
      <c r="V4" s="66">
        <f>ROUND(R4*(1+V$2),-3)</f>
        <v>17352000</v>
      </c>
    </row>
    <row r="5" spans="1:23" x14ac:dyDescent="0.25">
      <c r="A5" s="3" t="s">
        <v>7</v>
      </c>
      <c r="B5" s="3" t="s">
        <v>8</v>
      </c>
      <c r="C5" s="10">
        <v>14334818.523670185</v>
      </c>
      <c r="D5" s="10">
        <v>2592000</v>
      </c>
      <c r="E5" s="10">
        <v>16926818.523670185</v>
      </c>
      <c r="F5" s="6"/>
      <c r="G5" s="6"/>
      <c r="H5" s="12">
        <f t="shared" ref="H5:H68" si="0">+C5+F5--G5</f>
        <v>14334818.523670185</v>
      </c>
      <c r="I5" s="6"/>
      <c r="J5" s="6"/>
      <c r="K5" s="12">
        <f t="shared" ref="K5:K68" si="1">+(D5*2)+I5--J5</f>
        <v>5184000</v>
      </c>
      <c r="L5" s="1"/>
      <c r="M5" s="1">
        <f t="shared" ref="M5:M68" si="2">+H5+K5</f>
        <v>19518818.523670185</v>
      </c>
      <c r="N5" s="19">
        <v>1047699.3926479672</v>
      </c>
      <c r="O5" s="1"/>
      <c r="P5" s="75">
        <f t="shared" ref="P5:P68" si="3">+M5-N5+O5</f>
        <v>18471119.131022219</v>
      </c>
      <c r="R5" s="70">
        <f t="shared" ref="R5:R68" si="4">ROUND((1+R$2)*P5,-3)</f>
        <v>18054000</v>
      </c>
      <c r="S5" s="71"/>
      <c r="T5" s="70">
        <f t="shared" ref="T5:T68" si="5">R5+S5</f>
        <v>18054000</v>
      </c>
      <c r="U5" s="1"/>
      <c r="V5" s="66">
        <f t="shared" ref="V5:V68" si="6">ROUND(R5*(1+V$2),-3)</f>
        <v>17609000</v>
      </c>
    </row>
    <row r="6" spans="1:23" x14ac:dyDescent="0.25">
      <c r="A6" s="3" t="s">
        <v>9</v>
      </c>
      <c r="B6" s="3" t="s">
        <v>10</v>
      </c>
      <c r="C6" s="10">
        <v>14242618.969196603</v>
      </c>
      <c r="D6" s="10">
        <v>2549000</v>
      </c>
      <c r="E6" s="10">
        <v>16791618.969196603</v>
      </c>
      <c r="F6" s="6"/>
      <c r="G6" s="6"/>
      <c r="H6" s="12">
        <f t="shared" si="0"/>
        <v>14242618.969196603</v>
      </c>
      <c r="I6" s="6"/>
      <c r="J6" s="6"/>
      <c r="K6" s="12">
        <f t="shared" si="1"/>
        <v>5098000</v>
      </c>
      <c r="L6" s="1"/>
      <c r="M6" s="1">
        <f t="shared" si="2"/>
        <v>19340618.969196603</v>
      </c>
      <c r="N6" s="19">
        <v>1039331.1047201344</v>
      </c>
      <c r="O6" s="1"/>
      <c r="P6" s="75">
        <f t="shared" si="3"/>
        <v>18301287.864476468</v>
      </c>
      <c r="R6" s="70">
        <f t="shared" si="4"/>
        <v>17888000</v>
      </c>
      <c r="S6" s="71"/>
      <c r="T6" s="70">
        <f t="shared" si="5"/>
        <v>17888000</v>
      </c>
      <c r="U6" s="1"/>
      <c r="V6" s="66">
        <f t="shared" si="6"/>
        <v>17447000</v>
      </c>
    </row>
    <row r="7" spans="1:23" x14ac:dyDescent="0.25">
      <c r="A7" s="3" t="s">
        <v>11</v>
      </c>
      <c r="B7" s="3" t="s">
        <v>12</v>
      </c>
      <c r="C7" s="10">
        <v>7384124</v>
      </c>
      <c r="D7" s="10">
        <v>1387000</v>
      </c>
      <c r="E7" s="10">
        <v>8771124</v>
      </c>
      <c r="F7" s="6"/>
      <c r="G7" s="6"/>
      <c r="H7" s="12">
        <f t="shared" si="0"/>
        <v>7384124</v>
      </c>
      <c r="I7" s="6"/>
      <c r="J7" s="6"/>
      <c r="K7" s="12">
        <f t="shared" si="1"/>
        <v>2774000</v>
      </c>
      <c r="L7" s="1"/>
      <c r="M7" s="1">
        <f t="shared" si="2"/>
        <v>10158124</v>
      </c>
      <c r="N7" s="19">
        <v>542895.95382555574</v>
      </c>
      <c r="O7" s="1"/>
      <c r="P7" s="75">
        <f t="shared" si="3"/>
        <v>9615228.0461744443</v>
      </c>
      <c r="R7" s="70">
        <f t="shared" si="4"/>
        <v>9398000</v>
      </c>
      <c r="S7" s="71"/>
      <c r="T7" s="70">
        <f t="shared" si="5"/>
        <v>9398000</v>
      </c>
      <c r="U7" s="1"/>
      <c r="V7" s="66">
        <f t="shared" si="6"/>
        <v>9166000</v>
      </c>
    </row>
    <row r="8" spans="1:23" x14ac:dyDescent="0.25">
      <c r="A8" s="3" t="s">
        <v>13</v>
      </c>
      <c r="B8" s="3" t="s">
        <v>14</v>
      </c>
      <c r="C8" s="10">
        <v>7343323.7876289412</v>
      </c>
      <c r="D8" s="10">
        <v>1291000</v>
      </c>
      <c r="E8" s="10">
        <v>8634323.7876289412</v>
      </c>
      <c r="F8" s="6"/>
      <c r="G8" s="6"/>
      <c r="H8" s="12">
        <f t="shared" si="0"/>
        <v>7343323.7876289412</v>
      </c>
      <c r="I8" s="6"/>
      <c r="J8" s="6"/>
      <c r="K8" s="12">
        <f t="shared" si="1"/>
        <v>2582000</v>
      </c>
      <c r="L8" s="1"/>
      <c r="M8" s="1">
        <f t="shared" si="2"/>
        <v>9925323.7876289412</v>
      </c>
      <c r="N8" s="19">
        <v>534428.59185704123</v>
      </c>
      <c r="O8" s="1"/>
      <c r="P8" s="75">
        <f t="shared" si="3"/>
        <v>9390895.1957718991</v>
      </c>
      <c r="R8" s="70">
        <f t="shared" si="4"/>
        <v>9179000</v>
      </c>
      <c r="S8" s="71"/>
      <c r="T8" s="70">
        <f t="shared" si="5"/>
        <v>9179000</v>
      </c>
      <c r="U8" s="1"/>
      <c r="V8" s="66">
        <f t="shared" si="6"/>
        <v>8953000</v>
      </c>
    </row>
    <row r="9" spans="1:23" x14ac:dyDescent="0.25">
      <c r="A9" s="3" t="s">
        <v>15</v>
      </c>
      <c r="B9" s="3" t="s">
        <v>16</v>
      </c>
      <c r="C9" s="10">
        <v>7574128.7947142087</v>
      </c>
      <c r="D9" s="10">
        <v>1720000</v>
      </c>
      <c r="E9" s="10">
        <v>9294128.7947142087</v>
      </c>
      <c r="F9" s="6"/>
      <c r="G9" s="6"/>
      <c r="H9" s="12">
        <f t="shared" si="0"/>
        <v>7574128.7947142087</v>
      </c>
      <c r="I9" s="6"/>
      <c r="J9" s="6"/>
      <c r="K9" s="12">
        <f t="shared" si="1"/>
        <v>3440000</v>
      </c>
      <c r="L9" s="1"/>
      <c r="M9" s="1">
        <f t="shared" si="2"/>
        <v>11014128.794714209</v>
      </c>
      <c r="N9" s="19">
        <v>575267.76693430997</v>
      </c>
      <c r="O9" s="1"/>
      <c r="P9" s="75">
        <f t="shared" si="3"/>
        <v>10438861.0277799</v>
      </c>
      <c r="R9" s="70">
        <f t="shared" si="4"/>
        <v>10203000</v>
      </c>
      <c r="S9" s="71"/>
      <c r="T9" s="70">
        <f t="shared" si="5"/>
        <v>10203000</v>
      </c>
      <c r="U9" s="1"/>
      <c r="V9" s="66">
        <f t="shared" si="6"/>
        <v>9951000</v>
      </c>
    </row>
    <row r="10" spans="1:23" x14ac:dyDescent="0.25">
      <c r="A10" s="3" t="s">
        <v>17</v>
      </c>
      <c r="B10" s="3" t="s">
        <v>18</v>
      </c>
      <c r="C10" s="10">
        <v>80837885.2705549</v>
      </c>
      <c r="D10" s="10">
        <v>11210000</v>
      </c>
      <c r="E10" s="10">
        <v>92047885.2705549</v>
      </c>
      <c r="F10" s="6">
        <v>221350</v>
      </c>
      <c r="G10" s="6"/>
      <c r="H10" s="12">
        <f t="shared" si="0"/>
        <v>81059235.2705549</v>
      </c>
      <c r="I10" s="6"/>
      <c r="J10" s="6"/>
      <c r="K10" s="12">
        <f t="shared" si="1"/>
        <v>22420000</v>
      </c>
      <c r="L10" s="1"/>
      <c r="M10" s="1">
        <f t="shared" si="2"/>
        <v>103479235.2705549</v>
      </c>
      <c r="N10" s="19">
        <v>5697379.7738560336</v>
      </c>
      <c r="O10" s="1"/>
      <c r="P10" s="75">
        <f t="shared" si="3"/>
        <v>97781855.496698871</v>
      </c>
      <c r="R10" s="70">
        <f t="shared" si="4"/>
        <v>95571000</v>
      </c>
      <c r="S10" s="71"/>
      <c r="T10" s="70">
        <f t="shared" si="5"/>
        <v>95571000</v>
      </c>
      <c r="U10" s="1"/>
      <c r="V10" s="66">
        <f t="shared" si="6"/>
        <v>93215000</v>
      </c>
    </row>
    <row r="11" spans="1:23" x14ac:dyDescent="0.25">
      <c r="A11" s="3" t="s">
        <v>19</v>
      </c>
      <c r="B11" s="3" t="s">
        <v>20</v>
      </c>
      <c r="C11" s="10">
        <v>13133537.092036868</v>
      </c>
      <c r="D11" s="10">
        <v>1880000</v>
      </c>
      <c r="E11" s="10">
        <v>15013537.092036868</v>
      </c>
      <c r="F11" s="6"/>
      <c r="G11" s="6"/>
      <c r="H11" s="12">
        <f t="shared" si="0"/>
        <v>13133537.092036868</v>
      </c>
      <c r="I11" s="6"/>
      <c r="J11" s="6"/>
      <c r="K11" s="12">
        <f t="shared" si="1"/>
        <v>3760000</v>
      </c>
      <c r="L11" s="1"/>
      <c r="M11" s="1">
        <f t="shared" si="2"/>
        <v>16893537.092036866</v>
      </c>
      <c r="N11" s="19">
        <v>929275.26048847509</v>
      </c>
      <c r="O11" s="1"/>
      <c r="P11" s="75">
        <f t="shared" si="3"/>
        <v>15964261.831548391</v>
      </c>
      <c r="R11" s="70">
        <f t="shared" si="4"/>
        <v>15603000</v>
      </c>
      <c r="S11" s="71"/>
      <c r="T11" s="70">
        <f t="shared" si="5"/>
        <v>15603000</v>
      </c>
      <c r="U11" s="1"/>
      <c r="V11" s="66">
        <f t="shared" si="6"/>
        <v>15218000</v>
      </c>
    </row>
    <row r="12" spans="1:23" x14ac:dyDescent="0.25">
      <c r="A12" s="3" t="s">
        <v>21</v>
      </c>
      <c r="B12" s="3" t="s">
        <v>22</v>
      </c>
      <c r="C12" s="10">
        <v>17945705.225695662</v>
      </c>
      <c r="D12" s="10">
        <v>1551000</v>
      </c>
      <c r="E12" s="10">
        <v>19496705.225695662</v>
      </c>
      <c r="F12" s="6"/>
      <c r="G12" s="6"/>
      <c r="H12" s="12">
        <f t="shared" si="0"/>
        <v>17945705.225695662</v>
      </c>
      <c r="I12" s="6"/>
      <c r="J12" s="6"/>
      <c r="K12" s="12">
        <f t="shared" si="1"/>
        <v>3102000</v>
      </c>
      <c r="L12" s="1"/>
      <c r="M12" s="1">
        <f t="shared" si="2"/>
        <v>21047705.225695662</v>
      </c>
      <c r="N12" s="19">
        <v>1206764.6495431764</v>
      </c>
      <c r="O12" s="1"/>
      <c r="P12" s="75">
        <f t="shared" si="3"/>
        <v>19840940.576152485</v>
      </c>
      <c r="R12" s="70">
        <f t="shared" si="4"/>
        <v>19392000</v>
      </c>
      <c r="S12" s="71"/>
      <c r="T12" s="70">
        <f t="shared" si="5"/>
        <v>19392000</v>
      </c>
      <c r="U12" s="1"/>
      <c r="V12" s="66">
        <f t="shared" si="6"/>
        <v>18914000</v>
      </c>
    </row>
    <row r="13" spans="1:23" x14ac:dyDescent="0.25">
      <c r="A13" s="3" t="s">
        <v>23</v>
      </c>
      <c r="B13" s="3" t="s">
        <v>24</v>
      </c>
      <c r="C13" s="10">
        <v>18790152.617038704</v>
      </c>
      <c r="D13" s="10">
        <v>2835000</v>
      </c>
      <c r="E13" s="10">
        <v>21625152.617038704</v>
      </c>
      <c r="F13" s="6"/>
      <c r="G13" s="6"/>
      <c r="H13" s="12">
        <f t="shared" si="0"/>
        <v>18790152.617038704</v>
      </c>
      <c r="I13" s="6"/>
      <c r="J13" s="6"/>
      <c r="K13" s="12">
        <f t="shared" si="1"/>
        <v>5670000</v>
      </c>
      <c r="L13" s="1"/>
      <c r="M13" s="1">
        <f t="shared" si="2"/>
        <v>24460152.617038704</v>
      </c>
      <c r="N13" s="19">
        <v>1338506.6562336183</v>
      </c>
      <c r="O13" s="1"/>
      <c r="P13" s="75">
        <f t="shared" si="3"/>
        <v>23121645.960805085</v>
      </c>
      <c r="R13" s="70">
        <f t="shared" si="4"/>
        <v>22599000</v>
      </c>
      <c r="S13" s="71"/>
      <c r="T13" s="70">
        <f t="shared" si="5"/>
        <v>22599000</v>
      </c>
      <c r="U13" s="1"/>
      <c r="V13" s="66">
        <f t="shared" si="6"/>
        <v>22042000</v>
      </c>
    </row>
    <row r="14" spans="1:23" x14ac:dyDescent="0.25">
      <c r="A14" s="3" t="s">
        <v>25</v>
      </c>
      <c r="B14" s="3" t="s">
        <v>26</v>
      </c>
      <c r="C14" s="10">
        <v>8296225.4154750444</v>
      </c>
      <c r="D14" s="10">
        <v>1818000</v>
      </c>
      <c r="E14" s="10">
        <v>10114225.415475044</v>
      </c>
      <c r="F14" s="6"/>
      <c r="G14" s="6"/>
      <c r="H14" s="12">
        <f t="shared" si="0"/>
        <v>8296225.4154750444</v>
      </c>
      <c r="I14" s="6"/>
      <c r="J14" s="6"/>
      <c r="K14" s="12">
        <f t="shared" si="1"/>
        <v>3636000</v>
      </c>
      <c r="L14" s="1"/>
      <c r="M14" s="1">
        <f t="shared" si="2"/>
        <v>11932225.415475044</v>
      </c>
      <c r="N14" s="19">
        <v>626028.32363799692</v>
      </c>
      <c r="O14" s="1"/>
      <c r="P14" s="75">
        <f t="shared" si="3"/>
        <v>11306197.091837047</v>
      </c>
      <c r="R14" s="70">
        <f t="shared" si="4"/>
        <v>11051000</v>
      </c>
      <c r="S14" s="71"/>
      <c r="T14" s="70">
        <f t="shared" si="5"/>
        <v>11051000</v>
      </c>
      <c r="U14" s="1"/>
      <c r="V14" s="66">
        <f t="shared" si="6"/>
        <v>10779000</v>
      </c>
    </row>
    <row r="15" spans="1:23" x14ac:dyDescent="0.25">
      <c r="A15" s="3" t="s">
        <v>27</v>
      </c>
      <c r="B15" s="3" t="s">
        <v>28</v>
      </c>
      <c r="C15" s="10">
        <v>3048756.7807779219</v>
      </c>
      <c r="D15" s="10">
        <v>774000</v>
      </c>
      <c r="E15" s="10">
        <v>3822756.7807779219</v>
      </c>
      <c r="F15" s="6"/>
      <c r="G15" s="6"/>
      <c r="H15" s="12">
        <f t="shared" si="0"/>
        <v>3048756.7807779219</v>
      </c>
      <c r="I15" s="6"/>
      <c r="J15" s="6"/>
      <c r="K15" s="12">
        <f t="shared" si="1"/>
        <v>1548000</v>
      </c>
      <c r="L15" s="1"/>
      <c r="M15" s="1">
        <f t="shared" si="2"/>
        <v>4596756.7807779219</v>
      </c>
      <c r="N15" s="19">
        <v>236612.68370433943</v>
      </c>
      <c r="O15" s="1"/>
      <c r="P15" s="75">
        <f t="shared" si="3"/>
        <v>4360144.0970735829</v>
      </c>
      <c r="R15" s="70">
        <f t="shared" si="4"/>
        <v>4262000</v>
      </c>
      <c r="S15" s="71"/>
      <c r="T15" s="70">
        <f t="shared" si="5"/>
        <v>4262000</v>
      </c>
      <c r="U15" s="1"/>
      <c r="V15" s="66">
        <f t="shared" si="6"/>
        <v>4157000</v>
      </c>
    </row>
    <row r="16" spans="1:23" x14ac:dyDescent="0.25">
      <c r="A16" s="3" t="s">
        <v>29</v>
      </c>
      <c r="B16" s="3" t="s">
        <v>30</v>
      </c>
      <c r="C16" s="10">
        <v>35333383.375610538</v>
      </c>
      <c r="D16" s="10">
        <v>6133000</v>
      </c>
      <c r="E16" s="10">
        <v>41466383.375610538</v>
      </c>
      <c r="F16" s="6"/>
      <c r="G16" s="6"/>
      <c r="H16" s="12">
        <f t="shared" si="0"/>
        <v>35333383.375610538</v>
      </c>
      <c r="I16" s="6"/>
      <c r="J16" s="6"/>
      <c r="K16" s="12">
        <f t="shared" si="1"/>
        <v>12266000</v>
      </c>
      <c r="L16" s="1"/>
      <c r="M16" s="1">
        <f t="shared" si="2"/>
        <v>47599383.375610538</v>
      </c>
      <c r="N16" s="19">
        <v>2566595.9977761405</v>
      </c>
      <c r="O16" s="1"/>
      <c r="P16" s="75">
        <f t="shared" si="3"/>
        <v>45032787.377834395</v>
      </c>
      <c r="R16" s="70">
        <f t="shared" si="4"/>
        <v>44015000</v>
      </c>
      <c r="S16" s="71"/>
      <c r="T16" s="70">
        <f t="shared" si="5"/>
        <v>44015000</v>
      </c>
      <c r="U16" s="1"/>
      <c r="V16" s="66">
        <f t="shared" si="6"/>
        <v>42930000</v>
      </c>
    </row>
    <row r="17" spans="1:22" x14ac:dyDescent="0.25">
      <c r="A17" s="3" t="s">
        <v>31</v>
      </c>
      <c r="B17" s="3" t="s">
        <v>32</v>
      </c>
      <c r="C17" s="10">
        <v>18848206.145916652</v>
      </c>
      <c r="D17" s="10">
        <v>2763000</v>
      </c>
      <c r="E17" s="10">
        <v>21611206.145916652</v>
      </c>
      <c r="F17" s="6"/>
      <c r="G17" s="6"/>
      <c r="H17" s="12">
        <f t="shared" si="0"/>
        <v>18848206.145916652</v>
      </c>
      <c r="I17" s="6"/>
      <c r="J17" s="6"/>
      <c r="K17" s="12">
        <f t="shared" si="1"/>
        <v>5526000</v>
      </c>
      <c r="L17" s="1"/>
      <c r="M17" s="1">
        <f t="shared" si="2"/>
        <v>24374206.145916652</v>
      </c>
      <c r="N17" s="19">
        <v>1337643.4279013877</v>
      </c>
      <c r="O17" s="1"/>
      <c r="P17" s="75">
        <f t="shared" si="3"/>
        <v>23036562.718015265</v>
      </c>
      <c r="R17" s="70">
        <f t="shared" si="4"/>
        <v>22516000</v>
      </c>
      <c r="S17" s="71"/>
      <c r="T17" s="70">
        <f t="shared" si="5"/>
        <v>22516000</v>
      </c>
      <c r="U17" s="1"/>
      <c r="V17" s="66">
        <f t="shared" si="6"/>
        <v>21961000</v>
      </c>
    </row>
    <row r="18" spans="1:22" x14ac:dyDescent="0.25">
      <c r="A18" s="3" t="s">
        <v>33</v>
      </c>
      <c r="B18" s="3" t="s">
        <v>34</v>
      </c>
      <c r="C18" s="10">
        <v>18694566.102004379</v>
      </c>
      <c r="D18" s="10">
        <v>2111000</v>
      </c>
      <c r="E18" s="10">
        <v>20805566.102004379</v>
      </c>
      <c r="F18" s="6"/>
      <c r="G18" s="6"/>
      <c r="H18" s="12">
        <f t="shared" si="0"/>
        <v>18694566.102004379</v>
      </c>
      <c r="I18" s="6"/>
      <c r="J18" s="6"/>
      <c r="K18" s="12">
        <f t="shared" si="1"/>
        <v>4222000</v>
      </c>
      <c r="L18" s="1"/>
      <c r="M18" s="1">
        <f t="shared" si="2"/>
        <v>22916566.102004379</v>
      </c>
      <c r="N18" s="19">
        <v>1287777.6729445755</v>
      </c>
      <c r="O18" s="1"/>
      <c r="P18" s="75">
        <f t="shared" si="3"/>
        <v>21628788.429059803</v>
      </c>
      <c r="R18" s="70">
        <f t="shared" si="4"/>
        <v>21140000</v>
      </c>
      <c r="S18" s="71"/>
      <c r="T18" s="70">
        <f t="shared" si="5"/>
        <v>21140000</v>
      </c>
      <c r="U18" s="1"/>
      <c r="V18" s="66">
        <f t="shared" si="6"/>
        <v>20619000</v>
      </c>
    </row>
    <row r="19" spans="1:22" x14ac:dyDescent="0.25">
      <c r="A19" s="3" t="s">
        <v>35</v>
      </c>
      <c r="B19" s="3" t="s">
        <v>36</v>
      </c>
      <c r="C19" s="10">
        <v>29122290.183047831</v>
      </c>
      <c r="D19" s="10">
        <v>3799000</v>
      </c>
      <c r="E19" s="10">
        <v>32921290.183047831</v>
      </c>
      <c r="F19" s="6"/>
      <c r="G19" s="6"/>
      <c r="H19" s="12">
        <f t="shared" si="0"/>
        <v>29122290.183047831</v>
      </c>
      <c r="I19" s="6">
        <v>294000</v>
      </c>
      <c r="J19" s="6"/>
      <c r="K19" s="12">
        <f t="shared" si="1"/>
        <v>7892000</v>
      </c>
      <c r="L19" s="1"/>
      <c r="M19" s="1">
        <f t="shared" si="2"/>
        <v>37014290.183047831</v>
      </c>
      <c r="N19" s="19">
        <v>2037690.4071922428</v>
      </c>
      <c r="O19" s="1"/>
      <c r="P19" s="75">
        <f t="shared" si="3"/>
        <v>34976599.775855586</v>
      </c>
      <c r="R19" s="70">
        <f t="shared" si="4"/>
        <v>34186000</v>
      </c>
      <c r="S19" s="71"/>
      <c r="T19" s="70">
        <f t="shared" si="5"/>
        <v>34186000</v>
      </c>
      <c r="U19" s="1"/>
      <c r="V19" s="66">
        <f t="shared" si="6"/>
        <v>33343000</v>
      </c>
    </row>
    <row r="20" spans="1:22" x14ac:dyDescent="0.25">
      <c r="A20" s="3" t="s">
        <v>37</v>
      </c>
      <c r="B20" s="3" t="s">
        <v>38</v>
      </c>
      <c r="C20" s="10">
        <v>12953606.767288169</v>
      </c>
      <c r="D20" s="10">
        <v>1901000</v>
      </c>
      <c r="E20" s="10">
        <v>14854606.767288169</v>
      </c>
      <c r="F20" s="6"/>
      <c r="G20" s="6"/>
      <c r="H20" s="12">
        <f t="shared" si="0"/>
        <v>12953606.767288169</v>
      </c>
      <c r="I20" s="6"/>
      <c r="J20" s="6"/>
      <c r="K20" s="12">
        <f t="shared" si="1"/>
        <v>3802000</v>
      </c>
      <c r="L20" s="1"/>
      <c r="M20" s="1">
        <f t="shared" si="2"/>
        <v>16755606.767288169</v>
      </c>
      <c r="N20" s="19">
        <v>919438.13696288702</v>
      </c>
      <c r="O20" s="1"/>
      <c r="P20" s="75">
        <f t="shared" si="3"/>
        <v>15836168.630325282</v>
      </c>
      <c r="R20" s="70">
        <f t="shared" si="4"/>
        <v>15478000</v>
      </c>
      <c r="S20" s="71"/>
      <c r="T20" s="70">
        <f t="shared" si="5"/>
        <v>15478000</v>
      </c>
      <c r="U20" s="1"/>
      <c r="V20" s="66">
        <f t="shared" si="6"/>
        <v>15096000</v>
      </c>
    </row>
    <row r="21" spans="1:22" x14ac:dyDescent="0.25">
      <c r="A21" s="3" t="s">
        <v>39</v>
      </c>
      <c r="B21" s="3" t="s">
        <v>40</v>
      </c>
      <c r="C21" s="10">
        <v>17249355.296267934</v>
      </c>
      <c r="D21" s="10">
        <v>3061000</v>
      </c>
      <c r="E21" s="10">
        <v>20310355.296267934</v>
      </c>
      <c r="F21" s="6"/>
      <c r="G21" s="6"/>
      <c r="H21" s="12">
        <f t="shared" si="0"/>
        <v>17249355.296267934</v>
      </c>
      <c r="I21" s="6"/>
      <c r="J21" s="6"/>
      <c r="K21" s="12">
        <f t="shared" si="1"/>
        <v>6122000</v>
      </c>
      <c r="L21" s="1"/>
      <c r="M21" s="1">
        <f t="shared" si="2"/>
        <v>23371355.296267934</v>
      </c>
      <c r="N21" s="19">
        <v>1257126.1917062521</v>
      </c>
      <c r="O21" s="1"/>
      <c r="P21" s="75">
        <f t="shared" si="3"/>
        <v>22114229.104561683</v>
      </c>
      <c r="R21" s="70">
        <f t="shared" si="4"/>
        <v>21614000</v>
      </c>
      <c r="S21" s="71"/>
      <c r="T21" s="70">
        <f t="shared" si="5"/>
        <v>21614000</v>
      </c>
      <c r="U21" s="1"/>
      <c r="V21" s="66">
        <f t="shared" si="6"/>
        <v>21081000</v>
      </c>
    </row>
    <row r="22" spans="1:22" x14ac:dyDescent="0.25">
      <c r="A22" s="3" t="s">
        <v>41</v>
      </c>
      <c r="B22" s="3" t="s">
        <v>42</v>
      </c>
      <c r="C22" s="10">
        <v>9619149.4535238016</v>
      </c>
      <c r="D22" s="10">
        <v>1806000</v>
      </c>
      <c r="E22" s="10">
        <v>11425149.453523802</v>
      </c>
      <c r="F22" s="6"/>
      <c r="G22" s="6"/>
      <c r="H22" s="12">
        <f t="shared" si="0"/>
        <v>9619149.4535238016</v>
      </c>
      <c r="I22" s="6"/>
      <c r="J22" s="6"/>
      <c r="K22" s="12">
        <f t="shared" si="1"/>
        <v>3612000</v>
      </c>
      <c r="L22" s="1"/>
      <c r="M22" s="1">
        <f t="shared" si="2"/>
        <v>13231149.453523802</v>
      </c>
      <c r="N22" s="19">
        <v>707169.04813685571</v>
      </c>
      <c r="O22" s="1"/>
      <c r="P22" s="75">
        <f t="shared" si="3"/>
        <v>12523980.405386945</v>
      </c>
      <c r="R22" s="70">
        <f t="shared" si="4"/>
        <v>12241000</v>
      </c>
      <c r="S22" s="71"/>
      <c r="T22" s="70">
        <f t="shared" si="5"/>
        <v>12241000</v>
      </c>
      <c r="U22" s="1"/>
      <c r="V22" s="66">
        <f t="shared" si="6"/>
        <v>11939000</v>
      </c>
    </row>
    <row r="23" spans="1:22" x14ac:dyDescent="0.25">
      <c r="A23" s="3" t="s">
        <v>43</v>
      </c>
      <c r="B23" s="3" t="s">
        <v>44</v>
      </c>
      <c r="C23" s="10">
        <v>10678751.451751901</v>
      </c>
      <c r="D23" s="10">
        <v>2190000</v>
      </c>
      <c r="E23" s="10">
        <v>12868751.451751901</v>
      </c>
      <c r="F23" s="6"/>
      <c r="G23" s="6"/>
      <c r="H23" s="12">
        <f t="shared" si="0"/>
        <v>10678751.451751901</v>
      </c>
      <c r="I23" s="6"/>
      <c r="J23" s="6"/>
      <c r="K23" s="12">
        <f t="shared" si="1"/>
        <v>4380000</v>
      </c>
      <c r="L23" s="1"/>
      <c r="M23" s="1">
        <f t="shared" si="2"/>
        <v>15058751.451751901</v>
      </c>
      <c r="N23" s="19">
        <v>796521.98440506065</v>
      </c>
      <c r="O23" s="1"/>
      <c r="P23" s="75">
        <f t="shared" si="3"/>
        <v>14262229.46734684</v>
      </c>
      <c r="R23" s="70">
        <f t="shared" si="4"/>
        <v>13940000</v>
      </c>
      <c r="S23" s="71"/>
      <c r="T23" s="70">
        <f t="shared" si="5"/>
        <v>13940000</v>
      </c>
      <c r="U23" s="1"/>
      <c r="V23" s="66">
        <f t="shared" si="6"/>
        <v>13596000</v>
      </c>
    </row>
    <row r="24" spans="1:22" x14ac:dyDescent="0.25">
      <c r="A24" s="3" t="s">
        <v>45</v>
      </c>
      <c r="B24" s="3" t="s">
        <v>46</v>
      </c>
      <c r="C24" s="10">
        <v>22154665.070790246</v>
      </c>
      <c r="D24" s="10">
        <v>3861000</v>
      </c>
      <c r="E24" s="10">
        <v>26015665.070790246</v>
      </c>
      <c r="F24" s="6"/>
      <c r="G24" s="6"/>
      <c r="H24" s="12">
        <f t="shared" si="0"/>
        <v>22154665.070790246</v>
      </c>
      <c r="I24" s="6"/>
      <c r="J24" s="6"/>
      <c r="K24" s="12">
        <f t="shared" si="1"/>
        <v>7722000</v>
      </c>
      <c r="L24" s="1"/>
      <c r="M24" s="1">
        <f t="shared" si="2"/>
        <v>29876665.070790246</v>
      </c>
      <c r="N24" s="19">
        <v>1610261.045564156</v>
      </c>
      <c r="O24" s="1"/>
      <c r="P24" s="75">
        <f t="shared" si="3"/>
        <v>28266404.02522609</v>
      </c>
      <c r="R24" s="70">
        <f t="shared" si="4"/>
        <v>27627000</v>
      </c>
      <c r="S24" s="71"/>
      <c r="T24" s="70">
        <f t="shared" si="5"/>
        <v>27627000</v>
      </c>
      <c r="U24" s="1"/>
      <c r="V24" s="66">
        <f t="shared" si="6"/>
        <v>26946000</v>
      </c>
    </row>
    <row r="25" spans="1:22" x14ac:dyDescent="0.25">
      <c r="A25" s="3" t="s">
        <v>47</v>
      </c>
      <c r="B25" s="3" t="s">
        <v>48</v>
      </c>
      <c r="C25" s="10">
        <v>26367561.487623986</v>
      </c>
      <c r="D25" s="10">
        <v>2121000</v>
      </c>
      <c r="E25" s="10">
        <v>28488561.487623986</v>
      </c>
      <c r="F25" s="6"/>
      <c r="G25" s="6"/>
      <c r="H25" s="12">
        <f t="shared" si="0"/>
        <v>26367561.487623986</v>
      </c>
      <c r="I25" s="6"/>
      <c r="J25" s="6"/>
      <c r="K25" s="12">
        <f t="shared" si="1"/>
        <v>4242000</v>
      </c>
      <c r="L25" s="1"/>
      <c r="M25" s="1">
        <f t="shared" si="2"/>
        <v>30609561.487623986</v>
      </c>
      <c r="N25" s="19">
        <v>1763323.0087662216</v>
      </c>
      <c r="O25" s="1"/>
      <c r="P25" s="75">
        <f t="shared" si="3"/>
        <v>28846238.478857763</v>
      </c>
      <c r="R25" s="70">
        <f t="shared" si="4"/>
        <v>28194000</v>
      </c>
      <c r="S25" s="71"/>
      <c r="T25" s="70">
        <f t="shared" si="5"/>
        <v>28194000</v>
      </c>
      <c r="U25" s="1"/>
      <c r="V25" s="66">
        <f t="shared" si="6"/>
        <v>27499000</v>
      </c>
    </row>
    <row r="26" spans="1:22" x14ac:dyDescent="0.25">
      <c r="A26" s="3" t="s">
        <v>49</v>
      </c>
      <c r="B26" s="3" t="s">
        <v>50</v>
      </c>
      <c r="C26" s="10">
        <v>10149481.333095713</v>
      </c>
      <c r="D26" s="10">
        <v>1902000</v>
      </c>
      <c r="E26" s="10">
        <v>12051481.333095713</v>
      </c>
      <c r="F26" s="6"/>
      <c r="G26" s="6"/>
      <c r="H26" s="12">
        <f t="shared" si="0"/>
        <v>10149481.333095713</v>
      </c>
      <c r="I26" s="6"/>
      <c r="J26" s="6"/>
      <c r="K26" s="12">
        <f t="shared" si="1"/>
        <v>3804000</v>
      </c>
      <c r="L26" s="1"/>
      <c r="M26" s="1">
        <f t="shared" si="2"/>
        <v>13953481.333095713</v>
      </c>
      <c r="N26" s="19">
        <v>745936.37638025382</v>
      </c>
      <c r="O26" s="1"/>
      <c r="P26" s="75">
        <f t="shared" si="3"/>
        <v>13207544.956715459</v>
      </c>
      <c r="R26" s="70">
        <f t="shared" si="4"/>
        <v>12909000</v>
      </c>
      <c r="S26" s="71"/>
      <c r="T26" s="70">
        <f t="shared" si="5"/>
        <v>12909000</v>
      </c>
      <c r="U26" s="1"/>
      <c r="V26" s="66">
        <f t="shared" si="6"/>
        <v>12591000</v>
      </c>
    </row>
    <row r="27" spans="1:22" x14ac:dyDescent="0.25">
      <c r="A27" s="3" t="s">
        <v>51</v>
      </c>
      <c r="B27" s="3" t="s">
        <v>52</v>
      </c>
      <c r="C27" s="10">
        <v>14274388.313761277</v>
      </c>
      <c r="D27" s="10">
        <v>2353000</v>
      </c>
      <c r="E27" s="10">
        <v>16627388.313761277</v>
      </c>
      <c r="F27" s="6"/>
      <c r="G27" s="6">
        <v>-293733</v>
      </c>
      <c r="H27" s="12">
        <f t="shared" si="0"/>
        <v>13980655.313761277</v>
      </c>
      <c r="I27" s="6"/>
      <c r="J27" s="6"/>
      <c r="K27" s="12">
        <f t="shared" si="1"/>
        <v>4706000</v>
      </c>
      <c r="L27" s="1"/>
      <c r="M27" s="1">
        <f t="shared" si="2"/>
        <v>18686655.313761279</v>
      </c>
      <c r="N27" s="19">
        <v>1029165.912855334</v>
      </c>
      <c r="O27" s="1"/>
      <c r="P27" s="75">
        <f t="shared" si="3"/>
        <v>17657489.400905944</v>
      </c>
      <c r="R27" s="70">
        <f t="shared" si="4"/>
        <v>17258000</v>
      </c>
      <c r="S27" s="71"/>
      <c r="T27" s="70">
        <f t="shared" si="5"/>
        <v>17258000</v>
      </c>
      <c r="U27" s="1"/>
      <c r="V27" s="66">
        <f t="shared" si="6"/>
        <v>16833000</v>
      </c>
    </row>
    <row r="28" spans="1:22" x14ac:dyDescent="0.25">
      <c r="A28" s="3" t="s">
        <v>53</v>
      </c>
      <c r="B28" s="3" t="s">
        <v>54</v>
      </c>
      <c r="C28" s="10">
        <v>13889354.002274008</v>
      </c>
      <c r="D28" s="10">
        <v>2107000</v>
      </c>
      <c r="E28" s="10">
        <v>15996354.002274008</v>
      </c>
      <c r="F28" s="6">
        <v>387000</v>
      </c>
      <c r="G28" s="6"/>
      <c r="H28" s="12">
        <f t="shared" si="0"/>
        <v>14276354.002274008</v>
      </c>
      <c r="I28" s="6"/>
      <c r="J28" s="6"/>
      <c r="K28" s="12">
        <f t="shared" si="1"/>
        <v>4214000</v>
      </c>
      <c r="L28" s="1"/>
      <c r="M28" s="1">
        <f t="shared" si="2"/>
        <v>18490354.002274007</v>
      </c>
      <c r="N28" s="19">
        <v>990107.52371027868</v>
      </c>
      <c r="O28" s="1"/>
      <c r="P28" s="75">
        <f t="shared" si="3"/>
        <v>17500246.47856373</v>
      </c>
      <c r="R28" s="70">
        <f t="shared" si="4"/>
        <v>17105000</v>
      </c>
      <c r="S28" s="71"/>
      <c r="T28" s="70">
        <f t="shared" si="5"/>
        <v>17105000</v>
      </c>
      <c r="U28" s="1"/>
      <c r="V28" s="66">
        <f t="shared" si="6"/>
        <v>16683000</v>
      </c>
    </row>
    <row r="29" spans="1:22" x14ac:dyDescent="0.25">
      <c r="A29" s="3" t="s">
        <v>55</v>
      </c>
      <c r="B29" s="3" t="s">
        <v>56</v>
      </c>
      <c r="C29" s="10">
        <v>1697640.3415569304</v>
      </c>
      <c r="D29" s="10">
        <v>75000</v>
      </c>
      <c r="E29" s="10">
        <v>1772640.3415569304</v>
      </c>
      <c r="F29" s="6"/>
      <c r="G29" s="6"/>
      <c r="H29" s="12">
        <f t="shared" si="0"/>
        <v>1697640.3415569304</v>
      </c>
      <c r="I29" s="6"/>
      <c r="J29" s="6"/>
      <c r="K29" s="12">
        <f t="shared" si="1"/>
        <v>150000</v>
      </c>
      <c r="L29" s="1"/>
      <c r="M29" s="1">
        <f t="shared" si="2"/>
        <v>1847640.3415569304</v>
      </c>
      <c r="N29" s="19">
        <v>109719.03589770349</v>
      </c>
      <c r="O29" s="1"/>
      <c r="P29" s="75">
        <f t="shared" si="3"/>
        <v>1737921.3056592271</v>
      </c>
      <c r="R29" s="70">
        <f t="shared" si="4"/>
        <v>1699000</v>
      </c>
      <c r="S29" s="71"/>
      <c r="T29" s="70">
        <f t="shared" si="5"/>
        <v>1699000</v>
      </c>
      <c r="U29" s="1"/>
      <c r="V29" s="66">
        <f t="shared" si="6"/>
        <v>1657000</v>
      </c>
    </row>
    <row r="30" spans="1:22" x14ac:dyDescent="0.25">
      <c r="A30" s="3" t="s">
        <v>57</v>
      </c>
      <c r="B30" s="3" t="s">
        <v>58</v>
      </c>
      <c r="C30" s="10">
        <v>20748602.93836946</v>
      </c>
      <c r="D30" s="10">
        <v>3673000</v>
      </c>
      <c r="E30" s="10">
        <v>24421602.93836946</v>
      </c>
      <c r="F30" s="6"/>
      <c r="G30" s="6"/>
      <c r="H30" s="12">
        <f t="shared" si="0"/>
        <v>20748602.93836946</v>
      </c>
      <c r="I30" s="6">
        <v>829782</v>
      </c>
      <c r="J30" s="6"/>
      <c r="K30" s="12">
        <f t="shared" si="1"/>
        <v>8175782</v>
      </c>
      <c r="L30" s="1"/>
      <c r="M30" s="1">
        <f t="shared" si="2"/>
        <v>28924384.93836946</v>
      </c>
      <c r="N30" s="19">
        <v>1511595.2552004831</v>
      </c>
      <c r="O30" s="1"/>
      <c r="P30" s="75">
        <f t="shared" si="3"/>
        <v>27412789.683168977</v>
      </c>
      <c r="R30" s="70">
        <f t="shared" si="4"/>
        <v>26793000</v>
      </c>
      <c r="S30" s="71"/>
      <c r="T30" s="70">
        <f t="shared" si="5"/>
        <v>26793000</v>
      </c>
      <c r="U30" s="1"/>
      <c r="V30" s="66">
        <f t="shared" si="6"/>
        <v>26133000</v>
      </c>
    </row>
    <row r="31" spans="1:22" x14ac:dyDescent="0.25">
      <c r="A31" s="3" t="s">
        <v>59</v>
      </c>
      <c r="B31" s="3" t="s">
        <v>60</v>
      </c>
      <c r="C31" s="10">
        <v>45780065.680017859</v>
      </c>
      <c r="D31" s="10">
        <v>4894000</v>
      </c>
      <c r="E31" s="10">
        <v>50674065.680017859</v>
      </c>
      <c r="F31" s="6"/>
      <c r="G31" s="6"/>
      <c r="H31" s="12">
        <f t="shared" si="0"/>
        <v>45780065.680017859</v>
      </c>
      <c r="I31" s="6"/>
      <c r="J31" s="6"/>
      <c r="K31" s="12">
        <f t="shared" si="1"/>
        <v>9788000</v>
      </c>
      <c r="L31" s="1"/>
      <c r="M31" s="1">
        <f t="shared" si="2"/>
        <v>55568065.680017859</v>
      </c>
      <c r="N31" s="19">
        <v>3136513.0878975326</v>
      </c>
      <c r="O31" s="1"/>
      <c r="P31" s="75">
        <f t="shared" si="3"/>
        <v>52431552.592120327</v>
      </c>
      <c r="R31" s="70">
        <f t="shared" si="4"/>
        <v>51246000</v>
      </c>
      <c r="S31" s="71"/>
      <c r="T31" s="70">
        <f t="shared" si="5"/>
        <v>51246000</v>
      </c>
      <c r="U31" s="1"/>
      <c r="V31" s="66">
        <f t="shared" si="6"/>
        <v>49983000</v>
      </c>
    </row>
    <row r="32" spans="1:22" x14ac:dyDescent="0.25">
      <c r="A32" s="3" t="s">
        <v>61</v>
      </c>
      <c r="B32" s="3" t="s">
        <v>62</v>
      </c>
      <c r="C32" s="10">
        <v>19414829.09544728</v>
      </c>
      <c r="D32" s="10">
        <v>2807000</v>
      </c>
      <c r="E32" s="10">
        <v>22221829.09544728</v>
      </c>
      <c r="F32" s="6"/>
      <c r="G32" s="6"/>
      <c r="H32" s="12">
        <f t="shared" si="0"/>
        <v>19414829.09544728</v>
      </c>
      <c r="I32" s="6"/>
      <c r="J32" s="6"/>
      <c r="K32" s="12">
        <f t="shared" si="1"/>
        <v>5614000</v>
      </c>
      <c r="L32" s="1"/>
      <c r="M32" s="1">
        <f t="shared" si="2"/>
        <v>25028829.09544728</v>
      </c>
      <c r="N32" s="19">
        <v>1375438.4389641893</v>
      </c>
      <c r="O32" s="1"/>
      <c r="P32" s="75">
        <f t="shared" si="3"/>
        <v>23653390.656483091</v>
      </c>
      <c r="R32" s="70">
        <f t="shared" si="4"/>
        <v>23119000</v>
      </c>
      <c r="S32" s="71"/>
      <c r="T32" s="70">
        <f t="shared" si="5"/>
        <v>23119000</v>
      </c>
      <c r="U32" s="1"/>
      <c r="V32" s="66">
        <f t="shared" si="6"/>
        <v>22549000</v>
      </c>
    </row>
    <row r="33" spans="1:22" x14ac:dyDescent="0.25">
      <c r="A33" s="3" t="s">
        <v>63</v>
      </c>
      <c r="B33" s="3" t="s">
        <v>64</v>
      </c>
      <c r="C33" s="10">
        <v>18824625.773975939</v>
      </c>
      <c r="D33" s="10">
        <v>2748000</v>
      </c>
      <c r="E33" s="10">
        <v>21572625.773975939</v>
      </c>
      <c r="F33" s="6"/>
      <c r="G33" s="6"/>
      <c r="H33" s="12">
        <f t="shared" si="0"/>
        <v>18824625.773975939</v>
      </c>
      <c r="I33" s="6"/>
      <c r="J33" s="6"/>
      <c r="K33" s="12">
        <f t="shared" si="1"/>
        <v>5496000</v>
      </c>
      <c r="L33" s="1"/>
      <c r="M33" s="1">
        <f t="shared" si="2"/>
        <v>24320625.773975939</v>
      </c>
      <c r="N33" s="19">
        <v>1335255.4639615668</v>
      </c>
      <c r="O33" s="1"/>
      <c r="P33" s="75">
        <f t="shared" si="3"/>
        <v>22985370.310014371</v>
      </c>
      <c r="R33" s="70">
        <f t="shared" si="4"/>
        <v>22466000</v>
      </c>
      <c r="S33" s="71"/>
      <c r="T33" s="70">
        <f t="shared" si="5"/>
        <v>22466000</v>
      </c>
      <c r="U33" s="1"/>
      <c r="V33" s="66">
        <f t="shared" si="6"/>
        <v>21912000</v>
      </c>
    </row>
    <row r="34" spans="1:22" x14ac:dyDescent="0.25">
      <c r="A34" s="3" t="s">
        <v>65</v>
      </c>
      <c r="B34" s="3" t="s">
        <v>66</v>
      </c>
      <c r="C34" s="10">
        <v>15593792.937127184</v>
      </c>
      <c r="D34" s="10">
        <v>2599000</v>
      </c>
      <c r="E34" s="10">
        <v>18192792.937127184</v>
      </c>
      <c r="F34" s="6"/>
      <c r="G34" s="6"/>
      <c r="H34" s="12">
        <f t="shared" si="0"/>
        <v>15593792.937127184</v>
      </c>
      <c r="I34" s="6">
        <v>145000</v>
      </c>
      <c r="J34" s="6"/>
      <c r="K34" s="12">
        <f t="shared" si="1"/>
        <v>5343000</v>
      </c>
      <c r="L34" s="1"/>
      <c r="M34" s="1">
        <f t="shared" si="2"/>
        <v>20936792.937127184</v>
      </c>
      <c r="N34" s="19">
        <v>1126057.9230612286</v>
      </c>
      <c r="O34" s="1"/>
      <c r="P34" s="75">
        <f t="shared" si="3"/>
        <v>19810735.014065955</v>
      </c>
      <c r="R34" s="70">
        <f t="shared" si="4"/>
        <v>19363000</v>
      </c>
      <c r="S34" s="71"/>
      <c r="T34" s="70">
        <f t="shared" si="5"/>
        <v>19363000</v>
      </c>
      <c r="U34" s="1"/>
      <c r="V34" s="66">
        <f t="shared" si="6"/>
        <v>18886000</v>
      </c>
    </row>
    <row r="35" spans="1:22" x14ac:dyDescent="0.25">
      <c r="A35" s="3" t="s">
        <v>67</v>
      </c>
      <c r="B35" s="3" t="s">
        <v>68</v>
      </c>
      <c r="C35" s="10">
        <v>7184379.5089115473</v>
      </c>
      <c r="D35" s="10">
        <v>1215000</v>
      </c>
      <c r="E35" s="10">
        <v>8399379.5089115463</v>
      </c>
      <c r="F35" s="6"/>
      <c r="G35" s="6"/>
      <c r="H35" s="12">
        <f t="shared" si="0"/>
        <v>7184379.5089115473</v>
      </c>
      <c r="I35" s="6"/>
      <c r="J35" s="6"/>
      <c r="K35" s="12">
        <f t="shared" si="1"/>
        <v>2430000</v>
      </c>
      <c r="L35" s="1"/>
      <c r="M35" s="1">
        <f t="shared" si="2"/>
        <v>9614379.5089115463</v>
      </c>
      <c r="N35" s="19">
        <v>519886.52195925656</v>
      </c>
      <c r="O35" s="1"/>
      <c r="P35" s="75">
        <f t="shared" si="3"/>
        <v>9094492.9869522899</v>
      </c>
      <c r="R35" s="70">
        <f t="shared" si="4"/>
        <v>8889000</v>
      </c>
      <c r="S35" s="71"/>
      <c r="T35" s="70">
        <f t="shared" si="5"/>
        <v>8889000</v>
      </c>
      <c r="U35" s="1"/>
      <c r="V35" s="66">
        <f t="shared" si="6"/>
        <v>8670000</v>
      </c>
    </row>
    <row r="36" spans="1:22" x14ac:dyDescent="0.25">
      <c r="A36" s="3" t="s">
        <v>69</v>
      </c>
      <c r="B36" s="3" t="s">
        <v>70</v>
      </c>
      <c r="C36" s="10">
        <v>15710354.800006941</v>
      </c>
      <c r="D36" s="10">
        <v>3094000</v>
      </c>
      <c r="E36" s="10">
        <v>18804354.800006941</v>
      </c>
      <c r="F36" s="6"/>
      <c r="G36" s="6"/>
      <c r="H36" s="12">
        <f t="shared" si="0"/>
        <v>15710354.800006941</v>
      </c>
      <c r="I36" s="6"/>
      <c r="J36" s="6"/>
      <c r="K36" s="12">
        <f t="shared" si="1"/>
        <v>6188000</v>
      </c>
      <c r="L36" s="1"/>
      <c r="M36" s="1">
        <f t="shared" si="2"/>
        <v>21898354.800006941</v>
      </c>
      <c r="N36" s="19">
        <v>1163911.0489401284</v>
      </c>
      <c r="O36" s="1"/>
      <c r="P36" s="75">
        <f t="shared" si="3"/>
        <v>20734443.751066811</v>
      </c>
      <c r="R36" s="70">
        <f t="shared" si="4"/>
        <v>20266000</v>
      </c>
      <c r="S36" s="71"/>
      <c r="T36" s="70">
        <f t="shared" si="5"/>
        <v>20266000</v>
      </c>
      <c r="U36" s="1"/>
      <c r="V36" s="66">
        <f t="shared" si="6"/>
        <v>19766000</v>
      </c>
    </row>
    <row r="37" spans="1:22" x14ac:dyDescent="0.25">
      <c r="A37" s="3" t="s">
        <v>71</v>
      </c>
      <c r="B37" s="3" t="s">
        <v>72</v>
      </c>
      <c r="C37" s="10">
        <v>35562209.259254232</v>
      </c>
      <c r="D37" s="10">
        <v>5140000</v>
      </c>
      <c r="E37" s="10">
        <v>40702209.259254232</v>
      </c>
      <c r="F37" s="6">
        <v>257713</v>
      </c>
      <c r="G37" s="6">
        <v>-3235</v>
      </c>
      <c r="H37" s="12">
        <f t="shared" si="0"/>
        <v>35816687.259254232</v>
      </c>
      <c r="I37" s="6">
        <v>78983</v>
      </c>
      <c r="J37" s="6"/>
      <c r="K37" s="12">
        <f t="shared" si="1"/>
        <v>10358983</v>
      </c>
      <c r="L37" s="1"/>
      <c r="M37" s="1">
        <f t="shared" si="2"/>
        <v>46175670.259254232</v>
      </c>
      <c r="N37" s="19">
        <v>2519296.8106037709</v>
      </c>
      <c r="O37" s="1"/>
      <c r="P37" s="75">
        <f t="shared" si="3"/>
        <v>43656373.448650464</v>
      </c>
      <c r="R37" s="70">
        <f t="shared" si="4"/>
        <v>42670000</v>
      </c>
      <c r="S37" s="71"/>
      <c r="T37" s="70">
        <f t="shared" si="5"/>
        <v>42670000</v>
      </c>
      <c r="U37" s="1"/>
      <c r="V37" s="66">
        <f t="shared" si="6"/>
        <v>41618000</v>
      </c>
    </row>
    <row r="38" spans="1:22" x14ac:dyDescent="0.25">
      <c r="A38" s="3" t="s">
        <v>73</v>
      </c>
      <c r="B38" s="3" t="s">
        <v>74</v>
      </c>
      <c r="C38" s="10">
        <v>22060180.906994421</v>
      </c>
      <c r="D38" s="10">
        <v>4513000</v>
      </c>
      <c r="E38" s="10">
        <v>26573180.906994421</v>
      </c>
      <c r="F38" s="6">
        <v>180000</v>
      </c>
      <c r="G38" s="6"/>
      <c r="H38" s="12">
        <f t="shared" si="0"/>
        <v>22240180.906994421</v>
      </c>
      <c r="I38" s="6"/>
      <c r="J38" s="6"/>
      <c r="K38" s="12">
        <f t="shared" si="1"/>
        <v>9026000</v>
      </c>
      <c r="L38" s="1"/>
      <c r="M38" s="1">
        <f t="shared" si="2"/>
        <v>31266180.906994421</v>
      </c>
      <c r="N38" s="19">
        <v>1644768.9480483667</v>
      </c>
      <c r="O38" s="1"/>
      <c r="P38" s="75">
        <f t="shared" si="3"/>
        <v>29621411.958946053</v>
      </c>
      <c r="R38" s="70">
        <f t="shared" si="4"/>
        <v>28952000</v>
      </c>
      <c r="S38" s="71"/>
      <c r="T38" s="70">
        <f t="shared" si="5"/>
        <v>28952000</v>
      </c>
      <c r="U38" s="1"/>
      <c r="V38" s="66">
        <f t="shared" si="6"/>
        <v>28238000</v>
      </c>
    </row>
    <row r="39" spans="1:22" x14ac:dyDescent="0.25">
      <c r="A39" s="3" t="s">
        <v>75</v>
      </c>
      <c r="B39" s="3" t="s">
        <v>76</v>
      </c>
      <c r="C39" s="10">
        <v>20198220.10340514</v>
      </c>
      <c r="D39" s="10">
        <v>3450000</v>
      </c>
      <c r="E39" s="10">
        <v>23648220.10340514</v>
      </c>
      <c r="F39" s="6"/>
      <c r="G39" s="6"/>
      <c r="H39" s="12">
        <f t="shared" si="0"/>
        <v>20198220.10340514</v>
      </c>
      <c r="I39" s="6"/>
      <c r="J39" s="6"/>
      <c r="K39" s="12">
        <f t="shared" si="1"/>
        <v>6900000</v>
      </c>
      <c r="L39" s="1"/>
      <c r="M39" s="1">
        <f t="shared" si="2"/>
        <v>27098220.10340514</v>
      </c>
      <c r="N39" s="19">
        <v>1463726.0867951263</v>
      </c>
      <c r="O39" s="1"/>
      <c r="P39" s="75">
        <f t="shared" si="3"/>
        <v>25634494.016610015</v>
      </c>
      <c r="R39" s="70">
        <f t="shared" si="4"/>
        <v>25055000</v>
      </c>
      <c r="S39" s="71"/>
      <c r="T39" s="70">
        <f t="shared" si="5"/>
        <v>25055000</v>
      </c>
      <c r="U39" s="1"/>
      <c r="V39" s="66">
        <f t="shared" si="6"/>
        <v>24437000</v>
      </c>
    </row>
    <row r="40" spans="1:22" x14ac:dyDescent="0.25">
      <c r="A40" s="3" t="s">
        <v>77</v>
      </c>
      <c r="B40" s="3" t="s">
        <v>78</v>
      </c>
      <c r="C40" s="10">
        <v>12889218.820096137</v>
      </c>
      <c r="D40" s="10">
        <v>2267000</v>
      </c>
      <c r="E40" s="10">
        <v>15156218.820096137</v>
      </c>
      <c r="F40" s="6"/>
      <c r="G40" s="6"/>
      <c r="H40" s="12">
        <f t="shared" si="0"/>
        <v>12889218.820096137</v>
      </c>
      <c r="I40" s="6"/>
      <c r="J40" s="6"/>
      <c r="K40" s="12">
        <f t="shared" si="1"/>
        <v>4534000</v>
      </c>
      <c r="L40" s="1"/>
      <c r="M40" s="1">
        <f t="shared" si="2"/>
        <v>17423218.820096135</v>
      </c>
      <c r="N40" s="19">
        <v>938106.66372119833</v>
      </c>
      <c r="O40" s="1"/>
      <c r="P40" s="75">
        <f t="shared" si="3"/>
        <v>16485112.156374937</v>
      </c>
      <c r="R40" s="70">
        <f t="shared" si="4"/>
        <v>16112000</v>
      </c>
      <c r="S40" s="71"/>
      <c r="T40" s="70">
        <f t="shared" si="5"/>
        <v>16112000</v>
      </c>
      <c r="U40" s="1"/>
      <c r="V40" s="66">
        <f t="shared" si="6"/>
        <v>15715000</v>
      </c>
    </row>
    <row r="41" spans="1:22" x14ac:dyDescent="0.25">
      <c r="A41" s="3" t="s">
        <v>79</v>
      </c>
      <c r="B41" s="3" t="s">
        <v>80</v>
      </c>
      <c r="C41" s="10">
        <v>18973608.249349792</v>
      </c>
      <c r="D41" s="10">
        <v>2453000</v>
      </c>
      <c r="E41" s="10">
        <v>21426608.249349792</v>
      </c>
      <c r="F41" s="6"/>
      <c r="G41" s="6">
        <v>-269491</v>
      </c>
      <c r="H41" s="12">
        <f t="shared" si="0"/>
        <v>18704117.249349792</v>
      </c>
      <c r="I41" s="6"/>
      <c r="J41" s="6"/>
      <c r="K41" s="12">
        <f t="shared" si="1"/>
        <v>4906000</v>
      </c>
      <c r="L41" s="1"/>
      <c r="M41" s="1">
        <f t="shared" si="2"/>
        <v>23610117.249349792</v>
      </c>
      <c r="N41" s="19">
        <v>1326217.5888491916</v>
      </c>
      <c r="O41" s="1"/>
      <c r="P41" s="75">
        <f t="shared" si="3"/>
        <v>22283899.660500601</v>
      </c>
      <c r="R41" s="70">
        <f t="shared" si="4"/>
        <v>21780000</v>
      </c>
      <c r="S41" s="71"/>
      <c r="T41" s="70">
        <f t="shared" si="5"/>
        <v>21780000</v>
      </c>
      <c r="U41" s="1"/>
      <c r="V41" s="66">
        <f t="shared" si="6"/>
        <v>21243000</v>
      </c>
    </row>
    <row r="42" spans="1:22" x14ac:dyDescent="0.25">
      <c r="A42" s="3" t="s">
        <v>81</v>
      </c>
      <c r="B42" s="3" t="s">
        <v>82</v>
      </c>
      <c r="C42" s="10">
        <v>21974205.626161326</v>
      </c>
      <c r="D42" s="10">
        <v>2863000</v>
      </c>
      <c r="E42" s="10">
        <v>24837205.626161326</v>
      </c>
      <c r="F42" s="6"/>
      <c r="G42" s="6"/>
      <c r="H42" s="12">
        <f t="shared" si="0"/>
        <v>21974205.626161326</v>
      </c>
      <c r="I42" s="6"/>
      <c r="J42" s="6"/>
      <c r="K42" s="12">
        <f t="shared" si="1"/>
        <v>5726000</v>
      </c>
      <c r="L42" s="1"/>
      <c r="M42" s="1">
        <f t="shared" si="2"/>
        <v>27700205.626161326</v>
      </c>
      <c r="N42" s="19">
        <v>1537319.3263230929</v>
      </c>
      <c r="O42" s="1"/>
      <c r="P42" s="75">
        <f t="shared" si="3"/>
        <v>26162886.299838234</v>
      </c>
      <c r="R42" s="70">
        <f t="shared" si="4"/>
        <v>25571000</v>
      </c>
      <c r="S42" s="71"/>
      <c r="T42" s="70">
        <f t="shared" si="5"/>
        <v>25571000</v>
      </c>
      <c r="U42" s="1"/>
      <c r="V42" s="66">
        <f t="shared" si="6"/>
        <v>24941000</v>
      </c>
    </row>
    <row r="43" spans="1:22" x14ac:dyDescent="0.25">
      <c r="A43" s="3" t="s">
        <v>83</v>
      </c>
      <c r="B43" s="3" t="s">
        <v>84</v>
      </c>
      <c r="C43" s="10">
        <v>9175170.1210183296</v>
      </c>
      <c r="D43" s="10">
        <v>1536000</v>
      </c>
      <c r="E43" s="10">
        <v>10711170.12101833</v>
      </c>
      <c r="F43" s="6"/>
      <c r="G43" s="6"/>
      <c r="H43" s="12">
        <f t="shared" si="0"/>
        <v>9175170.1210183296</v>
      </c>
      <c r="I43" s="6"/>
      <c r="J43" s="6"/>
      <c r="K43" s="12">
        <f t="shared" si="1"/>
        <v>3072000</v>
      </c>
      <c r="L43" s="1"/>
      <c r="M43" s="1">
        <f t="shared" si="2"/>
        <v>12247170.12101833</v>
      </c>
      <c r="N43" s="19">
        <v>662976.70850828686</v>
      </c>
      <c r="O43" s="1"/>
      <c r="P43" s="75">
        <f t="shared" si="3"/>
        <v>11584193.412510043</v>
      </c>
      <c r="R43" s="70">
        <f t="shared" si="4"/>
        <v>11322000</v>
      </c>
      <c r="S43" s="71"/>
      <c r="T43" s="70">
        <f t="shared" si="5"/>
        <v>11322000</v>
      </c>
      <c r="U43" s="1"/>
      <c r="V43" s="66">
        <f t="shared" si="6"/>
        <v>11043000</v>
      </c>
    </row>
    <row r="44" spans="1:22" x14ac:dyDescent="0.25">
      <c r="A44" s="3" t="s">
        <v>85</v>
      </c>
      <c r="B44" s="3" t="s">
        <v>86</v>
      </c>
      <c r="C44" s="10">
        <v>24066702.008937724</v>
      </c>
      <c r="D44" s="10">
        <v>3500000</v>
      </c>
      <c r="E44" s="10">
        <v>27566702.008937724</v>
      </c>
      <c r="F44" s="6"/>
      <c r="G44" s="6"/>
      <c r="H44" s="12">
        <f t="shared" si="0"/>
        <v>24066702.008937724</v>
      </c>
      <c r="I44" s="6"/>
      <c r="J44" s="6"/>
      <c r="K44" s="12">
        <f t="shared" si="1"/>
        <v>7000000</v>
      </c>
      <c r="L44" s="1"/>
      <c r="M44" s="1">
        <f t="shared" si="2"/>
        <v>31066702.008937724</v>
      </c>
      <c r="N44" s="19">
        <v>1706263.7560439357</v>
      </c>
      <c r="O44" s="1"/>
      <c r="P44" s="75">
        <f t="shared" si="3"/>
        <v>29360438.252893787</v>
      </c>
      <c r="R44" s="70">
        <f t="shared" si="4"/>
        <v>28697000</v>
      </c>
      <c r="S44" s="71"/>
      <c r="T44" s="70">
        <f t="shared" si="5"/>
        <v>28697000</v>
      </c>
      <c r="U44" s="1"/>
      <c r="V44" s="66">
        <f t="shared" si="6"/>
        <v>27990000</v>
      </c>
    </row>
    <row r="45" spans="1:22" x14ac:dyDescent="0.25">
      <c r="A45" s="3" t="s">
        <v>87</v>
      </c>
      <c r="B45" s="3" t="s">
        <v>88</v>
      </c>
      <c r="C45" s="10">
        <v>14257385.553023525</v>
      </c>
      <c r="D45" s="10">
        <v>2447000</v>
      </c>
      <c r="E45" s="10">
        <v>16704385.553023525</v>
      </c>
      <c r="F45" s="6"/>
      <c r="G45" s="6"/>
      <c r="H45" s="12">
        <f t="shared" si="0"/>
        <v>14257385.553023525</v>
      </c>
      <c r="I45" s="6"/>
      <c r="J45" s="6"/>
      <c r="K45" s="12">
        <f t="shared" si="1"/>
        <v>4894000</v>
      </c>
      <c r="L45" s="1"/>
      <c r="M45" s="1">
        <f t="shared" si="2"/>
        <v>19151385.553023525</v>
      </c>
      <c r="N45" s="19">
        <v>1033931.7204817237</v>
      </c>
      <c r="O45" s="1"/>
      <c r="P45" s="75">
        <f t="shared" si="3"/>
        <v>18117453.832541801</v>
      </c>
      <c r="R45" s="70">
        <f t="shared" si="4"/>
        <v>17708000</v>
      </c>
      <c r="S45" s="71"/>
      <c r="T45" s="70">
        <f t="shared" si="5"/>
        <v>17708000</v>
      </c>
      <c r="U45" s="1"/>
      <c r="V45" s="66">
        <f t="shared" si="6"/>
        <v>17272000</v>
      </c>
    </row>
    <row r="46" spans="1:22" x14ac:dyDescent="0.25">
      <c r="A46" s="3" t="s">
        <v>89</v>
      </c>
      <c r="B46" s="3" t="s">
        <v>90</v>
      </c>
      <c r="C46" s="10">
        <v>48192200</v>
      </c>
      <c r="D46" s="10">
        <v>10981000</v>
      </c>
      <c r="E46" s="10">
        <v>59173200.104689598</v>
      </c>
      <c r="F46" s="6"/>
      <c r="G46" s="6">
        <v>-63505</v>
      </c>
      <c r="H46" s="12">
        <f>+C46+F46--G46</f>
        <v>48128695</v>
      </c>
      <c r="I46" s="6"/>
      <c r="J46" s="6"/>
      <c r="K46" s="12">
        <f>+(D46*2)+I46--J46</f>
        <v>21962000</v>
      </c>
      <c r="L46" s="1"/>
      <c r="M46" s="1">
        <f>+H46+K46</f>
        <v>70090695</v>
      </c>
      <c r="N46" s="19">
        <v>3662574.0226390501</v>
      </c>
      <c r="O46" s="1">
        <v>842000</v>
      </c>
      <c r="P46" s="75">
        <f t="shared" si="3"/>
        <v>67270120.977360949</v>
      </c>
      <c r="R46" s="70">
        <f>ROUND((1+R$2)*P46,-3)</f>
        <v>65749000</v>
      </c>
      <c r="S46" s="72">
        <f>498000</f>
        <v>498000</v>
      </c>
      <c r="T46" s="70">
        <f>R46+S46</f>
        <v>66247000</v>
      </c>
      <c r="U46" s="1"/>
      <c r="V46" s="66">
        <f>ROUND(R46*(1+V$2),-3)</f>
        <v>64128000</v>
      </c>
    </row>
    <row r="47" spans="1:22" x14ac:dyDescent="0.25">
      <c r="A47" s="3" t="s">
        <v>91</v>
      </c>
      <c r="B47" s="3" t="s">
        <v>92</v>
      </c>
      <c r="C47" s="10">
        <v>14849744.733367708</v>
      </c>
      <c r="D47" s="10">
        <v>1987000</v>
      </c>
      <c r="E47" s="10">
        <v>16836744.733367708</v>
      </c>
      <c r="F47" s="6"/>
      <c r="G47" s="6"/>
      <c r="H47" s="12">
        <f t="shared" si="0"/>
        <v>14849744.733367708</v>
      </c>
      <c r="I47" s="6"/>
      <c r="J47" s="6"/>
      <c r="K47" s="12">
        <f t="shared" si="1"/>
        <v>3974000</v>
      </c>
      <c r="L47" s="1"/>
      <c r="M47" s="1">
        <f t="shared" si="2"/>
        <v>18823744.733367708</v>
      </c>
      <c r="N47" s="19">
        <v>1042124.2011102641</v>
      </c>
      <c r="O47" s="1"/>
      <c r="P47" s="75">
        <f t="shared" si="3"/>
        <v>17781620.532257445</v>
      </c>
      <c r="R47" s="70">
        <f t="shared" si="4"/>
        <v>17380000</v>
      </c>
      <c r="S47" s="71"/>
      <c r="T47" s="70">
        <f t="shared" si="5"/>
        <v>17380000</v>
      </c>
      <c r="U47" s="1"/>
      <c r="V47" s="66">
        <f t="shared" si="6"/>
        <v>16952000</v>
      </c>
    </row>
    <row r="48" spans="1:22" x14ac:dyDescent="0.25">
      <c r="A48" s="3" t="s">
        <v>93</v>
      </c>
      <c r="B48" s="3" t="s">
        <v>94</v>
      </c>
      <c r="C48" s="10">
        <v>21793337.623292089</v>
      </c>
      <c r="D48" s="10">
        <v>3141000</v>
      </c>
      <c r="E48" s="10">
        <v>24934337.623292089</v>
      </c>
      <c r="F48" s="6">
        <v>656000</v>
      </c>
      <c r="G48" s="6">
        <v>-1055000</v>
      </c>
      <c r="H48" s="12">
        <f t="shared" si="0"/>
        <v>21394337.623292089</v>
      </c>
      <c r="I48" s="6"/>
      <c r="J48" s="6"/>
      <c r="K48" s="12">
        <f t="shared" si="1"/>
        <v>6282000</v>
      </c>
      <c r="L48" s="1"/>
      <c r="M48" s="1">
        <f t="shared" si="2"/>
        <v>27676337.623292089</v>
      </c>
      <c r="N48" s="19">
        <v>1543331.3913935772</v>
      </c>
      <c r="O48" s="1"/>
      <c r="P48" s="75">
        <f t="shared" si="3"/>
        <v>26133006.231898513</v>
      </c>
      <c r="R48" s="70">
        <f t="shared" si="4"/>
        <v>25542000</v>
      </c>
      <c r="S48" s="71"/>
      <c r="T48" s="70">
        <f t="shared" si="5"/>
        <v>25542000</v>
      </c>
      <c r="U48" s="1"/>
      <c r="V48" s="66">
        <f t="shared" si="6"/>
        <v>24912000</v>
      </c>
    </row>
    <row r="49" spans="1:22" x14ac:dyDescent="0.25">
      <c r="A49" s="3" t="s">
        <v>95</v>
      </c>
      <c r="B49" s="3" t="s">
        <v>96</v>
      </c>
      <c r="C49" s="10">
        <v>19061079.90903442</v>
      </c>
      <c r="D49" s="10">
        <v>3574000</v>
      </c>
      <c r="E49" s="10">
        <v>22635079.90903442</v>
      </c>
      <c r="F49" s="6"/>
      <c r="G49" s="6"/>
      <c r="H49" s="12">
        <f t="shared" si="0"/>
        <v>19061079.90903442</v>
      </c>
      <c r="I49" s="6"/>
      <c r="J49" s="6"/>
      <c r="K49" s="12">
        <f t="shared" si="1"/>
        <v>7148000</v>
      </c>
      <c r="L49" s="1"/>
      <c r="M49" s="1">
        <f t="shared" si="2"/>
        <v>26209079.90903442</v>
      </c>
      <c r="N49" s="19">
        <v>1401016.9388932267</v>
      </c>
      <c r="O49" s="1"/>
      <c r="P49" s="75">
        <f t="shared" si="3"/>
        <v>24808062.970141195</v>
      </c>
      <c r="R49" s="70">
        <f t="shared" si="4"/>
        <v>24247000</v>
      </c>
      <c r="S49" s="71"/>
      <c r="T49" s="70">
        <f t="shared" si="5"/>
        <v>24247000</v>
      </c>
      <c r="U49" s="1"/>
      <c r="V49" s="66">
        <f t="shared" si="6"/>
        <v>23649000</v>
      </c>
    </row>
    <row r="50" spans="1:22" x14ac:dyDescent="0.25">
      <c r="A50" s="3" t="s">
        <v>97</v>
      </c>
      <c r="B50" s="3" t="s">
        <v>98</v>
      </c>
      <c r="C50" s="10">
        <v>29817501.573638905</v>
      </c>
      <c r="D50" s="10">
        <v>4009000</v>
      </c>
      <c r="E50" s="10">
        <v>33826501.573638901</v>
      </c>
      <c r="F50" s="6"/>
      <c r="G50" s="6"/>
      <c r="H50" s="12">
        <f t="shared" si="0"/>
        <v>29817501.573638905</v>
      </c>
      <c r="I50" s="6"/>
      <c r="J50" s="6"/>
      <c r="K50" s="12">
        <f t="shared" si="1"/>
        <v>8018000</v>
      </c>
      <c r="L50" s="1"/>
      <c r="M50" s="1">
        <f t="shared" si="2"/>
        <v>37835501.573638901</v>
      </c>
      <c r="N50" s="19">
        <v>2093719.2127716304</v>
      </c>
      <c r="O50" s="1"/>
      <c r="P50" s="75">
        <f t="shared" si="3"/>
        <v>35741782.360867269</v>
      </c>
      <c r="R50" s="70">
        <f t="shared" si="4"/>
        <v>34934000</v>
      </c>
      <c r="S50" s="71"/>
      <c r="T50" s="70">
        <f t="shared" si="5"/>
        <v>34934000</v>
      </c>
      <c r="U50" s="1"/>
      <c r="V50" s="66">
        <f t="shared" si="6"/>
        <v>34073000</v>
      </c>
    </row>
    <row r="51" spans="1:22" x14ac:dyDescent="0.25">
      <c r="A51" s="3" t="s">
        <v>99</v>
      </c>
      <c r="B51" s="3" t="s">
        <v>100</v>
      </c>
      <c r="C51" s="10">
        <v>8776381.8159611654</v>
      </c>
      <c r="D51" s="10">
        <v>1410000</v>
      </c>
      <c r="E51" s="10">
        <v>10186381.815961165</v>
      </c>
      <c r="F51" s="6"/>
      <c r="G51" s="6"/>
      <c r="H51" s="12">
        <f t="shared" si="0"/>
        <v>8776381.8159611654</v>
      </c>
      <c r="I51" s="6"/>
      <c r="J51" s="6"/>
      <c r="K51" s="12">
        <f t="shared" si="1"/>
        <v>2820000</v>
      </c>
      <c r="L51" s="1"/>
      <c r="M51" s="1">
        <f t="shared" si="2"/>
        <v>11596381.815961165</v>
      </c>
      <c r="N51" s="19">
        <v>630494.50355593336</v>
      </c>
      <c r="O51" s="1"/>
      <c r="P51" s="75">
        <f t="shared" si="3"/>
        <v>10965887.312405232</v>
      </c>
      <c r="R51" s="70">
        <f t="shared" si="4"/>
        <v>10718000</v>
      </c>
      <c r="S51" s="71"/>
      <c r="T51" s="70">
        <f t="shared" si="5"/>
        <v>10718000</v>
      </c>
      <c r="U51" s="1"/>
      <c r="V51" s="66">
        <f t="shared" si="6"/>
        <v>10454000</v>
      </c>
    </row>
    <row r="52" spans="1:22" x14ac:dyDescent="0.25">
      <c r="A52" s="3" t="s">
        <v>101</v>
      </c>
      <c r="B52" s="3" t="s">
        <v>102</v>
      </c>
      <c r="C52" s="10">
        <v>20855104.334339481</v>
      </c>
      <c r="D52" s="10">
        <v>1996000</v>
      </c>
      <c r="E52" s="10">
        <v>22851104.334339481</v>
      </c>
      <c r="F52" s="6"/>
      <c r="G52" s="6"/>
      <c r="H52" s="12">
        <f t="shared" si="0"/>
        <v>20855104.334339481</v>
      </c>
      <c r="I52" s="6"/>
      <c r="J52" s="6"/>
      <c r="K52" s="12">
        <f t="shared" si="1"/>
        <v>3992000</v>
      </c>
      <c r="L52" s="1"/>
      <c r="M52" s="1">
        <f t="shared" si="2"/>
        <v>24847104.334339481</v>
      </c>
      <c r="N52" s="19">
        <v>1414387.9488602057</v>
      </c>
      <c r="O52" s="1"/>
      <c r="P52" s="75">
        <f t="shared" si="3"/>
        <v>23432716.385479275</v>
      </c>
      <c r="R52" s="70">
        <f t="shared" si="4"/>
        <v>22903000</v>
      </c>
      <c r="S52" s="71"/>
      <c r="T52" s="70">
        <f t="shared" si="5"/>
        <v>22903000</v>
      </c>
      <c r="U52" s="1"/>
      <c r="V52" s="66">
        <f t="shared" si="6"/>
        <v>22338000</v>
      </c>
    </row>
    <row r="53" spans="1:22" x14ac:dyDescent="0.25">
      <c r="A53" s="3" t="s">
        <v>103</v>
      </c>
      <c r="B53" s="3" t="s">
        <v>104</v>
      </c>
      <c r="C53" s="10">
        <v>40363150.227187842</v>
      </c>
      <c r="D53" s="10">
        <v>8843000</v>
      </c>
      <c r="E53" s="10">
        <v>49206150.227187842</v>
      </c>
      <c r="F53" s="6"/>
      <c r="G53" s="6">
        <v>-274000</v>
      </c>
      <c r="H53" s="12">
        <f t="shared" si="0"/>
        <v>40089150.227187842</v>
      </c>
      <c r="I53" s="6"/>
      <c r="J53" s="6"/>
      <c r="K53" s="12">
        <f t="shared" si="1"/>
        <v>17686000</v>
      </c>
      <c r="L53" s="1"/>
      <c r="M53" s="1">
        <f t="shared" si="2"/>
        <v>57775150.227187842</v>
      </c>
      <c r="N53" s="19">
        <v>3045655.2503046049</v>
      </c>
      <c r="O53" s="1"/>
      <c r="P53" s="75">
        <f t="shared" si="3"/>
        <v>54729494.97688324</v>
      </c>
      <c r="R53" s="70">
        <f t="shared" si="4"/>
        <v>53492000</v>
      </c>
      <c r="S53" s="71"/>
      <c r="T53" s="70">
        <f t="shared" si="5"/>
        <v>53492000</v>
      </c>
      <c r="U53" s="1"/>
      <c r="V53" s="66">
        <f t="shared" si="6"/>
        <v>52173000</v>
      </c>
    </row>
    <row r="54" spans="1:22" x14ac:dyDescent="0.25">
      <c r="A54" s="3" t="s">
        <v>105</v>
      </c>
      <c r="B54" s="3" t="s">
        <v>106</v>
      </c>
      <c r="C54" s="10">
        <v>18189355.368775513</v>
      </c>
      <c r="D54" s="10">
        <v>2422000</v>
      </c>
      <c r="E54" s="10">
        <v>20611355.368775513</v>
      </c>
      <c r="F54" s="6"/>
      <c r="G54" s="6"/>
      <c r="H54" s="12">
        <f t="shared" si="0"/>
        <v>18189355.368775513</v>
      </c>
      <c r="I54" s="6"/>
      <c r="J54" s="6"/>
      <c r="K54" s="12">
        <f t="shared" si="1"/>
        <v>4844000</v>
      </c>
      <c r="L54" s="1"/>
      <c r="M54" s="1">
        <f t="shared" si="2"/>
        <v>23033355.368775513</v>
      </c>
      <c r="N54" s="19">
        <v>1275756.8394391495</v>
      </c>
      <c r="O54" s="1"/>
      <c r="P54" s="75">
        <f t="shared" si="3"/>
        <v>21757598.529336363</v>
      </c>
      <c r="R54" s="70">
        <f t="shared" si="4"/>
        <v>21266000</v>
      </c>
      <c r="S54" s="71"/>
      <c r="T54" s="70">
        <f t="shared" si="5"/>
        <v>21266000</v>
      </c>
      <c r="U54" s="1"/>
      <c r="V54" s="66">
        <f t="shared" si="6"/>
        <v>20742000</v>
      </c>
    </row>
    <row r="55" spans="1:22" x14ac:dyDescent="0.25">
      <c r="A55" s="3" t="s">
        <v>107</v>
      </c>
      <c r="B55" s="3" t="s">
        <v>108</v>
      </c>
      <c r="C55" s="10">
        <v>9145841.390903689</v>
      </c>
      <c r="D55" s="10">
        <v>1577000</v>
      </c>
      <c r="E55" s="10">
        <v>10722841.390903689</v>
      </c>
      <c r="F55" s="6"/>
      <c r="G55" s="6"/>
      <c r="H55" s="12">
        <f t="shared" si="0"/>
        <v>9145841.390903689</v>
      </c>
      <c r="I55" s="6"/>
      <c r="J55" s="6"/>
      <c r="K55" s="12">
        <f t="shared" si="1"/>
        <v>3154000</v>
      </c>
      <c r="L55" s="1"/>
      <c r="M55" s="1">
        <f t="shared" si="2"/>
        <v>12299841.390903689</v>
      </c>
      <c r="N55" s="19">
        <v>663699.11138353613</v>
      </c>
      <c r="O55" s="1"/>
      <c r="P55" s="75">
        <f t="shared" si="3"/>
        <v>11636142.279520152</v>
      </c>
      <c r="R55" s="70">
        <f t="shared" si="4"/>
        <v>11373000</v>
      </c>
      <c r="S55" s="71"/>
      <c r="T55" s="70">
        <f t="shared" si="5"/>
        <v>11373000</v>
      </c>
      <c r="U55" s="1"/>
      <c r="V55" s="66">
        <f t="shared" si="6"/>
        <v>11093000</v>
      </c>
    </row>
    <row r="56" spans="1:22" x14ac:dyDescent="0.25">
      <c r="A56" s="3" t="s">
        <v>109</v>
      </c>
      <c r="B56" s="3" t="s">
        <v>110</v>
      </c>
      <c r="C56" s="10">
        <v>8485920.9731343742</v>
      </c>
      <c r="D56" s="10">
        <v>761000</v>
      </c>
      <c r="E56" s="10">
        <v>9246920.9731343742</v>
      </c>
      <c r="F56" s="6"/>
      <c r="G56" s="6"/>
      <c r="H56" s="12">
        <f t="shared" si="0"/>
        <v>8485920.9731343742</v>
      </c>
      <c r="I56" s="6"/>
      <c r="J56" s="6"/>
      <c r="K56" s="12">
        <f t="shared" si="1"/>
        <v>1522000</v>
      </c>
      <c r="L56" s="1"/>
      <c r="M56" s="1">
        <f t="shared" si="2"/>
        <v>10007920.973134374</v>
      </c>
      <c r="N56" s="19">
        <v>572345.79988372326</v>
      </c>
      <c r="O56" s="1"/>
      <c r="P56" s="75">
        <f t="shared" si="3"/>
        <v>9435575.173250651</v>
      </c>
      <c r="R56" s="70">
        <f t="shared" si="4"/>
        <v>9222000</v>
      </c>
      <c r="S56" s="71"/>
      <c r="T56" s="70">
        <f t="shared" si="5"/>
        <v>9222000</v>
      </c>
      <c r="U56" s="1"/>
      <c r="V56" s="66">
        <f t="shared" si="6"/>
        <v>8995000</v>
      </c>
    </row>
    <row r="57" spans="1:22" x14ac:dyDescent="0.25">
      <c r="A57" s="3" t="s">
        <v>111</v>
      </c>
      <c r="B57" s="3" t="s">
        <v>112</v>
      </c>
      <c r="C57" s="10">
        <v>9716740.6444287244</v>
      </c>
      <c r="D57" s="10">
        <v>1372000</v>
      </c>
      <c r="E57" s="10">
        <v>11088740.644428724</v>
      </c>
      <c r="F57" s="6"/>
      <c r="G57" s="6"/>
      <c r="H57" s="12">
        <f t="shared" si="0"/>
        <v>9716740.6444287244</v>
      </c>
      <c r="I57" s="6"/>
      <c r="J57" s="6"/>
      <c r="K57" s="12">
        <f t="shared" si="1"/>
        <v>2744000</v>
      </c>
      <c r="L57" s="1"/>
      <c r="M57" s="1">
        <f t="shared" si="2"/>
        <v>12460740.644428724</v>
      </c>
      <c r="N57" s="19">
        <v>686346.74745008047</v>
      </c>
      <c r="O57" s="1"/>
      <c r="P57" s="75">
        <f t="shared" si="3"/>
        <v>11774393.896978645</v>
      </c>
      <c r="R57" s="70">
        <f t="shared" si="4"/>
        <v>11508000</v>
      </c>
      <c r="S57" s="71"/>
      <c r="T57" s="70">
        <f t="shared" si="5"/>
        <v>11508000</v>
      </c>
      <c r="U57" s="1"/>
      <c r="V57" s="66">
        <f t="shared" si="6"/>
        <v>11224000</v>
      </c>
    </row>
    <row r="58" spans="1:22" x14ac:dyDescent="0.25">
      <c r="A58" s="3" t="s">
        <v>113</v>
      </c>
      <c r="B58" s="3" t="s">
        <v>114</v>
      </c>
      <c r="C58" s="10">
        <v>7969756.1251191609</v>
      </c>
      <c r="D58" s="10">
        <v>1266000</v>
      </c>
      <c r="E58" s="10">
        <v>9235756.1251191609</v>
      </c>
      <c r="F58" s="6"/>
      <c r="G58" s="6"/>
      <c r="H58" s="12">
        <f t="shared" si="0"/>
        <v>7969756.1251191609</v>
      </c>
      <c r="I58" s="6"/>
      <c r="J58" s="6"/>
      <c r="K58" s="12">
        <f t="shared" si="1"/>
        <v>2532000</v>
      </c>
      <c r="L58" s="1"/>
      <c r="M58" s="1">
        <f t="shared" si="2"/>
        <v>10501756.125119161</v>
      </c>
      <c r="N58" s="19">
        <v>571654.74240779015</v>
      </c>
      <c r="O58" s="1"/>
      <c r="P58" s="75">
        <f t="shared" si="3"/>
        <v>9930101.3827113714</v>
      </c>
      <c r="R58" s="70">
        <f t="shared" si="4"/>
        <v>9706000</v>
      </c>
      <c r="S58" s="71"/>
      <c r="T58" s="70">
        <f t="shared" si="5"/>
        <v>9706000</v>
      </c>
      <c r="U58" s="1"/>
      <c r="V58" s="66">
        <f t="shared" si="6"/>
        <v>9467000</v>
      </c>
    </row>
    <row r="59" spans="1:22" x14ac:dyDescent="0.25">
      <c r="A59" s="3" t="s">
        <v>115</v>
      </c>
      <c r="B59" s="3" t="s">
        <v>116</v>
      </c>
      <c r="C59" s="10">
        <v>37641677.347534165</v>
      </c>
      <c r="D59" s="10">
        <v>8200000</v>
      </c>
      <c r="E59" s="10">
        <v>45841677.347534165</v>
      </c>
      <c r="F59" s="6"/>
      <c r="G59" s="6"/>
      <c r="H59" s="12">
        <f t="shared" si="0"/>
        <v>37641677.347534165</v>
      </c>
      <c r="I59" s="6"/>
      <c r="J59" s="6"/>
      <c r="K59" s="12">
        <f t="shared" si="1"/>
        <v>16400000</v>
      </c>
      <c r="L59" s="1"/>
      <c r="M59" s="1">
        <f t="shared" si="2"/>
        <v>54041677.347534165</v>
      </c>
      <c r="N59" s="19">
        <v>2837408.4266227372</v>
      </c>
      <c r="O59" s="1"/>
      <c r="P59" s="75">
        <f t="shared" si="3"/>
        <v>51204268.920911431</v>
      </c>
      <c r="R59" s="70">
        <f t="shared" si="4"/>
        <v>50047000</v>
      </c>
      <c r="S59" s="71"/>
      <c r="T59" s="70">
        <f t="shared" si="5"/>
        <v>50047000</v>
      </c>
      <c r="U59" s="1"/>
      <c r="V59" s="66">
        <f t="shared" si="6"/>
        <v>48813000</v>
      </c>
    </row>
    <row r="60" spans="1:22" x14ac:dyDescent="0.25">
      <c r="A60" s="3" t="s">
        <v>117</v>
      </c>
      <c r="B60" s="3" t="s">
        <v>118</v>
      </c>
      <c r="C60" s="10">
        <v>15709099.176143644</v>
      </c>
      <c r="D60" s="10">
        <v>2137000</v>
      </c>
      <c r="E60" s="10">
        <v>17846099.176143646</v>
      </c>
      <c r="F60" s="6"/>
      <c r="G60" s="6"/>
      <c r="H60" s="12">
        <f t="shared" si="0"/>
        <v>15709099.176143644</v>
      </c>
      <c r="I60" s="6"/>
      <c r="J60" s="6"/>
      <c r="K60" s="12">
        <f t="shared" si="1"/>
        <v>4274000</v>
      </c>
      <c r="L60" s="1"/>
      <c r="M60" s="1">
        <f t="shared" si="2"/>
        <v>19983099.176143646</v>
      </c>
      <c r="N60" s="19">
        <v>1104599.0267949661</v>
      </c>
      <c r="O60" s="1"/>
      <c r="P60" s="75">
        <f t="shared" si="3"/>
        <v>18878500.14934868</v>
      </c>
      <c r="R60" s="70">
        <f t="shared" si="4"/>
        <v>18452000</v>
      </c>
      <c r="S60" s="71"/>
      <c r="T60" s="70">
        <f t="shared" si="5"/>
        <v>18452000</v>
      </c>
      <c r="U60" s="1"/>
      <c r="V60" s="66">
        <f t="shared" si="6"/>
        <v>17997000</v>
      </c>
    </row>
    <row r="61" spans="1:22" x14ac:dyDescent="0.25">
      <c r="A61" s="3" t="s">
        <v>119</v>
      </c>
      <c r="B61" s="3" t="s">
        <v>120</v>
      </c>
      <c r="C61" s="10">
        <v>14084326.60240069</v>
      </c>
      <c r="D61" s="10">
        <v>1935000</v>
      </c>
      <c r="E61" s="10">
        <v>16019326.60240069</v>
      </c>
      <c r="F61" s="6"/>
      <c r="G61" s="6"/>
      <c r="H61" s="12">
        <f t="shared" si="0"/>
        <v>14084326.60240069</v>
      </c>
      <c r="I61" s="6"/>
      <c r="J61" s="6"/>
      <c r="K61" s="12">
        <f t="shared" si="1"/>
        <v>3870000</v>
      </c>
      <c r="L61" s="1"/>
      <c r="M61" s="1">
        <f t="shared" si="2"/>
        <v>17954326.60240069</v>
      </c>
      <c r="N61" s="19">
        <v>991529.43174140749</v>
      </c>
      <c r="O61" s="1"/>
      <c r="P61" s="75">
        <f t="shared" si="3"/>
        <v>16962797.170659281</v>
      </c>
      <c r="R61" s="70">
        <f t="shared" si="4"/>
        <v>16579000</v>
      </c>
      <c r="S61" s="71"/>
      <c r="T61" s="70">
        <f t="shared" si="5"/>
        <v>16579000</v>
      </c>
      <c r="U61" s="1"/>
      <c r="V61" s="66">
        <f t="shared" si="6"/>
        <v>16170000</v>
      </c>
    </row>
    <row r="62" spans="1:22" x14ac:dyDescent="0.25">
      <c r="A62" s="3" t="s">
        <v>121</v>
      </c>
      <c r="B62" s="3" t="s">
        <v>122</v>
      </c>
      <c r="C62" s="10">
        <v>6087688.9186173445</v>
      </c>
      <c r="D62" s="10">
        <v>1226000</v>
      </c>
      <c r="E62" s="10">
        <v>7313688.9186173445</v>
      </c>
      <c r="F62" s="6"/>
      <c r="G62" s="6"/>
      <c r="H62" s="12">
        <f t="shared" si="0"/>
        <v>6087688.9186173445</v>
      </c>
      <c r="I62" s="6"/>
      <c r="J62" s="6"/>
      <c r="K62" s="12">
        <f t="shared" si="1"/>
        <v>2452000</v>
      </c>
      <c r="L62" s="1"/>
      <c r="M62" s="1">
        <f t="shared" si="2"/>
        <v>8539688.9186173454</v>
      </c>
      <c r="N62" s="19">
        <v>452686.80746688345</v>
      </c>
      <c r="O62" s="1"/>
      <c r="P62" s="75">
        <f t="shared" si="3"/>
        <v>8087002.1111504622</v>
      </c>
      <c r="R62" s="70">
        <f t="shared" si="4"/>
        <v>7904000</v>
      </c>
      <c r="S62" s="71"/>
      <c r="T62" s="70">
        <f t="shared" si="5"/>
        <v>7904000</v>
      </c>
      <c r="U62" s="1"/>
      <c r="V62" s="66">
        <f t="shared" si="6"/>
        <v>7709000</v>
      </c>
    </row>
    <row r="63" spans="1:22" x14ac:dyDescent="0.25">
      <c r="A63" s="3" t="s">
        <v>123</v>
      </c>
      <c r="B63" s="3" t="s">
        <v>124</v>
      </c>
      <c r="C63" s="10">
        <v>72933.958021369108</v>
      </c>
      <c r="D63" s="10">
        <v>37000</v>
      </c>
      <c r="E63" s="10">
        <v>109933.95802136911</v>
      </c>
      <c r="F63" s="6"/>
      <c r="G63" s="6"/>
      <c r="H63" s="12">
        <f t="shared" si="0"/>
        <v>72933.958021369108</v>
      </c>
      <c r="I63" s="6"/>
      <c r="J63" s="6"/>
      <c r="K63" s="12">
        <f t="shared" si="1"/>
        <v>74000</v>
      </c>
      <c r="L63" s="1"/>
      <c r="M63" s="1">
        <f t="shared" si="2"/>
        <v>146933.95802136912</v>
      </c>
      <c r="N63" s="19">
        <v>6804.4529980228062</v>
      </c>
      <c r="O63" s="1"/>
      <c r="P63" s="75">
        <f t="shared" si="3"/>
        <v>140129.50502334631</v>
      </c>
      <c r="R63" s="70">
        <f t="shared" si="4"/>
        <v>137000</v>
      </c>
      <c r="S63" s="71"/>
      <c r="T63" s="70">
        <f t="shared" si="5"/>
        <v>137000</v>
      </c>
      <c r="U63" s="1"/>
      <c r="V63" s="66">
        <f t="shared" si="6"/>
        <v>134000</v>
      </c>
    </row>
    <row r="64" spans="1:22" x14ac:dyDescent="0.25">
      <c r="A64" s="3" t="s">
        <v>125</v>
      </c>
      <c r="B64" s="3" t="s">
        <v>126</v>
      </c>
      <c r="C64" s="10">
        <v>25429198.506661482</v>
      </c>
      <c r="D64" s="10">
        <v>2092000</v>
      </c>
      <c r="E64" s="10">
        <v>27521198.506661482</v>
      </c>
      <c r="F64" s="6"/>
      <c r="G64" s="6"/>
      <c r="H64" s="12">
        <f t="shared" si="0"/>
        <v>25429198.506661482</v>
      </c>
      <c r="I64" s="6"/>
      <c r="J64" s="6"/>
      <c r="K64" s="12">
        <f t="shared" si="1"/>
        <v>4184000</v>
      </c>
      <c r="L64" s="1"/>
      <c r="M64" s="1">
        <f t="shared" si="2"/>
        <v>29613198.506661482</v>
      </c>
      <c r="N64" s="19">
        <v>1703447.279242255</v>
      </c>
      <c r="O64" s="1"/>
      <c r="P64" s="75">
        <f t="shared" si="3"/>
        <v>27909751.227419227</v>
      </c>
      <c r="R64" s="70">
        <f t="shared" si="4"/>
        <v>27279000</v>
      </c>
      <c r="S64" s="71"/>
      <c r="T64" s="70">
        <f t="shared" si="5"/>
        <v>27279000</v>
      </c>
      <c r="U64" s="1"/>
      <c r="V64" s="66">
        <f t="shared" si="6"/>
        <v>26607000</v>
      </c>
    </row>
    <row r="65" spans="1:22" x14ac:dyDescent="0.25">
      <c r="A65" s="3" t="s">
        <v>127</v>
      </c>
      <c r="B65" s="3" t="s">
        <v>128</v>
      </c>
      <c r="C65" s="10">
        <v>21213729.07977777</v>
      </c>
      <c r="D65" s="10">
        <v>1342000</v>
      </c>
      <c r="E65" s="10">
        <v>22555729.07977777</v>
      </c>
      <c r="F65" s="6"/>
      <c r="G65" s="6"/>
      <c r="H65" s="12">
        <f t="shared" si="0"/>
        <v>21213729.07977777</v>
      </c>
      <c r="I65" s="6"/>
      <c r="J65" s="6"/>
      <c r="K65" s="12">
        <f t="shared" si="1"/>
        <v>2684000</v>
      </c>
      <c r="L65" s="1"/>
      <c r="M65" s="1">
        <f t="shared" si="2"/>
        <v>23897729.07977777</v>
      </c>
      <c r="N65" s="19">
        <v>1396105.4538730474</v>
      </c>
      <c r="O65" s="1"/>
      <c r="P65" s="75">
        <f t="shared" si="3"/>
        <v>22501623.625904724</v>
      </c>
      <c r="R65" s="70">
        <f t="shared" si="4"/>
        <v>21993000</v>
      </c>
      <c r="S65" s="71"/>
      <c r="T65" s="70">
        <f t="shared" si="5"/>
        <v>21993000</v>
      </c>
      <c r="U65" s="1"/>
      <c r="V65" s="66">
        <f t="shared" si="6"/>
        <v>21451000</v>
      </c>
    </row>
    <row r="66" spans="1:22" x14ac:dyDescent="0.25">
      <c r="A66" s="3" t="s">
        <v>129</v>
      </c>
      <c r="B66" s="3" t="s">
        <v>130</v>
      </c>
      <c r="C66" s="10">
        <v>53264149.843445554</v>
      </c>
      <c r="D66" s="10">
        <v>11894000</v>
      </c>
      <c r="E66" s="10">
        <v>65158149.843445554</v>
      </c>
      <c r="F66" s="6"/>
      <c r="G66" s="6"/>
      <c r="H66" s="12">
        <f t="shared" si="0"/>
        <v>53264149.843445554</v>
      </c>
      <c r="I66" s="6"/>
      <c r="J66" s="6">
        <v>-252888</v>
      </c>
      <c r="K66" s="12">
        <f t="shared" si="1"/>
        <v>23535112</v>
      </c>
      <c r="L66" s="1"/>
      <c r="M66" s="1">
        <f t="shared" si="2"/>
        <v>76799261.843445554</v>
      </c>
      <c r="N66" s="19">
        <v>4033017.4227118283</v>
      </c>
      <c r="O66" s="1"/>
      <c r="P66" s="75">
        <f t="shared" si="3"/>
        <v>72766244.42073372</v>
      </c>
      <c r="R66" s="70">
        <f t="shared" si="4"/>
        <v>71121000</v>
      </c>
      <c r="S66" s="71"/>
      <c r="T66" s="70">
        <f t="shared" si="5"/>
        <v>71121000</v>
      </c>
      <c r="U66" s="1"/>
      <c r="V66" s="66">
        <f t="shared" si="6"/>
        <v>69368000</v>
      </c>
    </row>
    <row r="67" spans="1:22" x14ac:dyDescent="0.25">
      <c r="A67" s="3" t="s">
        <v>131</v>
      </c>
      <c r="B67" s="3" t="s">
        <v>132</v>
      </c>
      <c r="C67" s="10">
        <v>22559438.062807597</v>
      </c>
      <c r="D67" s="10">
        <v>2682000</v>
      </c>
      <c r="E67" s="10">
        <v>25241438.062807597</v>
      </c>
      <c r="F67" s="6"/>
      <c r="G67" s="6"/>
      <c r="H67" s="12">
        <f t="shared" si="0"/>
        <v>22559438.062807597</v>
      </c>
      <c r="I67" s="6"/>
      <c r="J67" s="6"/>
      <c r="K67" s="12">
        <f t="shared" si="1"/>
        <v>5364000</v>
      </c>
      <c r="L67" s="1"/>
      <c r="M67" s="1">
        <f t="shared" si="2"/>
        <v>27923438.062807597</v>
      </c>
      <c r="N67" s="19">
        <v>1562339.6263736116</v>
      </c>
      <c r="O67" s="1"/>
      <c r="P67" s="75">
        <f t="shared" si="3"/>
        <v>26361098.436433986</v>
      </c>
      <c r="R67" s="70">
        <f t="shared" si="4"/>
        <v>25765000</v>
      </c>
      <c r="S67" s="71"/>
      <c r="T67" s="70">
        <f t="shared" si="5"/>
        <v>25765000</v>
      </c>
      <c r="U67" s="1"/>
      <c r="V67" s="66">
        <f t="shared" si="6"/>
        <v>25130000</v>
      </c>
    </row>
    <row r="68" spans="1:22" x14ac:dyDescent="0.25">
      <c r="A68" s="3" t="s">
        <v>133</v>
      </c>
      <c r="B68" s="3" t="s">
        <v>134</v>
      </c>
      <c r="C68" s="10">
        <v>9302261.5061510224</v>
      </c>
      <c r="D68" s="10">
        <v>1112000</v>
      </c>
      <c r="E68" s="10">
        <v>10414261.506151022</v>
      </c>
      <c r="F68" s="6"/>
      <c r="G68" s="6"/>
      <c r="H68" s="12">
        <f t="shared" si="0"/>
        <v>9302261.5061510224</v>
      </c>
      <c r="I68" s="6"/>
      <c r="J68" s="6"/>
      <c r="K68" s="12">
        <f t="shared" si="1"/>
        <v>2224000</v>
      </c>
      <c r="L68" s="1"/>
      <c r="M68" s="1">
        <f t="shared" si="2"/>
        <v>11526261.506151022</v>
      </c>
      <c r="N68" s="19">
        <v>644599.30492039886</v>
      </c>
      <c r="O68" s="1"/>
      <c r="P68" s="75">
        <f t="shared" si="3"/>
        <v>10881662.201230623</v>
      </c>
      <c r="R68" s="70">
        <f t="shared" si="4"/>
        <v>10636000</v>
      </c>
      <c r="S68" s="71"/>
      <c r="T68" s="70">
        <f t="shared" si="5"/>
        <v>10636000</v>
      </c>
      <c r="U68" s="1"/>
      <c r="V68" s="66">
        <f t="shared" si="6"/>
        <v>10374000</v>
      </c>
    </row>
    <row r="69" spans="1:22" x14ac:dyDescent="0.25">
      <c r="A69" s="3" t="s">
        <v>135</v>
      </c>
      <c r="B69" s="3" t="s">
        <v>136</v>
      </c>
      <c r="C69" s="10">
        <v>23526633.650434628</v>
      </c>
      <c r="D69" s="10">
        <v>3049000</v>
      </c>
      <c r="E69" s="10">
        <v>26575633.650434628</v>
      </c>
      <c r="F69" s="6"/>
      <c r="G69" s="6"/>
      <c r="H69" s="12">
        <f t="shared" ref="H69:H132" si="7">+C69+F69--G69</f>
        <v>23526633.650434628</v>
      </c>
      <c r="I69" s="6"/>
      <c r="J69" s="6"/>
      <c r="K69" s="12">
        <f t="shared" ref="K69:K132" si="8">+(D69*2)+I69--J69</f>
        <v>6098000</v>
      </c>
      <c r="L69" s="1"/>
      <c r="M69" s="1">
        <f t="shared" ref="M69:M132" si="9">+H69+K69</f>
        <v>29624633.650434628</v>
      </c>
      <c r="N69" s="19">
        <v>1644920.7626264596</v>
      </c>
      <c r="O69" s="1"/>
      <c r="P69" s="75">
        <f t="shared" ref="P69:P132" si="10">+M69-N69+O69</f>
        <v>27979712.88780817</v>
      </c>
      <c r="R69" s="70">
        <f t="shared" ref="R69:R132" si="11">ROUND((1+R$2)*P69,-3)</f>
        <v>27347000</v>
      </c>
      <c r="S69" s="71"/>
      <c r="T69" s="70">
        <f t="shared" ref="T69:T132" si="12">R69+S69</f>
        <v>27347000</v>
      </c>
      <c r="U69" s="1"/>
      <c r="V69" s="66">
        <f t="shared" ref="V69:V132" si="13">ROUND(R69*(1+V$2),-3)</f>
        <v>26673000</v>
      </c>
    </row>
    <row r="70" spans="1:22" x14ac:dyDescent="0.25">
      <c r="A70" s="3" t="s">
        <v>137</v>
      </c>
      <c r="B70" s="3" t="s">
        <v>138</v>
      </c>
      <c r="C70" s="10">
        <v>16419145.275869677</v>
      </c>
      <c r="D70" s="10">
        <v>1593000</v>
      </c>
      <c r="E70" s="10">
        <v>18012145.275869675</v>
      </c>
      <c r="F70" s="6"/>
      <c r="G70" s="6"/>
      <c r="H70" s="12">
        <f t="shared" si="7"/>
        <v>16419145.275869677</v>
      </c>
      <c r="I70" s="6"/>
      <c r="J70" s="6"/>
      <c r="K70" s="12">
        <f t="shared" si="8"/>
        <v>3186000</v>
      </c>
      <c r="L70" s="1"/>
      <c r="M70" s="1">
        <f t="shared" si="9"/>
        <v>19605145.275869675</v>
      </c>
      <c r="N70" s="19">
        <v>1114876.5870813986</v>
      </c>
      <c r="O70" s="1"/>
      <c r="P70" s="75">
        <f t="shared" si="10"/>
        <v>18490268.688788276</v>
      </c>
      <c r="R70" s="70">
        <f t="shared" si="11"/>
        <v>18072000</v>
      </c>
      <c r="S70" s="71"/>
      <c r="T70" s="70">
        <f t="shared" si="12"/>
        <v>18072000</v>
      </c>
      <c r="U70" s="1"/>
      <c r="V70" s="66">
        <f t="shared" si="13"/>
        <v>17627000</v>
      </c>
    </row>
    <row r="71" spans="1:22" x14ac:dyDescent="0.25">
      <c r="A71" s="3" t="s">
        <v>139</v>
      </c>
      <c r="B71" s="3" t="s">
        <v>140</v>
      </c>
      <c r="C71" s="10">
        <v>26437378.513372611</v>
      </c>
      <c r="D71" s="10">
        <v>4652000</v>
      </c>
      <c r="E71" s="10">
        <v>31089378.513372611</v>
      </c>
      <c r="F71" s="6"/>
      <c r="G71" s="6"/>
      <c r="H71" s="12">
        <f t="shared" si="7"/>
        <v>26437378.513372611</v>
      </c>
      <c r="I71" s="6"/>
      <c r="J71" s="6"/>
      <c r="K71" s="12">
        <f t="shared" si="8"/>
        <v>9304000</v>
      </c>
      <c r="L71" s="1"/>
      <c r="M71" s="1">
        <f t="shared" si="9"/>
        <v>35741378.513372615</v>
      </c>
      <c r="N71" s="19">
        <v>1924302.7235575693</v>
      </c>
      <c r="O71" s="1"/>
      <c r="P71" s="75">
        <f t="shared" si="10"/>
        <v>33817075.789815046</v>
      </c>
      <c r="R71" s="70">
        <f t="shared" si="11"/>
        <v>33053000</v>
      </c>
      <c r="S71" s="71"/>
      <c r="T71" s="70">
        <f t="shared" si="12"/>
        <v>33053000</v>
      </c>
      <c r="U71" s="1"/>
      <c r="V71" s="66">
        <f t="shared" si="13"/>
        <v>32238000</v>
      </c>
    </row>
    <row r="72" spans="1:22" x14ac:dyDescent="0.25">
      <c r="A72" s="3" t="s">
        <v>141</v>
      </c>
      <c r="B72" s="3" t="s">
        <v>142</v>
      </c>
      <c r="C72" s="10">
        <v>59800693.422207505</v>
      </c>
      <c r="D72" s="10">
        <v>9034000</v>
      </c>
      <c r="E72" s="10">
        <v>68834693.422207505</v>
      </c>
      <c r="F72" s="6"/>
      <c r="G72" s="6"/>
      <c r="H72" s="12">
        <f t="shared" si="7"/>
        <v>59800693.422207505</v>
      </c>
      <c r="I72" s="6"/>
      <c r="J72" s="6"/>
      <c r="K72" s="12">
        <f t="shared" si="8"/>
        <v>18068000</v>
      </c>
      <c r="L72" s="1"/>
      <c r="M72" s="1">
        <f t="shared" si="9"/>
        <v>77868693.422207505</v>
      </c>
      <c r="N72" s="19">
        <v>4260580.119690367</v>
      </c>
      <c r="O72" s="1"/>
      <c r="P72" s="75">
        <f t="shared" si="10"/>
        <v>73608113.302517131</v>
      </c>
      <c r="R72" s="70">
        <f t="shared" si="11"/>
        <v>71944000</v>
      </c>
      <c r="S72" s="71"/>
      <c r="T72" s="70">
        <f t="shared" si="12"/>
        <v>71944000</v>
      </c>
      <c r="U72" s="1"/>
      <c r="V72" s="66">
        <f t="shared" si="13"/>
        <v>70171000</v>
      </c>
    </row>
    <row r="73" spans="1:22" x14ac:dyDescent="0.25">
      <c r="A73" s="3" t="s">
        <v>143</v>
      </c>
      <c r="B73" s="3" t="s">
        <v>144</v>
      </c>
      <c r="C73" s="10">
        <v>40540415.617979728</v>
      </c>
      <c r="D73" s="10">
        <v>4993000</v>
      </c>
      <c r="E73" s="10">
        <v>45533415.617979728</v>
      </c>
      <c r="F73" s="6"/>
      <c r="G73" s="6"/>
      <c r="H73" s="12">
        <f t="shared" si="7"/>
        <v>40540415.617979728</v>
      </c>
      <c r="I73" s="6"/>
      <c r="J73" s="6"/>
      <c r="K73" s="12">
        <f t="shared" si="8"/>
        <v>9986000</v>
      </c>
      <c r="L73" s="1"/>
      <c r="M73" s="1">
        <f t="shared" si="9"/>
        <v>50526415.617979728</v>
      </c>
      <c r="N73" s="19">
        <v>2818328.312637988</v>
      </c>
      <c r="O73" s="1"/>
      <c r="P73" s="75">
        <f t="shared" si="10"/>
        <v>47708087.305341743</v>
      </c>
      <c r="R73" s="70">
        <f t="shared" si="11"/>
        <v>46630000</v>
      </c>
      <c r="S73" s="71"/>
      <c r="T73" s="70">
        <f t="shared" si="12"/>
        <v>46630000</v>
      </c>
      <c r="U73" s="1"/>
      <c r="V73" s="66">
        <f t="shared" si="13"/>
        <v>45481000</v>
      </c>
    </row>
    <row r="74" spans="1:22" x14ac:dyDescent="0.25">
      <c r="A74" s="3" t="s">
        <v>145</v>
      </c>
      <c r="B74" s="3" t="s">
        <v>146</v>
      </c>
      <c r="C74" s="10">
        <v>21911758.040083703</v>
      </c>
      <c r="D74" s="10">
        <v>4288000</v>
      </c>
      <c r="E74" s="10">
        <v>26199758.040083703</v>
      </c>
      <c r="F74" s="6"/>
      <c r="G74" s="6"/>
      <c r="H74" s="12">
        <f t="shared" si="7"/>
        <v>21911758.040083703</v>
      </c>
      <c r="I74" s="6"/>
      <c r="J74" s="6"/>
      <c r="K74" s="12">
        <f t="shared" si="8"/>
        <v>8576000</v>
      </c>
      <c r="L74" s="1"/>
      <c r="M74" s="1">
        <f t="shared" si="9"/>
        <v>30487758.040083703</v>
      </c>
      <c r="N74" s="19">
        <v>1621655.6317263346</v>
      </c>
      <c r="O74" s="1"/>
      <c r="P74" s="75">
        <f t="shared" si="10"/>
        <v>28866102.408357367</v>
      </c>
      <c r="R74" s="70">
        <f t="shared" si="11"/>
        <v>28214000</v>
      </c>
      <c r="S74" s="71"/>
      <c r="T74" s="70">
        <f t="shared" si="12"/>
        <v>28214000</v>
      </c>
      <c r="U74" s="1"/>
      <c r="V74" s="66">
        <f t="shared" si="13"/>
        <v>27519000</v>
      </c>
    </row>
    <row r="75" spans="1:22" x14ac:dyDescent="0.25">
      <c r="A75" s="3" t="s">
        <v>147</v>
      </c>
      <c r="B75" s="3" t="s">
        <v>148</v>
      </c>
      <c r="C75" s="10">
        <v>21929529.897932973</v>
      </c>
      <c r="D75" s="10">
        <v>3202000</v>
      </c>
      <c r="E75" s="10">
        <v>25131529.897932973</v>
      </c>
      <c r="F75" s="6"/>
      <c r="G75" s="6"/>
      <c r="H75" s="12">
        <f t="shared" si="7"/>
        <v>21929529.897932973</v>
      </c>
      <c r="I75" s="6"/>
      <c r="J75" s="6"/>
      <c r="K75" s="12">
        <f t="shared" si="8"/>
        <v>6404000</v>
      </c>
      <c r="L75" s="1"/>
      <c r="M75" s="1">
        <f t="shared" si="9"/>
        <v>28333529.897932973</v>
      </c>
      <c r="N75" s="19">
        <v>1555536.7698636788</v>
      </c>
      <c r="O75" s="1"/>
      <c r="P75" s="75">
        <f t="shared" si="10"/>
        <v>26777993.128069293</v>
      </c>
      <c r="R75" s="70">
        <f t="shared" si="11"/>
        <v>26173000</v>
      </c>
      <c r="S75" s="71"/>
      <c r="T75" s="70">
        <f t="shared" si="12"/>
        <v>26173000</v>
      </c>
      <c r="U75" s="1"/>
      <c r="V75" s="66">
        <f t="shared" si="13"/>
        <v>25528000</v>
      </c>
    </row>
    <row r="76" spans="1:22" x14ac:dyDescent="0.25">
      <c r="A76" s="3" t="s">
        <v>149</v>
      </c>
      <c r="B76" s="3" t="s">
        <v>150</v>
      </c>
      <c r="C76" s="10">
        <v>20088115.963869225</v>
      </c>
      <c r="D76" s="10">
        <v>3790000</v>
      </c>
      <c r="E76" s="10">
        <v>23878115.963869225</v>
      </c>
      <c r="F76" s="6"/>
      <c r="G76" s="6"/>
      <c r="H76" s="12">
        <f t="shared" si="7"/>
        <v>20088115.963869225</v>
      </c>
      <c r="I76" s="6"/>
      <c r="J76" s="6"/>
      <c r="K76" s="12">
        <f t="shared" si="8"/>
        <v>7580000</v>
      </c>
      <c r="L76" s="1"/>
      <c r="M76" s="1">
        <f t="shared" si="9"/>
        <v>27668115.963869225</v>
      </c>
      <c r="N76" s="19">
        <v>1477955.6806815194</v>
      </c>
      <c r="O76" s="1"/>
      <c r="P76" s="75">
        <f t="shared" si="10"/>
        <v>26190160.283187706</v>
      </c>
      <c r="R76" s="70">
        <f t="shared" si="11"/>
        <v>25598000</v>
      </c>
      <c r="S76" s="71"/>
      <c r="T76" s="70">
        <f t="shared" si="12"/>
        <v>25598000</v>
      </c>
      <c r="U76" s="1"/>
      <c r="V76" s="66">
        <f t="shared" si="13"/>
        <v>24967000</v>
      </c>
    </row>
    <row r="77" spans="1:22" x14ac:dyDescent="0.25">
      <c r="A77" s="3" t="s">
        <v>151</v>
      </c>
      <c r="B77" s="3" t="s">
        <v>152</v>
      </c>
      <c r="C77" s="10">
        <v>28505898.905456912</v>
      </c>
      <c r="D77" s="10">
        <v>4166000</v>
      </c>
      <c r="E77" s="10">
        <v>32671898.905456912</v>
      </c>
      <c r="F77" s="6"/>
      <c r="G77" s="6"/>
      <c r="H77" s="12">
        <f t="shared" si="7"/>
        <v>28505898.905456912</v>
      </c>
      <c r="I77" s="6">
        <v>350000</v>
      </c>
      <c r="J77" s="6"/>
      <c r="K77" s="12">
        <f t="shared" si="8"/>
        <v>8682000</v>
      </c>
      <c r="L77" s="1"/>
      <c r="M77" s="1">
        <f t="shared" si="9"/>
        <v>37187898.905456915</v>
      </c>
      <c r="N77" s="19">
        <v>2022254.1283842481</v>
      </c>
      <c r="O77" s="1"/>
      <c r="P77" s="75">
        <f t="shared" si="10"/>
        <v>35165644.777072668</v>
      </c>
      <c r="R77" s="70">
        <f t="shared" si="11"/>
        <v>34371000</v>
      </c>
      <c r="S77" s="71"/>
      <c r="T77" s="70">
        <f t="shared" si="12"/>
        <v>34371000</v>
      </c>
      <c r="U77" s="1"/>
      <c r="V77" s="66">
        <f t="shared" si="13"/>
        <v>33524000</v>
      </c>
    </row>
    <row r="78" spans="1:22" x14ac:dyDescent="0.25">
      <c r="A78" s="3" t="s">
        <v>153</v>
      </c>
      <c r="B78" s="3" t="s">
        <v>154</v>
      </c>
      <c r="C78" s="10">
        <v>41436496.978217408</v>
      </c>
      <c r="D78" s="10">
        <v>4845000</v>
      </c>
      <c r="E78" s="10">
        <v>46281496.978217408</v>
      </c>
      <c r="F78" s="6"/>
      <c r="G78" s="6"/>
      <c r="H78" s="12">
        <f t="shared" si="7"/>
        <v>41436496.978217408</v>
      </c>
      <c r="I78" s="6"/>
      <c r="J78" s="6"/>
      <c r="K78" s="12">
        <f t="shared" si="8"/>
        <v>9690000</v>
      </c>
      <c r="L78" s="1"/>
      <c r="M78" s="1">
        <f t="shared" si="9"/>
        <v>51126496.978217408</v>
      </c>
      <c r="N78" s="19">
        <v>2864631.4253981491</v>
      </c>
      <c r="O78" s="1"/>
      <c r="P78" s="75">
        <f t="shared" si="10"/>
        <v>48261865.552819259</v>
      </c>
      <c r="R78" s="70">
        <f t="shared" si="11"/>
        <v>47171000</v>
      </c>
      <c r="S78" s="71"/>
      <c r="T78" s="70">
        <f t="shared" si="12"/>
        <v>47171000</v>
      </c>
      <c r="U78" s="1"/>
      <c r="V78" s="66">
        <f t="shared" si="13"/>
        <v>46008000</v>
      </c>
    </row>
    <row r="79" spans="1:22" x14ac:dyDescent="0.25">
      <c r="A79" s="3" t="s">
        <v>155</v>
      </c>
      <c r="B79" s="3" t="s">
        <v>156</v>
      </c>
      <c r="C79" s="10">
        <v>13286091.953635912</v>
      </c>
      <c r="D79" s="10">
        <v>2114000</v>
      </c>
      <c r="E79" s="10">
        <v>15400091.953635912</v>
      </c>
      <c r="F79" s="6"/>
      <c r="G79" s="6"/>
      <c r="H79" s="12">
        <f t="shared" si="7"/>
        <v>13286091.953635912</v>
      </c>
      <c r="I79" s="6"/>
      <c r="J79" s="6"/>
      <c r="K79" s="12">
        <f t="shared" si="8"/>
        <v>4228000</v>
      </c>
      <c r="L79" s="1"/>
      <c r="M79" s="1">
        <f t="shared" si="9"/>
        <v>17514091.953635912</v>
      </c>
      <c r="N79" s="19">
        <v>953201.39245214581</v>
      </c>
      <c r="O79" s="1"/>
      <c r="P79" s="75">
        <f t="shared" si="10"/>
        <v>16560890.561183767</v>
      </c>
      <c r="R79" s="70">
        <f t="shared" si="11"/>
        <v>16187000</v>
      </c>
      <c r="S79" s="71"/>
      <c r="T79" s="70">
        <f t="shared" si="12"/>
        <v>16187000</v>
      </c>
      <c r="U79" s="1"/>
      <c r="V79" s="66">
        <f t="shared" si="13"/>
        <v>15788000</v>
      </c>
    </row>
    <row r="80" spans="1:22" x14ac:dyDescent="0.25">
      <c r="A80" s="3" t="s">
        <v>157</v>
      </c>
      <c r="B80" s="3" t="s">
        <v>158</v>
      </c>
      <c r="C80" s="10">
        <v>48303302.533895291</v>
      </c>
      <c r="D80" s="10">
        <v>5441000</v>
      </c>
      <c r="E80" s="10">
        <v>53744302.533895291</v>
      </c>
      <c r="F80" s="6"/>
      <c r="G80" s="6"/>
      <c r="H80" s="12">
        <f t="shared" si="7"/>
        <v>48303302.533895291</v>
      </c>
      <c r="I80" s="6"/>
      <c r="J80" s="6"/>
      <c r="K80" s="12">
        <f t="shared" si="8"/>
        <v>10882000</v>
      </c>
      <c r="L80" s="1"/>
      <c r="M80" s="1">
        <f t="shared" si="9"/>
        <v>59185302.533895291</v>
      </c>
      <c r="N80" s="19">
        <v>3326547.9300974784</v>
      </c>
      <c r="O80" s="1"/>
      <c r="P80" s="75">
        <f t="shared" si="10"/>
        <v>55858754.603797816</v>
      </c>
      <c r="R80" s="70">
        <f t="shared" si="11"/>
        <v>54596000</v>
      </c>
      <c r="S80" s="71"/>
      <c r="T80" s="70">
        <f t="shared" si="12"/>
        <v>54596000</v>
      </c>
      <c r="U80" s="1"/>
      <c r="V80" s="66">
        <f t="shared" si="13"/>
        <v>53250000</v>
      </c>
    </row>
    <row r="81" spans="1:22" x14ac:dyDescent="0.25">
      <c r="A81" s="3" t="s">
        <v>159</v>
      </c>
      <c r="B81" s="3" t="s">
        <v>160</v>
      </c>
      <c r="C81" s="10">
        <v>14280296.278377781</v>
      </c>
      <c r="D81" s="10">
        <v>2522000</v>
      </c>
      <c r="E81" s="10">
        <v>16802296.278377779</v>
      </c>
      <c r="F81" s="6"/>
      <c r="G81" s="6"/>
      <c r="H81" s="12">
        <f t="shared" si="7"/>
        <v>14280296.278377781</v>
      </c>
      <c r="I81" s="6">
        <v>252888</v>
      </c>
      <c r="J81" s="6"/>
      <c r="K81" s="12">
        <f t="shared" si="8"/>
        <v>5296888</v>
      </c>
      <c r="L81" s="1"/>
      <c r="M81" s="1">
        <f t="shared" si="9"/>
        <v>19577184.278377779</v>
      </c>
      <c r="N81" s="19">
        <v>1039991.985577845</v>
      </c>
      <c r="O81" s="1"/>
      <c r="P81" s="75">
        <f t="shared" si="10"/>
        <v>18537192.292799935</v>
      </c>
      <c r="R81" s="70">
        <f t="shared" si="11"/>
        <v>18118000</v>
      </c>
      <c r="S81" s="71"/>
      <c r="T81" s="70">
        <f t="shared" si="12"/>
        <v>18118000</v>
      </c>
      <c r="U81" s="1"/>
      <c r="V81" s="66">
        <f t="shared" si="13"/>
        <v>17671000</v>
      </c>
    </row>
    <row r="82" spans="1:22" x14ac:dyDescent="0.25">
      <c r="A82" s="3" t="s">
        <v>161</v>
      </c>
      <c r="B82" s="3" t="s">
        <v>162</v>
      </c>
      <c r="C82" s="10">
        <v>9236208.7047234084</v>
      </c>
      <c r="D82" s="10">
        <v>1476000</v>
      </c>
      <c r="E82" s="10">
        <v>10712208.704723408</v>
      </c>
      <c r="F82" s="6"/>
      <c r="G82" s="6">
        <v>-273307</v>
      </c>
      <c r="H82" s="12">
        <f t="shared" si="7"/>
        <v>8962901.7047234084</v>
      </c>
      <c r="I82" s="6"/>
      <c r="J82" s="6"/>
      <c r="K82" s="12">
        <f t="shared" si="8"/>
        <v>2952000</v>
      </c>
      <c r="L82" s="1"/>
      <c r="M82" s="1">
        <f t="shared" si="9"/>
        <v>11914901.704723408</v>
      </c>
      <c r="N82" s="19">
        <v>663040.99250326818</v>
      </c>
      <c r="O82" s="1"/>
      <c r="P82" s="75">
        <f t="shared" si="10"/>
        <v>11251860.71222014</v>
      </c>
      <c r="R82" s="70">
        <f t="shared" si="11"/>
        <v>10998000</v>
      </c>
      <c r="S82" s="71"/>
      <c r="T82" s="70">
        <f t="shared" si="12"/>
        <v>10998000</v>
      </c>
      <c r="U82" s="1"/>
      <c r="V82" s="66">
        <f t="shared" si="13"/>
        <v>10727000</v>
      </c>
    </row>
    <row r="83" spans="1:22" x14ac:dyDescent="0.25">
      <c r="A83" s="3" t="s">
        <v>163</v>
      </c>
      <c r="B83" s="3" t="s">
        <v>164</v>
      </c>
      <c r="C83" s="10">
        <v>16378045.835499858</v>
      </c>
      <c r="D83" s="10">
        <v>1398000</v>
      </c>
      <c r="E83" s="10">
        <v>17776045.83549986</v>
      </c>
      <c r="F83" s="6"/>
      <c r="G83" s="6"/>
      <c r="H83" s="12">
        <f t="shared" si="7"/>
        <v>16378045.835499858</v>
      </c>
      <c r="I83" s="6"/>
      <c r="J83" s="6"/>
      <c r="K83" s="12">
        <f t="shared" si="8"/>
        <v>2796000</v>
      </c>
      <c r="L83" s="1"/>
      <c r="M83" s="1">
        <f t="shared" si="9"/>
        <v>19174045.83549986</v>
      </c>
      <c r="N83" s="19">
        <v>1100263.0175004359</v>
      </c>
      <c r="O83" s="1"/>
      <c r="P83" s="75">
        <f t="shared" si="10"/>
        <v>18073782.817999423</v>
      </c>
      <c r="R83" s="70">
        <f t="shared" si="11"/>
        <v>17665000</v>
      </c>
      <c r="S83" s="71"/>
      <c r="T83" s="70">
        <f t="shared" si="12"/>
        <v>17665000</v>
      </c>
      <c r="U83" s="1"/>
      <c r="V83" s="66">
        <f t="shared" si="13"/>
        <v>17230000</v>
      </c>
    </row>
    <row r="84" spans="1:22" x14ac:dyDescent="0.25">
      <c r="A84" s="3" t="s">
        <v>165</v>
      </c>
      <c r="B84" s="3" t="s">
        <v>166</v>
      </c>
      <c r="C84" s="10">
        <v>8787929.35364981</v>
      </c>
      <c r="D84" s="10">
        <v>2079000</v>
      </c>
      <c r="E84" s="10">
        <v>10866929.35364981</v>
      </c>
      <c r="F84" s="6"/>
      <c r="G84" s="6"/>
      <c r="H84" s="12">
        <f t="shared" si="7"/>
        <v>8787929.35364981</v>
      </c>
      <c r="I84" s="6"/>
      <c r="J84" s="6"/>
      <c r="K84" s="12">
        <f t="shared" si="8"/>
        <v>4158000</v>
      </c>
      <c r="L84" s="1"/>
      <c r="M84" s="1">
        <f t="shared" si="9"/>
        <v>12945929.35364981</v>
      </c>
      <c r="N84" s="19">
        <v>672617.55467197171</v>
      </c>
      <c r="O84" s="1"/>
      <c r="P84" s="75">
        <f t="shared" si="10"/>
        <v>12273311.798977839</v>
      </c>
      <c r="R84" s="70">
        <f t="shared" si="11"/>
        <v>11996000</v>
      </c>
      <c r="S84" s="71"/>
      <c r="T84" s="70">
        <f t="shared" si="12"/>
        <v>11996000</v>
      </c>
      <c r="U84" s="1"/>
      <c r="V84" s="66">
        <f t="shared" si="13"/>
        <v>11700000</v>
      </c>
    </row>
    <row r="85" spans="1:22" x14ac:dyDescent="0.25">
      <c r="A85" s="3" t="s">
        <v>167</v>
      </c>
      <c r="B85" s="3" t="s">
        <v>168</v>
      </c>
      <c r="C85" s="10">
        <v>21301486.976793665</v>
      </c>
      <c r="D85" s="10">
        <v>2749000</v>
      </c>
      <c r="E85" s="10">
        <v>24050486.976793665</v>
      </c>
      <c r="F85" s="6"/>
      <c r="G85" s="6"/>
      <c r="H85" s="12">
        <f t="shared" si="7"/>
        <v>21301486.976793665</v>
      </c>
      <c r="I85" s="6"/>
      <c r="J85" s="6"/>
      <c r="K85" s="12">
        <f t="shared" si="8"/>
        <v>5498000</v>
      </c>
      <c r="L85" s="1"/>
      <c r="M85" s="1">
        <f t="shared" si="9"/>
        <v>26799486.976793665</v>
      </c>
      <c r="N85" s="19">
        <v>1488624.7266867396</v>
      </c>
      <c r="O85" s="1"/>
      <c r="P85" s="75">
        <f t="shared" si="10"/>
        <v>25310862.250106927</v>
      </c>
      <c r="R85" s="70">
        <f t="shared" si="11"/>
        <v>24739000</v>
      </c>
      <c r="S85" s="71"/>
      <c r="T85" s="70">
        <f t="shared" si="12"/>
        <v>24739000</v>
      </c>
      <c r="U85" s="1"/>
      <c r="V85" s="66">
        <f t="shared" si="13"/>
        <v>24129000</v>
      </c>
    </row>
    <row r="86" spans="1:22" x14ac:dyDescent="0.25">
      <c r="A86" s="3" t="s">
        <v>169</v>
      </c>
      <c r="B86" s="3" t="s">
        <v>170</v>
      </c>
      <c r="C86" s="10">
        <v>26111907.635460831</v>
      </c>
      <c r="D86" s="10">
        <v>4644000</v>
      </c>
      <c r="E86" s="10">
        <v>30755907.635460831</v>
      </c>
      <c r="F86" s="6"/>
      <c r="G86" s="6"/>
      <c r="H86" s="12">
        <f t="shared" si="7"/>
        <v>26111907.635460831</v>
      </c>
      <c r="I86" s="6"/>
      <c r="J86" s="6"/>
      <c r="K86" s="12">
        <f t="shared" si="8"/>
        <v>9288000</v>
      </c>
      <c r="L86" s="1"/>
      <c r="M86" s="1">
        <f t="shared" si="9"/>
        <v>35399907.635460831</v>
      </c>
      <c r="N86" s="19">
        <v>1903662.2685443964</v>
      </c>
      <c r="O86" s="1"/>
      <c r="P86" s="75">
        <f t="shared" si="10"/>
        <v>33496245.366916433</v>
      </c>
      <c r="R86" s="70">
        <f t="shared" si="11"/>
        <v>32739000</v>
      </c>
      <c r="S86" s="71"/>
      <c r="T86" s="70">
        <f t="shared" si="12"/>
        <v>32739000</v>
      </c>
      <c r="U86" s="1"/>
      <c r="V86" s="66">
        <f t="shared" si="13"/>
        <v>31932000</v>
      </c>
    </row>
    <row r="87" spans="1:22" x14ac:dyDescent="0.25">
      <c r="A87" s="3" t="s">
        <v>171</v>
      </c>
      <c r="B87" s="3" t="s">
        <v>172</v>
      </c>
      <c r="C87" s="10">
        <v>30590244.045701694</v>
      </c>
      <c r="D87" s="10">
        <v>6893000</v>
      </c>
      <c r="E87" s="10">
        <v>37483244.045701697</v>
      </c>
      <c r="F87" s="6"/>
      <c r="G87" s="6"/>
      <c r="H87" s="12">
        <f t="shared" si="7"/>
        <v>30590244.045701694</v>
      </c>
      <c r="I87" s="6"/>
      <c r="J87" s="6"/>
      <c r="K87" s="12">
        <f t="shared" si="8"/>
        <v>13786000</v>
      </c>
      <c r="L87" s="1"/>
      <c r="M87" s="1">
        <f t="shared" si="9"/>
        <v>44376244.045701697</v>
      </c>
      <c r="N87" s="19">
        <v>2320056.3039203756</v>
      </c>
      <c r="O87" s="1"/>
      <c r="P87" s="75">
        <f t="shared" si="10"/>
        <v>42056187.741781324</v>
      </c>
      <c r="R87" s="70">
        <f t="shared" si="11"/>
        <v>41106000</v>
      </c>
      <c r="S87" s="71"/>
      <c r="T87" s="70">
        <f t="shared" si="12"/>
        <v>41106000</v>
      </c>
      <c r="U87" s="1"/>
      <c r="V87" s="66">
        <f t="shared" si="13"/>
        <v>40093000</v>
      </c>
    </row>
    <row r="88" spans="1:22" x14ac:dyDescent="0.25">
      <c r="A88" s="3" t="s">
        <v>173</v>
      </c>
      <c r="B88" s="3" t="s">
        <v>174</v>
      </c>
      <c r="C88" s="10">
        <v>9971250.0920812245</v>
      </c>
      <c r="D88" s="10">
        <v>1299000</v>
      </c>
      <c r="E88" s="10">
        <v>11270250.092081225</v>
      </c>
      <c r="F88" s="6"/>
      <c r="G88" s="6"/>
      <c r="H88" s="12">
        <f t="shared" si="7"/>
        <v>9971250.0920812245</v>
      </c>
      <c r="I88" s="6"/>
      <c r="J88" s="6"/>
      <c r="K88" s="12">
        <f t="shared" si="8"/>
        <v>2598000</v>
      </c>
      <c r="L88" s="1"/>
      <c r="M88" s="1">
        <f t="shared" si="9"/>
        <v>12569250.092081225</v>
      </c>
      <c r="N88" s="19">
        <v>697581.42440957332</v>
      </c>
      <c r="O88" s="1"/>
      <c r="P88" s="75">
        <f t="shared" si="10"/>
        <v>11871668.667671651</v>
      </c>
      <c r="R88" s="70">
        <f>ROUND((1+R$2)*P88,-3)</f>
        <v>11603000</v>
      </c>
      <c r="S88" s="71"/>
      <c r="T88" s="70">
        <f t="shared" si="12"/>
        <v>11603000</v>
      </c>
      <c r="U88" s="1"/>
      <c r="V88" s="66">
        <f t="shared" si="13"/>
        <v>11317000</v>
      </c>
    </row>
    <row r="89" spans="1:22" x14ac:dyDescent="0.25">
      <c r="A89" s="3" t="s">
        <v>175</v>
      </c>
      <c r="B89" s="3" t="s">
        <v>176</v>
      </c>
      <c r="C89" s="10">
        <v>8463881.8711662069</v>
      </c>
      <c r="D89" s="10">
        <v>1078000</v>
      </c>
      <c r="E89" s="10">
        <v>9541881.8711662069</v>
      </c>
      <c r="F89" s="6"/>
      <c r="G89" s="6"/>
      <c r="H89" s="12">
        <f t="shared" si="7"/>
        <v>8463881.8711662069</v>
      </c>
      <c r="I89" s="6"/>
      <c r="J89" s="6"/>
      <c r="K89" s="12">
        <f t="shared" si="8"/>
        <v>2156000</v>
      </c>
      <c r="L89" s="1"/>
      <c r="M89" s="1">
        <f t="shared" si="9"/>
        <v>10619881.871166207</v>
      </c>
      <c r="N89" s="19">
        <v>590602.64793173096</v>
      </c>
      <c r="O89" s="1"/>
      <c r="P89" s="75">
        <f t="shared" si="10"/>
        <v>10029279.223234477</v>
      </c>
      <c r="R89" s="70">
        <f t="shared" si="11"/>
        <v>9803000</v>
      </c>
      <c r="S89" s="71"/>
      <c r="T89" s="70">
        <f t="shared" si="12"/>
        <v>9803000</v>
      </c>
      <c r="U89" s="1"/>
      <c r="V89" s="66">
        <f t="shared" si="13"/>
        <v>9561000</v>
      </c>
    </row>
    <row r="90" spans="1:22" x14ac:dyDescent="0.25">
      <c r="A90" s="3" t="s">
        <v>177</v>
      </c>
      <c r="B90" s="3" t="s">
        <v>178</v>
      </c>
      <c r="C90" s="10">
        <v>7593000.66718587</v>
      </c>
      <c r="D90" s="10">
        <v>1636000</v>
      </c>
      <c r="E90" s="10">
        <v>9229000.6671858691</v>
      </c>
      <c r="F90" s="6"/>
      <c r="G90" s="6"/>
      <c r="H90" s="12">
        <f t="shared" si="7"/>
        <v>7593000.66718587</v>
      </c>
      <c r="I90" s="6"/>
      <c r="J90" s="6"/>
      <c r="K90" s="12">
        <f t="shared" si="8"/>
        <v>3272000</v>
      </c>
      <c r="L90" s="1"/>
      <c r="M90" s="1">
        <f t="shared" si="9"/>
        <v>10865000.667185869</v>
      </c>
      <c r="N90" s="19">
        <v>571236.60776755214</v>
      </c>
      <c r="O90" s="1"/>
      <c r="P90" s="75">
        <f t="shared" si="10"/>
        <v>10293764.059418317</v>
      </c>
      <c r="R90" s="70">
        <f t="shared" si="11"/>
        <v>10061000</v>
      </c>
      <c r="S90" s="71"/>
      <c r="T90" s="70">
        <f t="shared" si="12"/>
        <v>10061000</v>
      </c>
      <c r="U90" s="1"/>
      <c r="V90" s="66">
        <f t="shared" si="13"/>
        <v>9813000</v>
      </c>
    </row>
    <row r="91" spans="1:22" x14ac:dyDescent="0.25">
      <c r="A91" s="3" t="s">
        <v>179</v>
      </c>
      <c r="B91" s="3" t="s">
        <v>180</v>
      </c>
      <c r="C91" s="10">
        <v>10807248.041086566</v>
      </c>
      <c r="D91" s="10">
        <v>1674000</v>
      </c>
      <c r="E91" s="10">
        <v>12481248.041086566</v>
      </c>
      <c r="F91" s="6"/>
      <c r="G91" s="6"/>
      <c r="H91" s="12">
        <f t="shared" si="7"/>
        <v>10807248.041086566</v>
      </c>
      <c r="I91" s="6"/>
      <c r="J91" s="6"/>
      <c r="K91" s="12">
        <f t="shared" si="8"/>
        <v>3348000</v>
      </c>
      <c r="L91" s="1"/>
      <c r="M91" s="1">
        <f t="shared" si="9"/>
        <v>14155248.041086566</v>
      </c>
      <c r="N91" s="19">
        <v>772537.14121463115</v>
      </c>
      <c r="O91" s="1"/>
      <c r="P91" s="75">
        <f t="shared" si="10"/>
        <v>13382710.899871934</v>
      </c>
      <c r="R91" s="70">
        <f t="shared" si="11"/>
        <v>13080000</v>
      </c>
      <c r="S91" s="71"/>
      <c r="T91" s="70">
        <f t="shared" si="12"/>
        <v>13080000</v>
      </c>
      <c r="U91" s="1"/>
      <c r="V91" s="66">
        <f t="shared" si="13"/>
        <v>12758000</v>
      </c>
    </row>
    <row r="92" spans="1:22" x14ac:dyDescent="0.25">
      <c r="A92" s="3" t="s">
        <v>181</v>
      </c>
      <c r="B92" s="3" t="s">
        <v>182</v>
      </c>
      <c r="C92" s="10">
        <v>19732462.612187915</v>
      </c>
      <c r="D92" s="10">
        <v>2535000</v>
      </c>
      <c r="E92" s="10">
        <v>22267462.612187915</v>
      </c>
      <c r="F92" s="6"/>
      <c r="G92" s="6"/>
      <c r="H92" s="12">
        <f t="shared" si="7"/>
        <v>19732462.612187915</v>
      </c>
      <c r="I92" s="6"/>
      <c r="J92" s="6"/>
      <c r="K92" s="12">
        <f t="shared" si="8"/>
        <v>5070000</v>
      </c>
      <c r="L92" s="1"/>
      <c r="M92" s="1">
        <f t="shared" si="9"/>
        <v>24802462.612187915</v>
      </c>
      <c r="N92" s="19">
        <v>1378262.9631183711</v>
      </c>
      <c r="O92" s="1"/>
      <c r="P92" s="75">
        <f t="shared" si="10"/>
        <v>23424199.649069544</v>
      </c>
      <c r="R92" s="70">
        <f t="shared" si="11"/>
        <v>22895000</v>
      </c>
      <c r="S92" s="71"/>
      <c r="T92" s="70">
        <f t="shared" si="12"/>
        <v>22895000</v>
      </c>
      <c r="U92" s="1"/>
      <c r="V92" s="66">
        <f t="shared" si="13"/>
        <v>22331000</v>
      </c>
    </row>
    <row r="93" spans="1:22" x14ac:dyDescent="0.25">
      <c r="A93" s="3" t="s">
        <v>183</v>
      </c>
      <c r="B93" s="3" t="s">
        <v>184</v>
      </c>
      <c r="C93" s="10">
        <v>29523176.042733993</v>
      </c>
      <c r="D93" s="10">
        <v>5033000</v>
      </c>
      <c r="E93" s="10">
        <v>34556176.042733997</v>
      </c>
      <c r="F93" s="6"/>
      <c r="G93" s="6"/>
      <c r="H93" s="12">
        <f t="shared" si="7"/>
        <v>29523176.042733993</v>
      </c>
      <c r="I93" s="6"/>
      <c r="J93" s="6"/>
      <c r="K93" s="12">
        <f t="shared" si="8"/>
        <v>10066000</v>
      </c>
      <c r="L93" s="1"/>
      <c r="M93" s="1">
        <f t="shared" si="9"/>
        <v>39589176.042733997</v>
      </c>
      <c r="N93" s="19">
        <v>2138883.0158237289</v>
      </c>
      <c r="O93" s="1"/>
      <c r="P93" s="75">
        <f t="shared" si="10"/>
        <v>37450293.026910268</v>
      </c>
      <c r="R93" s="70">
        <f t="shared" si="11"/>
        <v>36604000</v>
      </c>
      <c r="S93" s="71"/>
      <c r="T93" s="70">
        <f t="shared" si="12"/>
        <v>36604000</v>
      </c>
      <c r="U93" s="1"/>
      <c r="V93" s="66">
        <f t="shared" si="13"/>
        <v>35702000</v>
      </c>
    </row>
    <row r="94" spans="1:22" x14ac:dyDescent="0.25">
      <c r="A94" s="3" t="s">
        <v>185</v>
      </c>
      <c r="B94" s="3" t="s">
        <v>186</v>
      </c>
      <c r="C94" s="10">
        <v>13360947.062722562</v>
      </c>
      <c r="D94" s="10">
        <v>2547000</v>
      </c>
      <c r="E94" s="10">
        <v>15907947.062722562</v>
      </c>
      <c r="F94" s="6"/>
      <c r="G94" s="6"/>
      <c r="H94" s="12">
        <f t="shared" si="7"/>
        <v>13360947.062722562</v>
      </c>
      <c r="I94" s="6"/>
      <c r="J94" s="6"/>
      <c r="K94" s="12">
        <f t="shared" si="8"/>
        <v>5094000</v>
      </c>
      <c r="L94" s="1"/>
      <c r="M94" s="1">
        <f t="shared" si="9"/>
        <v>18454947.062722564</v>
      </c>
      <c r="N94" s="19">
        <v>984635.503274519</v>
      </c>
      <c r="O94" s="1"/>
      <c r="P94" s="75">
        <f t="shared" si="10"/>
        <v>17470311.559448045</v>
      </c>
      <c r="R94" s="70">
        <f t="shared" si="11"/>
        <v>17075000</v>
      </c>
      <c r="S94" s="71"/>
      <c r="T94" s="70">
        <f t="shared" si="12"/>
        <v>17075000</v>
      </c>
      <c r="U94" s="1"/>
      <c r="V94" s="66">
        <f t="shared" si="13"/>
        <v>16654000</v>
      </c>
    </row>
    <row r="95" spans="1:22" x14ac:dyDescent="0.25">
      <c r="A95" s="3" t="s">
        <v>187</v>
      </c>
      <c r="B95" s="3" t="s">
        <v>188</v>
      </c>
      <c r="C95" s="10">
        <v>27839162.487546109</v>
      </c>
      <c r="D95" s="10">
        <v>5319000</v>
      </c>
      <c r="E95" s="10">
        <v>33158162.487546109</v>
      </c>
      <c r="F95" s="6"/>
      <c r="G95" s="6"/>
      <c r="H95" s="12">
        <f t="shared" si="7"/>
        <v>27839162.487546109</v>
      </c>
      <c r="I95" s="6"/>
      <c r="J95" s="6"/>
      <c r="K95" s="12">
        <f t="shared" si="8"/>
        <v>10638000</v>
      </c>
      <c r="L95" s="1"/>
      <c r="M95" s="1">
        <f t="shared" si="9"/>
        <v>38477162.487546109</v>
      </c>
      <c r="N95" s="19">
        <v>2052351.8138358444</v>
      </c>
      <c r="O95" s="1"/>
      <c r="P95" s="75">
        <f t="shared" si="10"/>
        <v>36424810.673710264</v>
      </c>
      <c r="R95" s="70">
        <f t="shared" si="11"/>
        <v>35601000</v>
      </c>
      <c r="S95" s="71"/>
      <c r="T95" s="70">
        <f t="shared" si="12"/>
        <v>35601000</v>
      </c>
      <c r="U95" s="1"/>
      <c r="V95" s="66">
        <f t="shared" si="13"/>
        <v>34723000</v>
      </c>
    </row>
    <row r="96" spans="1:22" x14ac:dyDescent="0.25">
      <c r="A96" s="3" t="s">
        <v>189</v>
      </c>
      <c r="B96" s="3" t="s">
        <v>190</v>
      </c>
      <c r="C96" s="10">
        <v>36119039.413958102</v>
      </c>
      <c r="D96" s="10">
        <v>5815000</v>
      </c>
      <c r="E96" s="10">
        <v>41934039.413958102</v>
      </c>
      <c r="F96" s="6"/>
      <c r="G96" s="6">
        <v>-1085330</v>
      </c>
      <c r="H96" s="12">
        <f t="shared" si="7"/>
        <v>35033709.413958102</v>
      </c>
      <c r="I96" s="6">
        <v>192000</v>
      </c>
      <c r="J96" s="6"/>
      <c r="K96" s="12">
        <f t="shared" si="8"/>
        <v>11822000</v>
      </c>
      <c r="L96" s="1"/>
      <c r="M96" s="1">
        <f t="shared" si="9"/>
        <v>46855709.413958102</v>
      </c>
      <c r="N96" s="19">
        <v>2595541.9539615712</v>
      </c>
      <c r="O96" s="1"/>
      <c r="P96" s="75">
        <f t="shared" si="10"/>
        <v>44260167.459996529</v>
      </c>
      <c r="R96" s="70">
        <f t="shared" si="11"/>
        <v>43260000</v>
      </c>
      <c r="S96" s="71"/>
      <c r="T96" s="70">
        <f t="shared" si="12"/>
        <v>43260000</v>
      </c>
      <c r="U96" s="1"/>
      <c r="V96" s="66">
        <f t="shared" si="13"/>
        <v>42194000</v>
      </c>
    </row>
    <row r="97" spans="1:22" x14ac:dyDescent="0.25">
      <c r="A97" s="3" t="s">
        <v>191</v>
      </c>
      <c r="B97" s="3" t="s">
        <v>192</v>
      </c>
      <c r="C97" s="10">
        <v>14914948.714141101</v>
      </c>
      <c r="D97" s="10">
        <v>2164000</v>
      </c>
      <c r="E97" s="10">
        <v>17078948.714141101</v>
      </c>
      <c r="F97" s="6"/>
      <c r="G97" s="6"/>
      <c r="H97" s="12">
        <f t="shared" si="7"/>
        <v>14914948.714141101</v>
      </c>
      <c r="I97" s="6"/>
      <c r="J97" s="6"/>
      <c r="K97" s="12">
        <f t="shared" si="8"/>
        <v>4328000</v>
      </c>
      <c r="L97" s="1"/>
      <c r="M97" s="1">
        <f t="shared" si="9"/>
        <v>19242948.714141101</v>
      </c>
      <c r="N97" s="19">
        <v>1057115.616254129</v>
      </c>
      <c r="O97" s="1"/>
      <c r="P97" s="75">
        <f t="shared" si="10"/>
        <v>18185833.097886972</v>
      </c>
      <c r="R97" s="70">
        <f t="shared" si="11"/>
        <v>17775000</v>
      </c>
      <c r="S97" s="71"/>
      <c r="T97" s="70">
        <f t="shared" si="12"/>
        <v>17775000</v>
      </c>
      <c r="U97" s="1"/>
      <c r="V97" s="66">
        <f t="shared" si="13"/>
        <v>17337000</v>
      </c>
    </row>
    <row r="98" spans="1:22" x14ac:dyDescent="0.25">
      <c r="A98" s="3" t="s">
        <v>193</v>
      </c>
      <c r="B98" s="3" t="s">
        <v>194</v>
      </c>
      <c r="C98" s="10">
        <v>26085601.369461879</v>
      </c>
      <c r="D98" s="10">
        <v>4333000</v>
      </c>
      <c r="E98" s="10">
        <v>30418601.369461879</v>
      </c>
      <c r="F98" s="6"/>
      <c r="G98" s="6"/>
      <c r="H98" s="12">
        <f t="shared" si="7"/>
        <v>26085601.369461879</v>
      </c>
      <c r="I98" s="6"/>
      <c r="J98" s="6"/>
      <c r="K98" s="12">
        <f t="shared" si="8"/>
        <v>8666000</v>
      </c>
      <c r="L98" s="1"/>
      <c r="M98" s="1">
        <f t="shared" si="9"/>
        <v>34751601.369461879</v>
      </c>
      <c r="N98" s="19">
        <v>1882784.4190223922</v>
      </c>
      <c r="O98" s="1"/>
      <c r="P98" s="75">
        <f t="shared" si="10"/>
        <v>32868816.950439487</v>
      </c>
      <c r="R98" s="70">
        <f t="shared" si="11"/>
        <v>32126000</v>
      </c>
      <c r="S98" s="71"/>
      <c r="T98" s="70">
        <f t="shared" si="12"/>
        <v>32126000</v>
      </c>
      <c r="U98" s="1"/>
      <c r="V98" s="66">
        <f t="shared" si="13"/>
        <v>31334000</v>
      </c>
    </row>
    <row r="99" spans="1:22" x14ac:dyDescent="0.25">
      <c r="A99" s="3" t="s">
        <v>195</v>
      </c>
      <c r="B99" s="3" t="s">
        <v>196</v>
      </c>
      <c r="C99" s="10">
        <v>9290735.2286043204</v>
      </c>
      <c r="D99" s="10">
        <v>1563000</v>
      </c>
      <c r="E99" s="10">
        <v>10853735.22860432</v>
      </c>
      <c r="F99" s="6"/>
      <c r="G99" s="6"/>
      <c r="H99" s="12">
        <f t="shared" si="7"/>
        <v>9290735.2286043204</v>
      </c>
      <c r="I99" s="6"/>
      <c r="J99" s="6"/>
      <c r="K99" s="12">
        <f t="shared" si="8"/>
        <v>3126000</v>
      </c>
      <c r="L99" s="1"/>
      <c r="M99" s="1">
        <f t="shared" si="9"/>
        <v>12416735.22860432</v>
      </c>
      <c r="N99" s="19">
        <v>671800.89342063561</v>
      </c>
      <c r="O99" s="1"/>
      <c r="P99" s="75">
        <f t="shared" si="10"/>
        <v>11744934.335183686</v>
      </c>
      <c r="R99" s="70">
        <f t="shared" si="11"/>
        <v>11479000</v>
      </c>
      <c r="S99" s="71"/>
      <c r="T99" s="70">
        <f t="shared" si="12"/>
        <v>11479000</v>
      </c>
      <c r="U99" s="1"/>
      <c r="V99" s="66">
        <f t="shared" si="13"/>
        <v>11196000</v>
      </c>
    </row>
    <row r="100" spans="1:22" x14ac:dyDescent="0.25">
      <c r="A100" s="3" t="s">
        <v>197</v>
      </c>
      <c r="B100" s="3" t="s">
        <v>198</v>
      </c>
      <c r="C100" s="10">
        <v>12275720.247747546</v>
      </c>
      <c r="D100" s="10">
        <v>2575000</v>
      </c>
      <c r="E100" s="10">
        <v>14850720.247747546</v>
      </c>
      <c r="F100" s="6"/>
      <c r="G100" s="6"/>
      <c r="H100" s="12">
        <f t="shared" si="7"/>
        <v>12275720.247747546</v>
      </c>
      <c r="I100" s="6"/>
      <c r="J100" s="6"/>
      <c r="K100" s="12">
        <f t="shared" si="8"/>
        <v>5150000</v>
      </c>
      <c r="L100" s="1"/>
      <c r="M100" s="1">
        <f t="shared" si="9"/>
        <v>17425720.247747548</v>
      </c>
      <c r="N100" s="19">
        <v>919197.5776305747</v>
      </c>
      <c r="O100" s="1"/>
      <c r="P100" s="75">
        <f t="shared" si="10"/>
        <v>16506522.670116974</v>
      </c>
      <c r="R100" s="70">
        <f t="shared" si="11"/>
        <v>16133000</v>
      </c>
      <c r="S100" s="71"/>
      <c r="T100" s="70">
        <f t="shared" si="12"/>
        <v>16133000</v>
      </c>
      <c r="U100" s="1"/>
      <c r="V100" s="66">
        <f t="shared" si="13"/>
        <v>15735000</v>
      </c>
    </row>
    <row r="101" spans="1:22" x14ac:dyDescent="0.25">
      <c r="A101" s="3" t="s">
        <v>199</v>
      </c>
      <c r="B101" s="3" t="s">
        <v>200</v>
      </c>
      <c r="C101" s="10">
        <v>6056683.0279866457</v>
      </c>
      <c r="D101" s="10">
        <v>1287000</v>
      </c>
      <c r="E101" s="10">
        <v>7343683.0279866457</v>
      </c>
      <c r="F101" s="6"/>
      <c r="G101" s="6"/>
      <c r="H101" s="12">
        <f t="shared" si="7"/>
        <v>6056683.0279866457</v>
      </c>
      <c r="I101" s="6"/>
      <c r="J101" s="6"/>
      <c r="K101" s="12">
        <f t="shared" si="8"/>
        <v>2574000</v>
      </c>
      <c r="L101" s="1"/>
      <c r="M101" s="1">
        <f t="shared" si="9"/>
        <v>8630683.0279866457</v>
      </c>
      <c r="N101" s="19">
        <v>454543.31760346278</v>
      </c>
      <c r="O101" s="1"/>
      <c r="P101" s="75">
        <f t="shared" si="10"/>
        <v>8176139.7103831833</v>
      </c>
      <c r="R101" s="70">
        <f t="shared" si="11"/>
        <v>7991000</v>
      </c>
      <c r="S101" s="71"/>
      <c r="T101" s="70">
        <f t="shared" si="12"/>
        <v>7991000</v>
      </c>
      <c r="U101" s="1"/>
      <c r="V101" s="66">
        <f t="shared" si="13"/>
        <v>7794000</v>
      </c>
    </row>
    <row r="102" spans="1:22" x14ac:dyDescent="0.25">
      <c r="A102" s="3" t="s">
        <v>201</v>
      </c>
      <c r="B102" s="3" t="s">
        <v>202</v>
      </c>
      <c r="C102" s="10">
        <v>16178091.127892824</v>
      </c>
      <c r="D102" s="10">
        <v>2013000</v>
      </c>
      <c r="E102" s="10">
        <v>18191091.127892822</v>
      </c>
      <c r="F102" s="6"/>
      <c r="G102" s="6"/>
      <c r="H102" s="12">
        <f t="shared" si="7"/>
        <v>16178091.127892824</v>
      </c>
      <c r="I102" s="6"/>
      <c r="J102" s="6"/>
      <c r="K102" s="12">
        <f t="shared" si="8"/>
        <v>4026000</v>
      </c>
      <c r="L102" s="1"/>
      <c r="M102" s="1">
        <f t="shared" si="9"/>
        <v>20204091.127892822</v>
      </c>
      <c r="N102" s="19">
        <v>1125952.5881751277</v>
      </c>
      <c r="O102" s="1"/>
      <c r="P102" s="75">
        <f t="shared" si="10"/>
        <v>19078138.539717693</v>
      </c>
      <c r="R102" s="70">
        <f t="shared" si="11"/>
        <v>18647000</v>
      </c>
      <c r="S102" s="71"/>
      <c r="T102" s="70">
        <f t="shared" si="12"/>
        <v>18647000</v>
      </c>
      <c r="U102" s="1"/>
      <c r="V102" s="66">
        <f t="shared" si="13"/>
        <v>18187000</v>
      </c>
    </row>
    <row r="103" spans="1:22" x14ac:dyDescent="0.25">
      <c r="A103" s="3" t="s">
        <v>203</v>
      </c>
      <c r="B103" s="3" t="s">
        <v>204</v>
      </c>
      <c r="C103" s="10">
        <v>8212084.5019518202</v>
      </c>
      <c r="D103" s="10">
        <v>1446000</v>
      </c>
      <c r="E103" s="10">
        <v>9658084.5019518211</v>
      </c>
      <c r="F103" s="6"/>
      <c r="G103" s="6"/>
      <c r="H103" s="12">
        <f t="shared" si="7"/>
        <v>8212084.5019518202</v>
      </c>
      <c r="I103" s="6"/>
      <c r="J103" s="6"/>
      <c r="K103" s="12">
        <f t="shared" si="8"/>
        <v>2892000</v>
      </c>
      <c r="L103" s="1"/>
      <c r="M103" s="1">
        <f t="shared" si="9"/>
        <v>11104084.501951821</v>
      </c>
      <c r="N103" s="19">
        <v>597795.10560048523</v>
      </c>
      <c r="O103" s="1"/>
      <c r="P103" s="75">
        <f t="shared" si="10"/>
        <v>10506289.396351336</v>
      </c>
      <c r="R103" s="70">
        <f t="shared" si="11"/>
        <v>10269000</v>
      </c>
      <c r="S103" s="71"/>
      <c r="T103" s="70">
        <f t="shared" si="12"/>
        <v>10269000</v>
      </c>
      <c r="U103" s="1"/>
      <c r="V103" s="66">
        <f t="shared" si="13"/>
        <v>10016000</v>
      </c>
    </row>
    <row r="104" spans="1:22" x14ac:dyDescent="0.25">
      <c r="A104" s="3" t="s">
        <v>205</v>
      </c>
      <c r="B104" s="3" t="s">
        <v>206</v>
      </c>
      <c r="C104" s="10">
        <v>11411297.160345588</v>
      </c>
      <c r="D104" s="10">
        <v>2112000</v>
      </c>
      <c r="E104" s="10">
        <v>13523297.160345588</v>
      </c>
      <c r="F104" s="6"/>
      <c r="G104" s="6"/>
      <c r="H104" s="12">
        <f t="shared" si="7"/>
        <v>11411297.160345588</v>
      </c>
      <c r="I104" s="6"/>
      <c r="J104" s="6"/>
      <c r="K104" s="12">
        <f t="shared" si="8"/>
        <v>4224000</v>
      </c>
      <c r="L104" s="1"/>
      <c r="M104" s="1">
        <f t="shared" si="9"/>
        <v>15635297.160345588</v>
      </c>
      <c r="N104" s="19">
        <v>837035.63086466992</v>
      </c>
      <c r="O104" s="1"/>
      <c r="P104" s="75">
        <f t="shared" si="10"/>
        <v>14798261.529480917</v>
      </c>
      <c r="R104" s="70">
        <f t="shared" si="11"/>
        <v>14464000</v>
      </c>
      <c r="S104" s="71"/>
      <c r="T104" s="70">
        <f t="shared" si="12"/>
        <v>14464000</v>
      </c>
      <c r="U104" s="1"/>
      <c r="V104" s="66">
        <f t="shared" si="13"/>
        <v>14107000</v>
      </c>
    </row>
    <row r="105" spans="1:22" x14ac:dyDescent="0.25">
      <c r="A105" s="3" t="s">
        <v>207</v>
      </c>
      <c r="B105" s="3" t="s">
        <v>208</v>
      </c>
      <c r="C105" s="10">
        <v>10917052.30054082</v>
      </c>
      <c r="D105" s="10">
        <v>1117000</v>
      </c>
      <c r="E105" s="10">
        <v>12034052.30054082</v>
      </c>
      <c r="F105" s="6"/>
      <c r="G105" s="6"/>
      <c r="H105" s="12">
        <f t="shared" si="7"/>
        <v>10917052.30054082</v>
      </c>
      <c r="I105" s="6"/>
      <c r="J105" s="6"/>
      <c r="K105" s="12">
        <f t="shared" si="8"/>
        <v>2234000</v>
      </c>
      <c r="L105" s="1"/>
      <c r="M105" s="1">
        <f t="shared" si="9"/>
        <v>13151052.30054082</v>
      </c>
      <c r="N105" s="19">
        <v>744857.59203595016</v>
      </c>
      <c r="O105" s="1"/>
      <c r="P105" s="75">
        <f t="shared" si="10"/>
        <v>12406194.708504871</v>
      </c>
      <c r="R105" s="70">
        <f t="shared" si="11"/>
        <v>12126000</v>
      </c>
      <c r="S105" s="71"/>
      <c r="T105" s="70">
        <f t="shared" si="12"/>
        <v>12126000</v>
      </c>
      <c r="U105" s="1"/>
      <c r="V105" s="66">
        <f t="shared" si="13"/>
        <v>11827000</v>
      </c>
    </row>
    <row r="106" spans="1:22" x14ac:dyDescent="0.25">
      <c r="A106" s="3" t="s">
        <v>209</v>
      </c>
      <c r="B106" s="3" t="s">
        <v>210</v>
      </c>
      <c r="C106" s="10">
        <v>7890915.6924720611</v>
      </c>
      <c r="D106" s="10">
        <v>1334000</v>
      </c>
      <c r="E106" s="10">
        <v>9224915.6924720611</v>
      </c>
      <c r="F106" s="6"/>
      <c r="G106" s="6"/>
      <c r="H106" s="12">
        <f t="shared" si="7"/>
        <v>7890915.6924720611</v>
      </c>
      <c r="I106" s="6"/>
      <c r="J106" s="6"/>
      <c r="K106" s="12">
        <f t="shared" si="8"/>
        <v>2668000</v>
      </c>
      <c r="L106" s="1"/>
      <c r="M106" s="1">
        <f t="shared" si="9"/>
        <v>10558915.692472061</v>
      </c>
      <c r="N106" s="19">
        <v>570983.7648886228</v>
      </c>
      <c r="O106" s="1"/>
      <c r="P106" s="75">
        <f t="shared" si="10"/>
        <v>9987931.9275834374</v>
      </c>
      <c r="R106" s="70">
        <f t="shared" si="11"/>
        <v>9762000</v>
      </c>
      <c r="S106" s="71"/>
      <c r="T106" s="70">
        <f t="shared" si="12"/>
        <v>9762000</v>
      </c>
      <c r="U106" s="1"/>
      <c r="V106" s="66">
        <f t="shared" si="13"/>
        <v>9521000</v>
      </c>
    </row>
    <row r="107" spans="1:22" x14ac:dyDescent="0.25">
      <c r="A107" s="3" t="s">
        <v>211</v>
      </c>
      <c r="B107" s="3" t="s">
        <v>212</v>
      </c>
      <c r="C107" s="10">
        <v>14777309.012370039</v>
      </c>
      <c r="D107" s="10">
        <v>2299000</v>
      </c>
      <c r="E107" s="10">
        <v>17076309.012370039</v>
      </c>
      <c r="F107" s="6"/>
      <c r="G107" s="6">
        <v>-303381</v>
      </c>
      <c r="H107" s="12">
        <f t="shared" si="7"/>
        <v>14473928.012370039</v>
      </c>
      <c r="I107" s="6"/>
      <c r="J107" s="6"/>
      <c r="K107" s="12">
        <f t="shared" si="8"/>
        <v>4598000</v>
      </c>
      <c r="L107" s="1"/>
      <c r="M107" s="1">
        <f t="shared" si="9"/>
        <v>19071928.012370039</v>
      </c>
      <c r="N107" s="19">
        <v>1056952.229735957</v>
      </c>
      <c r="O107" s="1"/>
      <c r="P107" s="75">
        <f t="shared" si="10"/>
        <v>18014975.782634083</v>
      </c>
      <c r="R107" s="70">
        <f t="shared" si="11"/>
        <v>17608000</v>
      </c>
      <c r="S107" s="71"/>
      <c r="T107" s="70">
        <f t="shared" si="12"/>
        <v>17608000</v>
      </c>
      <c r="U107" s="1"/>
      <c r="V107" s="66">
        <f t="shared" si="13"/>
        <v>17174000</v>
      </c>
    </row>
    <row r="108" spans="1:22" x14ac:dyDescent="0.25">
      <c r="A108" s="3" t="s">
        <v>213</v>
      </c>
      <c r="B108" s="3" t="s">
        <v>214</v>
      </c>
      <c r="C108" s="10">
        <v>14176442.492539575</v>
      </c>
      <c r="D108" s="10">
        <v>2150000</v>
      </c>
      <c r="E108" s="10">
        <v>16326442.492539575</v>
      </c>
      <c r="F108" s="6"/>
      <c r="G108" s="6"/>
      <c r="H108" s="12">
        <f t="shared" si="7"/>
        <v>14176442.492539575</v>
      </c>
      <c r="I108" s="6">
        <v>88000</v>
      </c>
      <c r="J108" s="6"/>
      <c r="K108" s="12">
        <f t="shared" si="8"/>
        <v>4388000</v>
      </c>
      <c r="L108" s="1"/>
      <c r="M108" s="1">
        <f t="shared" si="9"/>
        <v>18564442.492539577</v>
      </c>
      <c r="N108" s="19">
        <v>1010538.6230505186</v>
      </c>
      <c r="O108" s="1"/>
      <c r="P108" s="75">
        <f t="shared" si="10"/>
        <v>17553903.869489059</v>
      </c>
      <c r="R108" s="70">
        <f t="shared" si="11"/>
        <v>17157000</v>
      </c>
      <c r="S108" s="71"/>
      <c r="T108" s="70">
        <f t="shared" si="12"/>
        <v>17157000</v>
      </c>
      <c r="U108" s="1"/>
      <c r="V108" s="66">
        <f t="shared" si="13"/>
        <v>16734000</v>
      </c>
    </row>
    <row r="109" spans="1:22" x14ac:dyDescent="0.25">
      <c r="A109" s="3" t="s">
        <v>215</v>
      </c>
      <c r="B109" s="3" t="s">
        <v>216</v>
      </c>
      <c r="C109" s="10">
        <v>1079845.3990203512</v>
      </c>
      <c r="D109" s="10">
        <v>195000</v>
      </c>
      <c r="E109" s="10">
        <v>1274845.3990203512</v>
      </c>
      <c r="F109" s="6"/>
      <c r="G109" s="6"/>
      <c r="H109" s="12">
        <f t="shared" si="7"/>
        <v>1079845.3990203512</v>
      </c>
      <c r="I109" s="6"/>
      <c r="J109" s="6"/>
      <c r="K109" s="12">
        <f t="shared" si="8"/>
        <v>390000</v>
      </c>
      <c r="L109" s="1"/>
      <c r="M109" s="1">
        <f t="shared" si="9"/>
        <v>1469845.3990203512</v>
      </c>
      <c r="N109" s="19">
        <v>78907.607380909772</v>
      </c>
      <c r="O109" s="1"/>
      <c r="P109" s="75">
        <f t="shared" si="10"/>
        <v>1390937.7916394414</v>
      </c>
      <c r="R109" s="70">
        <f t="shared" si="11"/>
        <v>1359000</v>
      </c>
      <c r="S109" s="71"/>
      <c r="T109" s="70">
        <f t="shared" si="12"/>
        <v>1359000</v>
      </c>
      <c r="U109" s="1"/>
      <c r="V109" s="66">
        <f t="shared" si="13"/>
        <v>1326000</v>
      </c>
    </row>
    <row r="110" spans="1:22" x14ac:dyDescent="0.25">
      <c r="A110" s="3" t="s">
        <v>217</v>
      </c>
      <c r="B110" s="3" t="s">
        <v>218</v>
      </c>
      <c r="C110" s="10">
        <v>18776638.684564982</v>
      </c>
      <c r="D110" s="10">
        <v>2444000</v>
      </c>
      <c r="E110" s="10">
        <v>21220638.684564982</v>
      </c>
      <c r="F110" s="6"/>
      <c r="G110" s="6"/>
      <c r="H110" s="12">
        <f t="shared" si="7"/>
        <v>18776638.684564982</v>
      </c>
      <c r="I110" s="6"/>
      <c r="J110" s="6"/>
      <c r="K110" s="12">
        <f t="shared" si="8"/>
        <v>4888000</v>
      </c>
      <c r="L110" s="1"/>
      <c r="M110" s="1">
        <f t="shared" si="9"/>
        <v>23664638.684564982</v>
      </c>
      <c r="N110" s="19">
        <v>1313468.9327667004</v>
      </c>
      <c r="O110" s="1"/>
      <c r="P110" s="75">
        <f t="shared" si="10"/>
        <v>22351169.75179828</v>
      </c>
      <c r="R110" s="70">
        <f t="shared" si="11"/>
        <v>21846000</v>
      </c>
      <c r="S110" s="71"/>
      <c r="T110" s="70">
        <f t="shared" si="12"/>
        <v>21846000</v>
      </c>
      <c r="U110" s="1"/>
      <c r="V110" s="66">
        <f t="shared" si="13"/>
        <v>21307000</v>
      </c>
    </row>
    <row r="111" spans="1:22" x14ac:dyDescent="0.25">
      <c r="A111" s="3" t="s">
        <v>219</v>
      </c>
      <c r="B111" s="3" t="s">
        <v>220</v>
      </c>
      <c r="C111" s="10">
        <v>21804621.092296712</v>
      </c>
      <c r="D111" s="10">
        <v>3175000</v>
      </c>
      <c r="E111" s="10">
        <v>24979621.092296712</v>
      </c>
      <c r="F111" s="6"/>
      <c r="G111" s="6"/>
      <c r="H111" s="12">
        <f t="shared" si="7"/>
        <v>21804621.092296712</v>
      </c>
      <c r="I111" s="6"/>
      <c r="J111" s="6"/>
      <c r="K111" s="12">
        <f t="shared" si="8"/>
        <v>6350000</v>
      </c>
      <c r="L111" s="1"/>
      <c r="M111" s="1">
        <f t="shared" si="9"/>
        <v>28154621.092296712</v>
      </c>
      <c r="N111" s="19">
        <v>1546134.2490544419</v>
      </c>
      <c r="O111" s="1"/>
      <c r="P111" s="75">
        <f t="shared" si="10"/>
        <v>26608486.843242269</v>
      </c>
      <c r="R111" s="70">
        <f t="shared" si="11"/>
        <v>26007000</v>
      </c>
      <c r="S111" s="71"/>
      <c r="T111" s="70">
        <f t="shared" si="12"/>
        <v>26007000</v>
      </c>
      <c r="U111" s="1"/>
      <c r="V111" s="66">
        <f t="shared" si="13"/>
        <v>25366000</v>
      </c>
    </row>
    <row r="112" spans="1:22" x14ac:dyDescent="0.25">
      <c r="A112" s="3" t="s">
        <v>221</v>
      </c>
      <c r="B112" s="3" t="s">
        <v>222</v>
      </c>
      <c r="C112" s="10">
        <v>19951833.410279486</v>
      </c>
      <c r="D112" s="10">
        <v>2216000</v>
      </c>
      <c r="E112" s="10">
        <v>22167833.410279486</v>
      </c>
      <c r="F112" s="6"/>
      <c r="G112" s="6"/>
      <c r="H112" s="12">
        <f t="shared" si="7"/>
        <v>19951833.410279486</v>
      </c>
      <c r="I112" s="6"/>
      <c r="J112" s="6"/>
      <c r="K112" s="12">
        <f t="shared" si="8"/>
        <v>4432000</v>
      </c>
      <c r="L112" s="1"/>
      <c r="M112" s="1">
        <f t="shared" si="9"/>
        <v>24383833.410279486</v>
      </c>
      <c r="N112" s="19">
        <v>1372096.3314986429</v>
      </c>
      <c r="O112" s="1"/>
      <c r="P112" s="75">
        <f t="shared" si="10"/>
        <v>23011737.078780845</v>
      </c>
      <c r="R112" s="70">
        <f t="shared" si="11"/>
        <v>22492000</v>
      </c>
      <c r="S112" s="71"/>
      <c r="T112" s="70">
        <f t="shared" si="12"/>
        <v>22492000</v>
      </c>
      <c r="U112" s="1"/>
      <c r="V112" s="66">
        <f t="shared" si="13"/>
        <v>21938000</v>
      </c>
    </row>
    <row r="113" spans="1:22" x14ac:dyDescent="0.25">
      <c r="A113" s="3" t="s">
        <v>223</v>
      </c>
      <c r="B113" s="3" t="s">
        <v>224</v>
      </c>
      <c r="C113" s="10">
        <v>30747852.339476872</v>
      </c>
      <c r="D113" s="10">
        <v>3724000</v>
      </c>
      <c r="E113" s="10">
        <v>34471852.339476869</v>
      </c>
      <c r="F113" s="6"/>
      <c r="G113" s="6"/>
      <c r="H113" s="12">
        <f t="shared" si="7"/>
        <v>30747852.339476872</v>
      </c>
      <c r="I113" s="6"/>
      <c r="J113" s="6">
        <v>-150000</v>
      </c>
      <c r="K113" s="12">
        <f t="shared" si="8"/>
        <v>7298000</v>
      </c>
      <c r="L113" s="1"/>
      <c r="M113" s="1">
        <f t="shared" si="9"/>
        <v>38045852.339476869</v>
      </c>
      <c r="N113" s="19">
        <v>2133663.7306659911</v>
      </c>
      <c r="O113" s="1"/>
      <c r="P113" s="75">
        <f t="shared" si="10"/>
        <v>35912188.608810879</v>
      </c>
      <c r="R113" s="70">
        <f t="shared" si="11"/>
        <v>35100000</v>
      </c>
      <c r="S113" s="71"/>
      <c r="T113" s="70">
        <f t="shared" si="12"/>
        <v>35100000</v>
      </c>
      <c r="U113" s="1"/>
      <c r="V113" s="66">
        <f t="shared" si="13"/>
        <v>34235000</v>
      </c>
    </row>
    <row r="114" spans="1:22" x14ac:dyDescent="0.25">
      <c r="A114" s="3" t="s">
        <v>225</v>
      </c>
      <c r="B114" s="3" t="s">
        <v>226</v>
      </c>
      <c r="C114" s="10">
        <v>9843028.6996158771</v>
      </c>
      <c r="D114" s="10">
        <v>1474000</v>
      </c>
      <c r="E114" s="10">
        <v>11317028.699615877</v>
      </c>
      <c r="F114" s="6"/>
      <c r="G114" s="6"/>
      <c r="H114" s="12">
        <f t="shared" si="7"/>
        <v>9843028.6996158771</v>
      </c>
      <c r="I114" s="6">
        <v>830000</v>
      </c>
      <c r="J114" s="6"/>
      <c r="K114" s="12">
        <f t="shared" si="8"/>
        <v>3778000</v>
      </c>
      <c r="L114" s="1"/>
      <c r="M114" s="1">
        <f t="shared" si="9"/>
        <v>13621028.699615877</v>
      </c>
      <c r="N114" s="19">
        <v>700476.82490284601</v>
      </c>
      <c r="O114" s="1"/>
      <c r="P114" s="75">
        <f t="shared" si="10"/>
        <v>12920551.874713032</v>
      </c>
      <c r="R114" s="70">
        <f t="shared" si="11"/>
        <v>12628000</v>
      </c>
      <c r="S114" s="71"/>
      <c r="T114" s="70">
        <f t="shared" si="12"/>
        <v>12628000</v>
      </c>
      <c r="U114" s="1"/>
      <c r="V114" s="66">
        <f t="shared" si="13"/>
        <v>12317000</v>
      </c>
    </row>
    <row r="115" spans="1:22" x14ac:dyDescent="0.25">
      <c r="A115" s="3" t="s">
        <v>227</v>
      </c>
      <c r="B115" s="3" t="s">
        <v>228</v>
      </c>
      <c r="C115" s="10">
        <v>5486504.224261242</v>
      </c>
      <c r="D115" s="10">
        <v>1546000</v>
      </c>
      <c r="E115" s="10">
        <v>7032504.224261242</v>
      </c>
      <c r="F115" s="6"/>
      <c r="G115" s="6"/>
      <c r="H115" s="12">
        <f t="shared" si="7"/>
        <v>5486504.224261242</v>
      </c>
      <c r="I115" s="6"/>
      <c r="J115" s="6"/>
      <c r="K115" s="12">
        <f t="shared" si="8"/>
        <v>3092000</v>
      </c>
      <c r="L115" s="1"/>
      <c r="M115" s="1">
        <f t="shared" si="9"/>
        <v>8578504.2242612429</v>
      </c>
      <c r="N115" s="19">
        <v>435282.64890709065</v>
      </c>
      <c r="O115" s="1"/>
      <c r="P115" s="75">
        <f t="shared" si="10"/>
        <v>8143221.5753541524</v>
      </c>
      <c r="R115" s="70">
        <f t="shared" si="11"/>
        <v>7959000</v>
      </c>
      <c r="S115" s="71"/>
      <c r="T115" s="70">
        <f t="shared" si="12"/>
        <v>7959000</v>
      </c>
      <c r="U115" s="1"/>
      <c r="V115" s="66">
        <f t="shared" si="13"/>
        <v>7763000</v>
      </c>
    </row>
    <row r="116" spans="1:22" x14ac:dyDescent="0.25">
      <c r="A116" s="3" t="s">
        <v>229</v>
      </c>
      <c r="B116" s="3" t="s">
        <v>230</v>
      </c>
      <c r="C116" s="10">
        <v>9643689.1160353068</v>
      </c>
      <c r="D116" s="10">
        <v>1407000</v>
      </c>
      <c r="E116" s="10">
        <v>11050689.116035307</v>
      </c>
      <c r="F116" s="6"/>
      <c r="G116" s="6"/>
      <c r="H116" s="12">
        <f t="shared" si="7"/>
        <v>9643689.1160353068</v>
      </c>
      <c r="I116" s="6"/>
      <c r="J116" s="6"/>
      <c r="K116" s="12">
        <f t="shared" si="8"/>
        <v>2814000</v>
      </c>
      <c r="L116" s="1"/>
      <c r="M116" s="1">
        <f t="shared" si="9"/>
        <v>12457689.116035307</v>
      </c>
      <c r="N116" s="19">
        <v>683991.51671777468</v>
      </c>
      <c r="O116" s="1"/>
      <c r="P116" s="75">
        <f t="shared" si="10"/>
        <v>11773697.599317532</v>
      </c>
      <c r="R116" s="70">
        <f t="shared" si="11"/>
        <v>11508000</v>
      </c>
      <c r="S116" s="71"/>
      <c r="T116" s="70">
        <f t="shared" si="12"/>
        <v>11508000</v>
      </c>
      <c r="U116" s="1"/>
      <c r="V116" s="66">
        <f t="shared" si="13"/>
        <v>11224000</v>
      </c>
    </row>
    <row r="117" spans="1:22" x14ac:dyDescent="0.25">
      <c r="A117" s="3" t="s">
        <v>231</v>
      </c>
      <c r="B117" s="3" t="s">
        <v>232</v>
      </c>
      <c r="C117" s="10">
        <v>15513280.890170122</v>
      </c>
      <c r="D117" s="10">
        <v>3843000</v>
      </c>
      <c r="E117" s="10">
        <v>19356280.89017012</v>
      </c>
      <c r="F117" s="6">
        <v>373600</v>
      </c>
      <c r="G117" s="6"/>
      <c r="H117" s="12">
        <f t="shared" si="7"/>
        <v>15886880.890170122</v>
      </c>
      <c r="I117" s="6"/>
      <c r="J117" s="6">
        <v>-62400</v>
      </c>
      <c r="K117" s="12">
        <f t="shared" si="8"/>
        <v>7623600</v>
      </c>
      <c r="L117" s="1"/>
      <c r="M117" s="1">
        <f t="shared" si="9"/>
        <v>23510480.89017012</v>
      </c>
      <c r="N117" s="19">
        <v>1198072.9694830771</v>
      </c>
      <c r="O117" s="1"/>
      <c r="P117" s="75">
        <f t="shared" si="10"/>
        <v>22312407.920687042</v>
      </c>
      <c r="R117" s="70">
        <f t="shared" si="11"/>
        <v>21808000</v>
      </c>
      <c r="S117" s="71"/>
      <c r="T117" s="70">
        <f t="shared" si="12"/>
        <v>21808000</v>
      </c>
      <c r="U117" s="1"/>
      <c r="V117" s="66">
        <f t="shared" si="13"/>
        <v>21270000</v>
      </c>
    </row>
    <row r="118" spans="1:22" x14ac:dyDescent="0.25">
      <c r="A118" s="3" t="s">
        <v>233</v>
      </c>
      <c r="B118" s="3" t="s">
        <v>234</v>
      </c>
      <c r="C118" s="10">
        <v>7345092.7936201366</v>
      </c>
      <c r="D118" s="10">
        <v>1655000</v>
      </c>
      <c r="E118" s="10">
        <v>9000092.7936201356</v>
      </c>
      <c r="F118" s="6"/>
      <c r="G118" s="6"/>
      <c r="H118" s="12">
        <f t="shared" si="7"/>
        <v>7345092.7936201366</v>
      </c>
      <c r="I118" s="6"/>
      <c r="J118" s="6"/>
      <c r="K118" s="12">
        <f t="shared" si="8"/>
        <v>3310000</v>
      </c>
      <c r="L118" s="1"/>
      <c r="M118" s="1">
        <f t="shared" si="9"/>
        <v>10655092.793620136</v>
      </c>
      <c r="N118" s="19">
        <v>557068.16614505893</v>
      </c>
      <c r="O118" s="1"/>
      <c r="P118" s="75">
        <f t="shared" si="10"/>
        <v>10098024.627475077</v>
      </c>
      <c r="R118" s="70">
        <f t="shared" si="11"/>
        <v>9870000</v>
      </c>
      <c r="S118" s="71"/>
      <c r="T118" s="70">
        <f t="shared" si="12"/>
        <v>9870000</v>
      </c>
      <c r="U118" s="1"/>
      <c r="V118" s="66">
        <f t="shared" si="13"/>
        <v>9627000</v>
      </c>
    </row>
    <row r="119" spans="1:22" x14ac:dyDescent="0.25">
      <c r="A119" s="3" t="s">
        <v>235</v>
      </c>
      <c r="B119" s="3" t="s">
        <v>236</v>
      </c>
      <c r="C119" s="10">
        <v>12917315.335520448</v>
      </c>
      <c r="D119" s="10">
        <v>1392000</v>
      </c>
      <c r="E119" s="10">
        <v>14309315.335520448</v>
      </c>
      <c r="F119" s="6"/>
      <c r="G119" s="6"/>
      <c r="H119" s="12">
        <f t="shared" si="7"/>
        <v>12917315.335520448</v>
      </c>
      <c r="I119" s="6"/>
      <c r="J119" s="6"/>
      <c r="K119" s="12">
        <f t="shared" si="8"/>
        <v>2784000</v>
      </c>
      <c r="L119" s="1"/>
      <c r="M119" s="1">
        <f t="shared" si="9"/>
        <v>15701315.335520448</v>
      </c>
      <c r="N119" s="19">
        <v>885686.87407315476</v>
      </c>
      <c r="O119" s="1"/>
      <c r="P119" s="75">
        <f t="shared" si="10"/>
        <v>14815628.461447293</v>
      </c>
      <c r="R119" s="70">
        <f t="shared" si="11"/>
        <v>14481000</v>
      </c>
      <c r="S119" s="71"/>
      <c r="T119" s="70">
        <f t="shared" si="12"/>
        <v>14481000</v>
      </c>
      <c r="U119" s="1"/>
      <c r="V119" s="66">
        <f t="shared" si="13"/>
        <v>14124000</v>
      </c>
    </row>
    <row r="120" spans="1:22" x14ac:dyDescent="0.25">
      <c r="A120" s="3" t="s">
        <v>237</v>
      </c>
      <c r="B120" s="3" t="s">
        <v>238</v>
      </c>
      <c r="C120" s="10">
        <v>15048534.812759209</v>
      </c>
      <c r="D120" s="10">
        <v>2103000</v>
      </c>
      <c r="E120" s="10">
        <v>17151534.812759209</v>
      </c>
      <c r="F120" s="6"/>
      <c r="G120" s="6"/>
      <c r="H120" s="12">
        <f t="shared" si="7"/>
        <v>15048534.812759209</v>
      </c>
      <c r="I120" s="6"/>
      <c r="J120" s="6"/>
      <c r="K120" s="12">
        <f t="shared" si="8"/>
        <v>4206000</v>
      </c>
      <c r="L120" s="1"/>
      <c r="M120" s="1">
        <f t="shared" si="9"/>
        <v>19254534.812759209</v>
      </c>
      <c r="N120" s="19">
        <v>1061608.3926923315</v>
      </c>
      <c r="O120" s="1"/>
      <c r="P120" s="75">
        <f t="shared" si="10"/>
        <v>18192926.420066878</v>
      </c>
      <c r="R120" s="70">
        <f t="shared" si="11"/>
        <v>17782000</v>
      </c>
      <c r="S120" s="71"/>
      <c r="T120" s="70">
        <f t="shared" si="12"/>
        <v>17782000</v>
      </c>
      <c r="U120" s="1"/>
      <c r="V120" s="66">
        <f t="shared" si="13"/>
        <v>17344000</v>
      </c>
    </row>
    <row r="121" spans="1:22" x14ac:dyDescent="0.25">
      <c r="A121" s="3" t="s">
        <v>239</v>
      </c>
      <c r="B121" s="3" t="s">
        <v>240</v>
      </c>
      <c r="C121" s="10">
        <v>8059740.2336840099</v>
      </c>
      <c r="D121" s="10">
        <v>1355000</v>
      </c>
      <c r="E121" s="10">
        <v>9414740.2336840108</v>
      </c>
      <c r="F121" s="6"/>
      <c r="G121" s="6"/>
      <c r="H121" s="12">
        <f t="shared" si="7"/>
        <v>8059740.2336840099</v>
      </c>
      <c r="I121" s="6"/>
      <c r="J121" s="6"/>
      <c r="K121" s="12">
        <f t="shared" si="8"/>
        <v>2710000</v>
      </c>
      <c r="L121" s="1"/>
      <c r="M121" s="1">
        <f t="shared" si="9"/>
        <v>10769740.233684011</v>
      </c>
      <c r="N121" s="19">
        <v>582733.11142171931</v>
      </c>
      <c r="O121" s="1"/>
      <c r="P121" s="75">
        <f t="shared" si="10"/>
        <v>10187007.122262292</v>
      </c>
      <c r="R121" s="70">
        <f t="shared" si="11"/>
        <v>9957000</v>
      </c>
      <c r="S121" s="71"/>
      <c r="T121" s="70">
        <f t="shared" si="12"/>
        <v>9957000</v>
      </c>
      <c r="U121" s="1"/>
      <c r="V121" s="66">
        <f t="shared" si="13"/>
        <v>9712000</v>
      </c>
    </row>
    <row r="122" spans="1:22" x14ac:dyDescent="0.25">
      <c r="A122" s="3" t="s">
        <v>241</v>
      </c>
      <c r="B122" s="3" t="s">
        <v>242</v>
      </c>
      <c r="C122" s="10">
        <v>22945551.424092878</v>
      </c>
      <c r="D122" s="10">
        <v>3464000</v>
      </c>
      <c r="E122" s="10">
        <v>26409551.424092878</v>
      </c>
      <c r="F122" s="6">
        <v>1337000</v>
      </c>
      <c r="G122" s="6"/>
      <c r="H122" s="12">
        <f t="shared" si="7"/>
        <v>24282551.424092878</v>
      </c>
      <c r="I122" s="6"/>
      <c r="J122" s="6"/>
      <c r="K122" s="12">
        <f t="shared" si="8"/>
        <v>6928000</v>
      </c>
      <c r="L122" s="1"/>
      <c r="M122" s="1">
        <f t="shared" si="9"/>
        <v>31210551.424092878</v>
      </c>
      <c r="N122" s="19">
        <v>1634640.9662533521</v>
      </c>
      <c r="O122" s="1"/>
      <c r="P122" s="75">
        <f t="shared" si="10"/>
        <v>29575910.457839526</v>
      </c>
      <c r="R122" s="70">
        <f t="shared" si="11"/>
        <v>28907000</v>
      </c>
      <c r="S122" s="71"/>
      <c r="T122" s="70">
        <f t="shared" si="12"/>
        <v>28907000</v>
      </c>
      <c r="U122" s="1"/>
      <c r="V122" s="66">
        <f t="shared" si="13"/>
        <v>28194000</v>
      </c>
    </row>
    <row r="123" spans="1:22" x14ac:dyDescent="0.25">
      <c r="A123" s="3" t="s">
        <v>243</v>
      </c>
      <c r="B123" s="3" t="s">
        <v>244</v>
      </c>
      <c r="C123" s="10">
        <v>13099360.437468169</v>
      </c>
      <c r="D123" s="10">
        <v>1582000</v>
      </c>
      <c r="E123" s="10">
        <v>14681360.437468169</v>
      </c>
      <c r="F123" s="6"/>
      <c r="G123" s="6"/>
      <c r="H123" s="12">
        <f t="shared" si="7"/>
        <v>13099360.437468169</v>
      </c>
      <c r="I123" s="6"/>
      <c r="J123" s="6"/>
      <c r="K123" s="12">
        <f t="shared" si="8"/>
        <v>3164000</v>
      </c>
      <c r="L123" s="1"/>
      <c r="M123" s="1">
        <f t="shared" si="9"/>
        <v>16263360.437468169</v>
      </c>
      <c r="N123" s="19">
        <v>908714.91249651241</v>
      </c>
      <c r="O123" s="1"/>
      <c r="P123" s="75">
        <f t="shared" si="10"/>
        <v>15354645.524971657</v>
      </c>
      <c r="R123" s="70">
        <f t="shared" si="11"/>
        <v>15008000</v>
      </c>
      <c r="S123" s="71"/>
      <c r="T123" s="70">
        <f t="shared" si="12"/>
        <v>15008000</v>
      </c>
      <c r="U123" s="1"/>
      <c r="V123" s="66">
        <f t="shared" si="13"/>
        <v>14638000</v>
      </c>
    </row>
    <row r="124" spans="1:22" x14ac:dyDescent="0.25">
      <c r="A124" s="3" t="s">
        <v>245</v>
      </c>
      <c r="B124" s="3" t="s">
        <v>246</v>
      </c>
      <c r="C124" s="10">
        <v>33312600.600822974</v>
      </c>
      <c r="D124" s="10">
        <v>5330000</v>
      </c>
      <c r="E124" s="10">
        <v>38642600.60082297</v>
      </c>
      <c r="F124" s="6"/>
      <c r="G124" s="6"/>
      <c r="H124" s="12">
        <f t="shared" si="7"/>
        <v>33312600.600822974</v>
      </c>
      <c r="I124" s="6"/>
      <c r="J124" s="78">
        <v>-460245</v>
      </c>
      <c r="K124" s="12">
        <f t="shared" si="8"/>
        <v>10199755</v>
      </c>
      <c r="L124" s="1"/>
      <c r="M124" s="1">
        <f t="shared" si="9"/>
        <v>43512355.60082297</v>
      </c>
      <c r="N124" s="19">
        <v>2391815.6340605584</v>
      </c>
      <c r="O124" s="1"/>
      <c r="P124" s="75">
        <f t="shared" si="10"/>
        <v>41120539.966762409</v>
      </c>
      <c r="R124" s="70">
        <f t="shared" si="11"/>
        <v>40191000</v>
      </c>
      <c r="S124" s="71"/>
      <c r="T124" s="70">
        <f t="shared" si="12"/>
        <v>40191000</v>
      </c>
      <c r="U124" s="1"/>
      <c r="V124" s="66">
        <f t="shared" si="13"/>
        <v>39200000</v>
      </c>
    </row>
    <row r="125" spans="1:22" x14ac:dyDescent="0.25">
      <c r="A125" s="3" t="s">
        <v>247</v>
      </c>
      <c r="B125" s="3" t="s">
        <v>248</v>
      </c>
      <c r="C125" s="10">
        <v>13189341.065427145</v>
      </c>
      <c r="D125" s="10">
        <v>2426000</v>
      </c>
      <c r="E125" s="10">
        <v>15615341.065427145</v>
      </c>
      <c r="F125" s="6"/>
      <c r="G125" s="6">
        <v>-206995</v>
      </c>
      <c r="H125" s="12">
        <f t="shared" si="7"/>
        <v>12982346.065427145</v>
      </c>
      <c r="I125" s="6"/>
      <c r="J125" s="6"/>
      <c r="K125" s="12">
        <f t="shared" si="8"/>
        <v>4852000</v>
      </c>
      <c r="L125" s="1"/>
      <c r="M125" s="1">
        <f t="shared" si="9"/>
        <v>17834346.065427147</v>
      </c>
      <c r="N125" s="19">
        <v>966524.41374975874</v>
      </c>
      <c r="O125" s="1"/>
      <c r="P125" s="75">
        <f t="shared" si="10"/>
        <v>16867821.651677389</v>
      </c>
      <c r="R125" s="70">
        <f t="shared" si="11"/>
        <v>16487000</v>
      </c>
      <c r="S125" s="71"/>
      <c r="T125" s="70">
        <f t="shared" si="12"/>
        <v>16487000</v>
      </c>
      <c r="U125" s="1"/>
      <c r="V125" s="66">
        <f t="shared" si="13"/>
        <v>16081000</v>
      </c>
    </row>
    <row r="126" spans="1:22" x14ac:dyDescent="0.25">
      <c r="A126" s="3" t="s">
        <v>249</v>
      </c>
      <c r="B126" s="3" t="s">
        <v>250</v>
      </c>
      <c r="C126" s="10">
        <v>13066841.658230748</v>
      </c>
      <c r="D126" s="10">
        <v>1403000</v>
      </c>
      <c r="E126" s="10">
        <v>14469841.658230748</v>
      </c>
      <c r="F126" s="6"/>
      <c r="G126" s="6"/>
      <c r="H126" s="12">
        <f t="shared" si="7"/>
        <v>13066841.658230748</v>
      </c>
      <c r="I126" s="6"/>
      <c r="J126" s="6"/>
      <c r="K126" s="12">
        <f t="shared" si="8"/>
        <v>2806000</v>
      </c>
      <c r="L126" s="1"/>
      <c r="M126" s="1">
        <f t="shared" si="9"/>
        <v>15872841.658230748</v>
      </c>
      <c r="N126" s="19">
        <v>895622.78320885019</v>
      </c>
      <c r="O126" s="1"/>
      <c r="P126" s="75">
        <f t="shared" si="10"/>
        <v>14977218.875021897</v>
      </c>
      <c r="R126" s="70">
        <f t="shared" si="11"/>
        <v>14639000</v>
      </c>
      <c r="S126" s="71"/>
      <c r="T126" s="70">
        <f t="shared" si="12"/>
        <v>14639000</v>
      </c>
      <c r="U126" s="1"/>
      <c r="V126" s="66">
        <f t="shared" si="13"/>
        <v>14278000</v>
      </c>
    </row>
    <row r="127" spans="1:22" x14ac:dyDescent="0.25">
      <c r="A127" s="3" t="s">
        <v>251</v>
      </c>
      <c r="B127" s="3" t="s">
        <v>252</v>
      </c>
      <c r="C127" s="10">
        <v>20241823.892356463</v>
      </c>
      <c r="D127" s="10">
        <v>1811000</v>
      </c>
      <c r="E127" s="10">
        <v>22052823.892356463</v>
      </c>
      <c r="F127" s="6"/>
      <c r="G127" s="6"/>
      <c r="H127" s="12">
        <f t="shared" si="7"/>
        <v>20241823.892356463</v>
      </c>
      <c r="I127" s="6">
        <v>1822069</v>
      </c>
      <c r="J127" s="6"/>
      <c r="K127" s="12">
        <f t="shared" si="8"/>
        <v>5444069</v>
      </c>
      <c r="L127" s="1"/>
      <c r="M127" s="1">
        <f t="shared" si="9"/>
        <v>25685892.892356463</v>
      </c>
      <c r="N127" s="19">
        <v>1364977.7225345196</v>
      </c>
      <c r="O127" s="1"/>
      <c r="P127" s="75">
        <f t="shared" si="10"/>
        <v>24320915.169821944</v>
      </c>
      <c r="R127" s="70">
        <f t="shared" si="11"/>
        <v>23771000</v>
      </c>
      <c r="S127" s="71"/>
      <c r="T127" s="70">
        <f t="shared" si="12"/>
        <v>23771000</v>
      </c>
      <c r="U127" s="1"/>
      <c r="V127" s="66">
        <f t="shared" si="13"/>
        <v>23185000</v>
      </c>
    </row>
    <row r="128" spans="1:22" x14ac:dyDescent="0.25">
      <c r="A128" s="3" t="s">
        <v>253</v>
      </c>
      <c r="B128" s="3" t="s">
        <v>254</v>
      </c>
      <c r="C128" s="10">
        <v>25742444.961399026</v>
      </c>
      <c r="D128" s="10">
        <v>4206000</v>
      </c>
      <c r="E128" s="10">
        <v>29948444.961399026</v>
      </c>
      <c r="F128" s="6"/>
      <c r="G128" s="6"/>
      <c r="H128" s="12">
        <f t="shared" si="7"/>
        <v>25742444.961399026</v>
      </c>
      <c r="I128" s="6"/>
      <c r="J128" s="6"/>
      <c r="K128" s="12">
        <f t="shared" si="8"/>
        <v>8412000</v>
      </c>
      <c r="L128" s="1"/>
      <c r="M128" s="1">
        <f t="shared" si="9"/>
        <v>34154444.961399026</v>
      </c>
      <c r="N128" s="19">
        <v>1853683.7003912933</v>
      </c>
      <c r="O128" s="1"/>
      <c r="P128" s="75">
        <f t="shared" si="10"/>
        <v>32300761.261007734</v>
      </c>
      <c r="R128" s="70">
        <f t="shared" si="11"/>
        <v>31571000</v>
      </c>
      <c r="S128" s="71"/>
      <c r="T128" s="70">
        <f t="shared" si="12"/>
        <v>31571000</v>
      </c>
      <c r="U128" s="1"/>
      <c r="V128" s="66">
        <f t="shared" si="13"/>
        <v>30793000</v>
      </c>
    </row>
    <row r="129" spans="1:22" x14ac:dyDescent="0.25">
      <c r="A129" s="3" t="s">
        <v>255</v>
      </c>
      <c r="B129" s="3" t="s">
        <v>256</v>
      </c>
      <c r="C129" s="10">
        <v>21036160.713224053</v>
      </c>
      <c r="D129" s="10">
        <v>2750000</v>
      </c>
      <c r="E129" s="10">
        <v>23786160.713224053</v>
      </c>
      <c r="F129" s="6"/>
      <c r="G129" s="6"/>
      <c r="H129" s="12">
        <f t="shared" si="7"/>
        <v>21036160.713224053</v>
      </c>
      <c r="I129" s="6">
        <v>115493</v>
      </c>
      <c r="J129" s="6"/>
      <c r="K129" s="12">
        <f t="shared" si="8"/>
        <v>5615493</v>
      </c>
      <c r="L129" s="1"/>
      <c r="M129" s="1">
        <f t="shared" si="9"/>
        <v>26651653.713224053</v>
      </c>
      <c r="N129" s="19">
        <v>1472264.0346042006</v>
      </c>
      <c r="O129" s="1"/>
      <c r="P129" s="75">
        <f t="shared" si="10"/>
        <v>25179389.678619854</v>
      </c>
      <c r="R129" s="70">
        <f t="shared" si="11"/>
        <v>24610000</v>
      </c>
      <c r="S129" s="71"/>
      <c r="T129" s="70">
        <f t="shared" si="12"/>
        <v>24610000</v>
      </c>
      <c r="U129" s="1"/>
      <c r="V129" s="66">
        <f t="shared" si="13"/>
        <v>24003000</v>
      </c>
    </row>
    <row r="130" spans="1:22" x14ac:dyDescent="0.25">
      <c r="A130" s="3" t="s">
        <v>257</v>
      </c>
      <c r="B130" s="3" t="s">
        <v>258</v>
      </c>
      <c r="C130" s="10">
        <v>28976865.36449571</v>
      </c>
      <c r="D130" s="10">
        <v>6528000</v>
      </c>
      <c r="E130" s="10">
        <v>35504865.36449571</v>
      </c>
      <c r="F130" s="6"/>
      <c r="G130" s="6">
        <v>-219000</v>
      </c>
      <c r="H130" s="12">
        <f t="shared" si="7"/>
        <v>28757865.36449571</v>
      </c>
      <c r="I130" s="6"/>
      <c r="J130" s="6">
        <v>-275240</v>
      </c>
      <c r="K130" s="12">
        <f t="shared" si="8"/>
        <v>12780760</v>
      </c>
      <c r="L130" s="1"/>
      <c r="M130" s="1">
        <f t="shared" si="9"/>
        <v>41538625.36449571</v>
      </c>
      <c r="N130" s="19">
        <v>2197602.923810658</v>
      </c>
      <c r="O130" s="1"/>
      <c r="P130" s="75">
        <f t="shared" si="10"/>
        <v>39341022.440685049</v>
      </c>
      <c r="R130" s="70">
        <f t="shared" si="11"/>
        <v>38452000</v>
      </c>
      <c r="S130" s="71"/>
      <c r="T130" s="70">
        <f t="shared" si="12"/>
        <v>38452000</v>
      </c>
      <c r="U130" s="1"/>
      <c r="V130" s="66">
        <f t="shared" si="13"/>
        <v>37504000</v>
      </c>
    </row>
    <row r="131" spans="1:22" x14ac:dyDescent="0.25">
      <c r="A131" s="3" t="s">
        <v>259</v>
      </c>
      <c r="B131" s="3" t="s">
        <v>260</v>
      </c>
      <c r="C131" s="10">
        <v>8619160.6705492213</v>
      </c>
      <c r="D131" s="10">
        <v>1280000</v>
      </c>
      <c r="E131" s="10">
        <v>9899160.6705492213</v>
      </c>
      <c r="F131" s="6"/>
      <c r="G131" s="6"/>
      <c r="H131" s="12">
        <f t="shared" si="7"/>
        <v>8619160.6705492213</v>
      </c>
      <c r="I131" s="6"/>
      <c r="J131" s="6"/>
      <c r="K131" s="12">
        <f t="shared" si="8"/>
        <v>2560000</v>
      </c>
      <c r="L131" s="1"/>
      <c r="M131" s="1">
        <f t="shared" si="9"/>
        <v>11179160.670549221</v>
      </c>
      <c r="N131" s="19">
        <v>612716.71387957199</v>
      </c>
      <c r="O131" s="1"/>
      <c r="P131" s="75">
        <f t="shared" si="10"/>
        <v>10566443.956669649</v>
      </c>
      <c r="R131" s="70">
        <f t="shared" si="11"/>
        <v>10328000</v>
      </c>
      <c r="S131" s="71"/>
      <c r="T131" s="70">
        <f t="shared" si="12"/>
        <v>10328000</v>
      </c>
      <c r="U131" s="1"/>
      <c r="V131" s="66">
        <f t="shared" si="13"/>
        <v>10073000</v>
      </c>
    </row>
    <row r="132" spans="1:22" x14ac:dyDescent="0.25">
      <c r="A132" s="3" t="s">
        <v>261</v>
      </c>
      <c r="B132" s="3" t="s">
        <v>262</v>
      </c>
      <c r="C132" s="10">
        <v>8558073.5413591154</v>
      </c>
      <c r="D132" s="10">
        <v>1472000</v>
      </c>
      <c r="E132" s="10">
        <v>10030073.541359115</v>
      </c>
      <c r="F132" s="6"/>
      <c r="G132" s="6"/>
      <c r="H132" s="12">
        <f t="shared" si="7"/>
        <v>8558073.5413591154</v>
      </c>
      <c r="I132" s="6"/>
      <c r="J132" s="6"/>
      <c r="K132" s="12">
        <f t="shared" si="8"/>
        <v>2944000</v>
      </c>
      <c r="L132" s="1"/>
      <c r="M132" s="1">
        <f t="shared" si="9"/>
        <v>11502073.541359115</v>
      </c>
      <c r="N132" s="19">
        <v>620819.67398666649</v>
      </c>
      <c r="O132" s="1"/>
      <c r="P132" s="75">
        <f t="shared" si="10"/>
        <v>10881253.867372449</v>
      </c>
      <c r="R132" s="70">
        <f t="shared" si="11"/>
        <v>10635000</v>
      </c>
      <c r="S132" s="71"/>
      <c r="T132" s="70">
        <f t="shared" si="12"/>
        <v>10635000</v>
      </c>
      <c r="U132" s="1"/>
      <c r="V132" s="66">
        <f t="shared" si="13"/>
        <v>10373000</v>
      </c>
    </row>
    <row r="133" spans="1:22" x14ac:dyDescent="0.25">
      <c r="A133" s="3" t="s">
        <v>263</v>
      </c>
      <c r="B133" s="3" t="s">
        <v>264</v>
      </c>
      <c r="C133" s="10">
        <v>13463107.743195275</v>
      </c>
      <c r="D133" s="10">
        <v>1771000</v>
      </c>
      <c r="E133" s="10">
        <v>15234107.743195275</v>
      </c>
      <c r="F133" s="6"/>
      <c r="G133" s="6"/>
      <c r="H133" s="12">
        <f t="shared" ref="H133:H155" si="14">+C133+F133--G133</f>
        <v>13463107.743195275</v>
      </c>
      <c r="I133" s="6"/>
      <c r="J133" s="6"/>
      <c r="K133" s="12">
        <f t="shared" ref="K133:K155" si="15">+(D133*2)+I133--J133</f>
        <v>3542000</v>
      </c>
      <c r="L133" s="1"/>
      <c r="M133" s="1">
        <f t="shared" ref="M133:M155" si="16">+H133+K133</f>
        <v>17005107.743195273</v>
      </c>
      <c r="N133" s="19">
        <v>942927.66285407462</v>
      </c>
      <c r="O133" s="1"/>
      <c r="P133" s="75">
        <f t="shared" ref="P133:P155" si="17">+M133-N133+O133</f>
        <v>16062180.080341198</v>
      </c>
      <c r="R133" s="70">
        <f t="shared" ref="R133:R155" si="18">ROUND((1+R$2)*P133,-3)</f>
        <v>15699000</v>
      </c>
      <c r="S133" s="71"/>
      <c r="T133" s="70">
        <f t="shared" ref="T133:T155" si="19">R133+S133</f>
        <v>15699000</v>
      </c>
      <c r="U133" s="1"/>
      <c r="V133" s="66">
        <f t="shared" ref="V133:V155" si="20">ROUND(R133*(1+V$2),-3)</f>
        <v>15312000</v>
      </c>
    </row>
    <row r="134" spans="1:22" x14ac:dyDescent="0.25">
      <c r="A134" s="3" t="s">
        <v>265</v>
      </c>
      <c r="B134" s="3" t="s">
        <v>266</v>
      </c>
      <c r="C134" s="10">
        <v>10912917.268489799</v>
      </c>
      <c r="D134" s="10">
        <v>1572000</v>
      </c>
      <c r="E134" s="10">
        <v>12484917.268489799</v>
      </c>
      <c r="F134" s="6"/>
      <c r="G134" s="6"/>
      <c r="H134" s="12">
        <f t="shared" si="14"/>
        <v>10912917.268489799</v>
      </c>
      <c r="I134" s="6"/>
      <c r="J134" s="6"/>
      <c r="K134" s="12">
        <f t="shared" si="15"/>
        <v>3144000</v>
      </c>
      <c r="L134" s="1"/>
      <c r="M134" s="1">
        <f t="shared" si="16"/>
        <v>14056917.268489799</v>
      </c>
      <c r="N134" s="19">
        <v>772764.25107089127</v>
      </c>
      <c r="O134" s="1"/>
      <c r="P134" s="75">
        <f t="shared" si="17"/>
        <v>13284153.017418908</v>
      </c>
      <c r="R134" s="70">
        <f t="shared" si="18"/>
        <v>12984000</v>
      </c>
      <c r="S134" s="71"/>
      <c r="T134" s="70">
        <f t="shared" si="19"/>
        <v>12984000</v>
      </c>
      <c r="U134" s="1"/>
      <c r="V134" s="66">
        <f t="shared" si="20"/>
        <v>12664000</v>
      </c>
    </row>
    <row r="135" spans="1:22" x14ac:dyDescent="0.25">
      <c r="A135" s="3" t="s">
        <v>267</v>
      </c>
      <c r="B135" s="3" t="s">
        <v>268</v>
      </c>
      <c r="C135" s="10">
        <v>8631425.7854784708</v>
      </c>
      <c r="D135" s="10">
        <v>1956000</v>
      </c>
      <c r="E135" s="10">
        <v>10587425.785478471</v>
      </c>
      <c r="F135" s="6"/>
      <c r="G135" s="6"/>
      <c r="H135" s="12">
        <f t="shared" si="14"/>
        <v>8631425.7854784708</v>
      </c>
      <c r="I135" s="6"/>
      <c r="J135" s="6"/>
      <c r="K135" s="12">
        <f t="shared" si="15"/>
        <v>3912000</v>
      </c>
      <c r="L135" s="1"/>
      <c r="M135" s="1">
        <f t="shared" si="16"/>
        <v>12543425.785478471</v>
      </c>
      <c r="N135" s="19">
        <v>655317.45080386708</v>
      </c>
      <c r="O135" s="1"/>
      <c r="P135" s="75">
        <f t="shared" si="17"/>
        <v>11888108.334674604</v>
      </c>
      <c r="R135" s="70">
        <f t="shared" si="18"/>
        <v>11619000</v>
      </c>
      <c r="S135" s="71"/>
      <c r="T135" s="70">
        <f t="shared" si="19"/>
        <v>11619000</v>
      </c>
      <c r="U135" s="1"/>
      <c r="V135" s="66">
        <f t="shared" si="20"/>
        <v>11333000</v>
      </c>
    </row>
    <row r="136" spans="1:22" x14ac:dyDescent="0.25">
      <c r="A136" s="3" t="s">
        <v>269</v>
      </c>
      <c r="B136" s="3" t="s">
        <v>270</v>
      </c>
      <c r="C136" s="10">
        <v>7395614.7968490357</v>
      </c>
      <c r="D136" s="10">
        <v>1494000</v>
      </c>
      <c r="E136" s="10">
        <v>8889614.7968490347</v>
      </c>
      <c r="F136" s="6">
        <v>195000</v>
      </c>
      <c r="G136" s="6"/>
      <c r="H136" s="12">
        <f t="shared" si="14"/>
        <v>7590614.7968490357</v>
      </c>
      <c r="I136" s="6"/>
      <c r="J136" s="6"/>
      <c r="K136" s="12">
        <f t="shared" si="15"/>
        <v>2988000</v>
      </c>
      <c r="L136" s="1"/>
      <c r="M136" s="1">
        <f t="shared" si="16"/>
        <v>10578614.796849035</v>
      </c>
      <c r="N136" s="19">
        <v>550230.03941993427</v>
      </c>
      <c r="O136" s="1"/>
      <c r="P136" s="75">
        <f t="shared" si="17"/>
        <v>10028384.757429101</v>
      </c>
      <c r="R136" s="70">
        <f t="shared" si="18"/>
        <v>9802000</v>
      </c>
      <c r="S136" s="71"/>
      <c r="T136" s="70">
        <f t="shared" si="19"/>
        <v>9802000</v>
      </c>
      <c r="U136" s="1"/>
      <c r="V136" s="66">
        <f t="shared" si="20"/>
        <v>9560000</v>
      </c>
    </row>
    <row r="137" spans="1:22" x14ac:dyDescent="0.25">
      <c r="A137" s="3" t="s">
        <v>271</v>
      </c>
      <c r="B137" s="3" t="s">
        <v>272</v>
      </c>
      <c r="C137" s="10">
        <v>32261008.328210022</v>
      </c>
      <c r="D137" s="10">
        <v>3855000</v>
      </c>
      <c r="E137" s="10">
        <v>36116008.328210026</v>
      </c>
      <c r="F137" s="6"/>
      <c r="G137" s="6"/>
      <c r="H137" s="12">
        <f t="shared" si="14"/>
        <v>32261008.328210022</v>
      </c>
      <c r="I137" s="6"/>
      <c r="J137" s="6"/>
      <c r="K137" s="12">
        <f t="shared" si="15"/>
        <v>7710000</v>
      </c>
      <c r="L137" s="1"/>
      <c r="M137" s="1">
        <f t="shared" si="16"/>
        <v>39971008.328210026</v>
      </c>
      <c r="N137" s="19">
        <v>2235430.1215802324</v>
      </c>
      <c r="O137" s="1"/>
      <c r="P137" s="75">
        <f t="shared" si="17"/>
        <v>37735578.20662979</v>
      </c>
      <c r="R137" s="70">
        <f t="shared" si="18"/>
        <v>36883000</v>
      </c>
      <c r="S137" s="71"/>
      <c r="T137" s="70">
        <f t="shared" si="19"/>
        <v>36883000</v>
      </c>
      <c r="U137" s="1"/>
      <c r="V137" s="66">
        <f t="shared" si="20"/>
        <v>35974000</v>
      </c>
    </row>
    <row r="138" spans="1:22" x14ac:dyDescent="0.25">
      <c r="A138" s="3" t="s">
        <v>273</v>
      </c>
      <c r="B138" s="3" t="s">
        <v>274</v>
      </c>
      <c r="C138" s="10">
        <v>10828746.068658739</v>
      </c>
      <c r="D138" s="10">
        <v>1642000</v>
      </c>
      <c r="E138" s="10">
        <v>12470746.068658739</v>
      </c>
      <c r="F138" s="6"/>
      <c r="G138" s="6"/>
      <c r="H138" s="12">
        <f t="shared" si="14"/>
        <v>10828746.068658739</v>
      </c>
      <c r="I138" s="6"/>
      <c r="J138" s="6"/>
      <c r="K138" s="12">
        <f t="shared" si="15"/>
        <v>3284000</v>
      </c>
      <c r="L138" s="1"/>
      <c r="M138" s="1">
        <f t="shared" si="16"/>
        <v>14112746.068658739</v>
      </c>
      <c r="N138" s="19">
        <v>771887.11296987545</v>
      </c>
      <c r="O138" s="1"/>
      <c r="P138" s="75">
        <f t="shared" si="17"/>
        <v>13340858.955688864</v>
      </c>
      <c r="R138" s="70">
        <f t="shared" si="18"/>
        <v>13039000</v>
      </c>
      <c r="S138" s="71"/>
      <c r="T138" s="70">
        <f t="shared" si="19"/>
        <v>13039000</v>
      </c>
      <c r="U138" s="1"/>
      <c r="V138" s="66">
        <f t="shared" si="20"/>
        <v>12718000</v>
      </c>
    </row>
    <row r="139" spans="1:22" x14ac:dyDescent="0.25">
      <c r="A139" s="3" t="s">
        <v>275</v>
      </c>
      <c r="B139" s="3" t="s">
        <v>276</v>
      </c>
      <c r="C139" s="10">
        <v>21104746.555688895</v>
      </c>
      <c r="D139" s="10">
        <v>3267000</v>
      </c>
      <c r="E139" s="10">
        <v>24371746.555688895</v>
      </c>
      <c r="F139" s="6">
        <v>108812</v>
      </c>
      <c r="G139" s="6">
        <v>-71000</v>
      </c>
      <c r="H139" s="12">
        <f t="shared" si="14"/>
        <v>21142558.555688895</v>
      </c>
      <c r="I139" s="6"/>
      <c r="J139" s="6"/>
      <c r="K139" s="12">
        <f t="shared" si="15"/>
        <v>6534000</v>
      </c>
      <c r="L139" s="1"/>
      <c r="M139" s="1">
        <f t="shared" si="16"/>
        <v>27676558.555688895</v>
      </c>
      <c r="N139" s="19">
        <v>1508509.353276208</v>
      </c>
      <c r="O139" s="1"/>
      <c r="P139" s="75">
        <f t="shared" si="17"/>
        <v>26168049.202412687</v>
      </c>
      <c r="R139" s="70">
        <f t="shared" si="18"/>
        <v>25577000</v>
      </c>
      <c r="S139" s="71"/>
      <c r="T139" s="70">
        <f t="shared" si="19"/>
        <v>25577000</v>
      </c>
      <c r="U139" s="1"/>
      <c r="V139" s="66">
        <f t="shared" si="20"/>
        <v>24947000</v>
      </c>
    </row>
    <row r="140" spans="1:22" x14ac:dyDescent="0.25">
      <c r="A140" s="3" t="s">
        <v>277</v>
      </c>
      <c r="B140" s="3" t="s">
        <v>278</v>
      </c>
      <c r="C140" s="10">
        <v>15827335.669437896</v>
      </c>
      <c r="D140" s="10">
        <v>2146000</v>
      </c>
      <c r="E140" s="10">
        <v>17973335.669437896</v>
      </c>
      <c r="F140" s="6"/>
      <c r="G140" s="6"/>
      <c r="H140" s="12">
        <f t="shared" si="14"/>
        <v>15827335.669437896</v>
      </c>
      <c r="I140" s="6"/>
      <c r="J140" s="6"/>
      <c r="K140" s="12">
        <f t="shared" si="15"/>
        <v>4292000</v>
      </c>
      <c r="L140" s="1"/>
      <c r="M140" s="1">
        <f t="shared" si="16"/>
        <v>20119335.669437896</v>
      </c>
      <c r="N140" s="19">
        <v>1112474.4344836955</v>
      </c>
      <c r="O140" s="1"/>
      <c r="P140" s="75">
        <f t="shared" si="17"/>
        <v>19006861.234954201</v>
      </c>
      <c r="R140" s="70">
        <f t="shared" si="18"/>
        <v>18577000</v>
      </c>
      <c r="S140" s="71"/>
      <c r="T140" s="70">
        <f t="shared" si="19"/>
        <v>18577000</v>
      </c>
      <c r="U140" s="1"/>
      <c r="V140" s="66">
        <f t="shared" si="20"/>
        <v>18119000</v>
      </c>
    </row>
    <row r="141" spans="1:22" x14ac:dyDescent="0.25">
      <c r="A141" s="3" t="s">
        <v>279</v>
      </c>
      <c r="B141" s="3" t="s">
        <v>280</v>
      </c>
      <c r="C141" s="10">
        <v>12276565.929812733</v>
      </c>
      <c r="D141" s="10">
        <v>2908000</v>
      </c>
      <c r="E141" s="10">
        <v>15184565.929812733</v>
      </c>
      <c r="F141" s="6"/>
      <c r="G141" s="6"/>
      <c r="H141" s="12">
        <f t="shared" si="14"/>
        <v>12276565.929812733</v>
      </c>
      <c r="I141" s="6"/>
      <c r="J141" s="6"/>
      <c r="K141" s="12">
        <f t="shared" si="15"/>
        <v>5816000</v>
      </c>
      <c r="L141" s="1"/>
      <c r="M141" s="1">
        <f t="shared" si="16"/>
        <v>18092565.929812733</v>
      </c>
      <c r="N141" s="19">
        <v>939861.23145593656</v>
      </c>
      <c r="O141" s="1"/>
      <c r="P141" s="75">
        <f t="shared" si="17"/>
        <v>17152704.698356796</v>
      </c>
      <c r="R141" s="70">
        <f t="shared" si="18"/>
        <v>16765000</v>
      </c>
      <c r="S141" s="71"/>
      <c r="T141" s="70">
        <f t="shared" si="19"/>
        <v>16765000</v>
      </c>
      <c r="U141" s="1"/>
      <c r="V141" s="66">
        <f t="shared" si="20"/>
        <v>16352000</v>
      </c>
    </row>
    <row r="142" spans="1:22" x14ac:dyDescent="0.25">
      <c r="A142" s="3" t="s">
        <v>281</v>
      </c>
      <c r="B142" s="3" t="s">
        <v>282</v>
      </c>
      <c r="C142" s="10">
        <v>25430860.537765086</v>
      </c>
      <c r="D142" s="10">
        <v>2871000</v>
      </c>
      <c r="E142" s="10">
        <v>28301860.537765086</v>
      </c>
      <c r="F142" s="6"/>
      <c r="G142" s="6"/>
      <c r="H142" s="12">
        <f t="shared" si="14"/>
        <v>25430860.537765086</v>
      </c>
      <c r="I142" s="6"/>
      <c r="J142" s="6"/>
      <c r="K142" s="12">
        <f t="shared" si="15"/>
        <v>5742000</v>
      </c>
      <c r="L142" s="1"/>
      <c r="M142" s="1">
        <f t="shared" si="16"/>
        <v>31172860.537765086</v>
      </c>
      <c r="N142" s="19">
        <v>1751766.9994960546</v>
      </c>
      <c r="O142" s="1"/>
      <c r="P142" s="75">
        <f t="shared" si="17"/>
        <v>29421093.538269032</v>
      </c>
      <c r="R142" s="70">
        <f t="shared" si="18"/>
        <v>28756000</v>
      </c>
      <c r="S142" s="71"/>
      <c r="T142" s="70">
        <f t="shared" si="19"/>
        <v>28756000</v>
      </c>
      <c r="U142" s="1"/>
      <c r="V142" s="66">
        <f t="shared" si="20"/>
        <v>28047000</v>
      </c>
    </row>
    <row r="143" spans="1:22" x14ac:dyDescent="0.25">
      <c r="A143" s="3" t="s">
        <v>283</v>
      </c>
      <c r="B143" s="3" t="s">
        <v>284</v>
      </c>
      <c r="C143" s="10">
        <v>10439494.751767097</v>
      </c>
      <c r="D143" s="10">
        <v>1467000</v>
      </c>
      <c r="E143" s="10">
        <v>11906494.751767097</v>
      </c>
      <c r="F143" s="6">
        <v>185000</v>
      </c>
      <c r="G143" s="6"/>
      <c r="H143" s="12">
        <f t="shared" si="14"/>
        <v>10624494.751767097</v>
      </c>
      <c r="I143" s="6">
        <v>377513</v>
      </c>
      <c r="J143" s="6"/>
      <c r="K143" s="12">
        <f t="shared" si="15"/>
        <v>3311513</v>
      </c>
      <c r="L143" s="1"/>
      <c r="M143" s="1">
        <f t="shared" si="16"/>
        <v>13936007.751767097</v>
      </c>
      <c r="N143" s="19">
        <v>736962.31235353323</v>
      </c>
      <c r="O143" s="1"/>
      <c r="P143" s="75">
        <f t="shared" si="17"/>
        <v>13199045.439413564</v>
      </c>
      <c r="R143" s="70">
        <f t="shared" si="18"/>
        <v>12901000</v>
      </c>
      <c r="S143" s="71"/>
      <c r="T143" s="70">
        <f t="shared" si="19"/>
        <v>12901000</v>
      </c>
      <c r="U143" s="1"/>
      <c r="V143" s="66">
        <f t="shared" si="20"/>
        <v>12583000</v>
      </c>
    </row>
    <row r="144" spans="1:22" x14ac:dyDescent="0.25">
      <c r="A144" s="3" t="s">
        <v>285</v>
      </c>
      <c r="B144" s="3" t="s">
        <v>286</v>
      </c>
      <c r="C144" s="10">
        <v>19477466.348504212</v>
      </c>
      <c r="D144" s="10">
        <v>3326000</v>
      </c>
      <c r="E144" s="10">
        <v>22803466.348504212</v>
      </c>
      <c r="F144" s="6"/>
      <c r="G144" s="6"/>
      <c r="H144" s="12">
        <f t="shared" si="14"/>
        <v>19477466.348504212</v>
      </c>
      <c r="I144" s="6"/>
      <c r="J144" s="6"/>
      <c r="K144" s="12">
        <f t="shared" si="15"/>
        <v>6652000</v>
      </c>
      <c r="L144" s="1"/>
      <c r="M144" s="1">
        <f t="shared" si="16"/>
        <v>26129466.348504212</v>
      </c>
      <c r="N144" s="19">
        <v>1411439.3564382577</v>
      </c>
      <c r="O144" s="1"/>
      <c r="P144" s="75">
        <f t="shared" si="17"/>
        <v>24718026.992065955</v>
      </c>
      <c r="R144" s="70">
        <f t="shared" si="18"/>
        <v>24159000</v>
      </c>
      <c r="S144" s="71"/>
      <c r="T144" s="70">
        <f t="shared" si="19"/>
        <v>24159000</v>
      </c>
      <c r="U144" s="1"/>
      <c r="V144" s="66">
        <f t="shared" si="20"/>
        <v>23563000</v>
      </c>
    </row>
    <row r="145" spans="1:22" x14ac:dyDescent="0.25">
      <c r="A145" s="3" t="s">
        <v>287</v>
      </c>
      <c r="B145" s="3" t="s">
        <v>288</v>
      </c>
      <c r="C145" s="10">
        <v>4819113.5730157271</v>
      </c>
      <c r="D145" s="10">
        <v>919000</v>
      </c>
      <c r="E145" s="10">
        <v>5738113.5730157271</v>
      </c>
      <c r="F145" s="6"/>
      <c r="G145" s="6"/>
      <c r="H145" s="12">
        <f t="shared" si="14"/>
        <v>4819113.5730157271</v>
      </c>
      <c r="I145" s="6"/>
      <c r="J145" s="6"/>
      <c r="K145" s="12">
        <f t="shared" si="15"/>
        <v>1838000</v>
      </c>
      <c r="L145" s="1"/>
      <c r="M145" s="1">
        <f t="shared" si="16"/>
        <v>6657113.5730157271</v>
      </c>
      <c r="N145" s="19">
        <v>355165.27202006732</v>
      </c>
      <c r="O145" s="1"/>
      <c r="P145" s="75">
        <f t="shared" si="17"/>
        <v>6301948.30099566</v>
      </c>
      <c r="R145" s="70">
        <f t="shared" si="18"/>
        <v>6159000</v>
      </c>
      <c r="S145" s="71"/>
      <c r="T145" s="70">
        <f t="shared" si="19"/>
        <v>6159000</v>
      </c>
      <c r="U145" s="1"/>
      <c r="V145" s="66">
        <f t="shared" si="20"/>
        <v>6007000</v>
      </c>
    </row>
    <row r="146" spans="1:22" x14ac:dyDescent="0.25">
      <c r="A146" s="3" t="s">
        <v>289</v>
      </c>
      <c r="B146" s="3" t="s">
        <v>290</v>
      </c>
      <c r="C146" s="10">
        <v>27445328.416762277</v>
      </c>
      <c r="D146" s="10">
        <v>5582000</v>
      </c>
      <c r="E146" s="10">
        <v>33027328.416762277</v>
      </c>
      <c r="F146" s="6"/>
      <c r="G146" s="6"/>
      <c r="H146" s="12">
        <f t="shared" si="14"/>
        <v>27445328.416762277</v>
      </c>
      <c r="I146" s="6"/>
      <c r="J146" s="6"/>
      <c r="K146" s="12">
        <f t="shared" si="15"/>
        <v>11164000</v>
      </c>
      <c r="L146" s="1"/>
      <c r="M146" s="1">
        <f t="shared" si="16"/>
        <v>38609328.416762277</v>
      </c>
      <c r="N146" s="19">
        <v>2044253.7311213522</v>
      </c>
      <c r="O146" s="1"/>
      <c r="P146" s="75">
        <f t="shared" si="17"/>
        <v>36565074.685640924</v>
      </c>
      <c r="R146" s="70">
        <f t="shared" si="18"/>
        <v>35739000</v>
      </c>
      <c r="S146" s="71"/>
      <c r="T146" s="70">
        <f>R146+S146</f>
        <v>35739000</v>
      </c>
      <c r="U146" s="1"/>
      <c r="V146" s="66">
        <f>ROUND(R146*(1+V$2),-3)</f>
        <v>34858000</v>
      </c>
    </row>
    <row r="147" spans="1:22" x14ac:dyDescent="0.25">
      <c r="A147" s="3" t="s">
        <v>291</v>
      </c>
      <c r="B147" s="3" t="s">
        <v>292</v>
      </c>
      <c r="C147" s="10">
        <v>31234925.351776559</v>
      </c>
      <c r="D147" s="10">
        <v>2242000</v>
      </c>
      <c r="E147" s="10">
        <v>33476925.351776559</v>
      </c>
      <c r="F147" s="6"/>
      <c r="G147" s="6"/>
      <c r="H147" s="12">
        <f t="shared" si="14"/>
        <v>31234925.351776559</v>
      </c>
      <c r="I147" s="6"/>
      <c r="J147" s="6"/>
      <c r="K147" s="12">
        <f t="shared" si="15"/>
        <v>4484000</v>
      </c>
      <c r="L147" s="1"/>
      <c r="M147" s="1">
        <f t="shared" si="16"/>
        <v>35718925.351776555</v>
      </c>
      <c r="N147" s="19">
        <v>2072081.9042120101</v>
      </c>
      <c r="O147" s="1"/>
      <c r="P147" s="75">
        <f t="shared" si="17"/>
        <v>33646843.447564542</v>
      </c>
      <c r="R147" s="70">
        <f t="shared" si="18"/>
        <v>32886000</v>
      </c>
      <c r="S147" s="71"/>
      <c r="T147" s="70">
        <f t="shared" si="19"/>
        <v>32886000</v>
      </c>
      <c r="U147" s="1"/>
      <c r="V147" s="66">
        <f t="shared" si="20"/>
        <v>32075000</v>
      </c>
    </row>
    <row r="148" spans="1:22" x14ac:dyDescent="0.25">
      <c r="A148" s="3" t="s">
        <v>293</v>
      </c>
      <c r="B148" s="3" t="s">
        <v>294</v>
      </c>
      <c r="C148" s="10">
        <v>23665025.884580724</v>
      </c>
      <c r="D148" s="10">
        <v>2761000</v>
      </c>
      <c r="E148" s="10">
        <v>26426025.884580724</v>
      </c>
      <c r="F148" s="6"/>
      <c r="G148" s="6"/>
      <c r="H148" s="12">
        <f t="shared" si="14"/>
        <v>23665025.884580724</v>
      </c>
      <c r="I148" s="6"/>
      <c r="J148" s="6"/>
      <c r="K148" s="12">
        <f t="shared" si="15"/>
        <v>5522000</v>
      </c>
      <c r="L148" s="1"/>
      <c r="M148" s="1">
        <f t="shared" si="16"/>
        <v>29187025.884580724</v>
      </c>
      <c r="N148" s="19">
        <v>1635660.6665722977</v>
      </c>
      <c r="O148" s="1"/>
      <c r="P148" s="75">
        <f t="shared" si="17"/>
        <v>27551365.218008425</v>
      </c>
      <c r="R148" s="70">
        <f t="shared" si="18"/>
        <v>26929000</v>
      </c>
      <c r="S148" s="71"/>
      <c r="T148" s="70">
        <f t="shared" si="19"/>
        <v>26929000</v>
      </c>
      <c r="U148" s="1"/>
      <c r="V148" s="66">
        <f t="shared" si="20"/>
        <v>26265000</v>
      </c>
    </row>
    <row r="149" spans="1:22" x14ac:dyDescent="0.25">
      <c r="A149" s="3" t="s">
        <v>295</v>
      </c>
      <c r="B149" s="3" t="s">
        <v>296</v>
      </c>
      <c r="C149" s="10">
        <v>14586556.886994444</v>
      </c>
      <c r="D149" s="10">
        <v>2584000</v>
      </c>
      <c r="E149" s="10">
        <v>17170556.886994444</v>
      </c>
      <c r="F149" s="6"/>
      <c r="G149" s="6"/>
      <c r="H149" s="12">
        <f t="shared" si="14"/>
        <v>14586556.886994444</v>
      </c>
      <c r="I149" s="6"/>
      <c r="J149" s="6"/>
      <c r="K149" s="12">
        <f t="shared" si="15"/>
        <v>5168000</v>
      </c>
      <c r="L149" s="1"/>
      <c r="M149" s="1">
        <f t="shared" si="16"/>
        <v>19754556.886994444</v>
      </c>
      <c r="N149" s="19">
        <v>1062785.7796652759</v>
      </c>
      <c r="O149" s="1"/>
      <c r="P149" s="75">
        <f t="shared" si="17"/>
        <v>18691771.107329167</v>
      </c>
      <c r="R149" s="70">
        <f t="shared" si="18"/>
        <v>18269000</v>
      </c>
      <c r="S149" s="71"/>
      <c r="T149" s="70">
        <f t="shared" si="19"/>
        <v>18269000</v>
      </c>
      <c r="U149" s="1"/>
      <c r="V149" s="66">
        <f t="shared" si="20"/>
        <v>17819000</v>
      </c>
    </row>
    <row r="150" spans="1:22" x14ac:dyDescent="0.25">
      <c r="A150" s="3" t="s">
        <v>297</v>
      </c>
      <c r="B150" s="3" t="s">
        <v>298</v>
      </c>
      <c r="C150" s="10">
        <v>3510715.7126540528</v>
      </c>
      <c r="D150" s="10">
        <v>957000</v>
      </c>
      <c r="E150" s="10">
        <v>4467715.7126540523</v>
      </c>
      <c r="F150" s="6"/>
      <c r="G150" s="6"/>
      <c r="H150" s="12">
        <f t="shared" si="14"/>
        <v>3510715.7126540528</v>
      </c>
      <c r="I150" s="6"/>
      <c r="J150" s="6"/>
      <c r="K150" s="12">
        <f t="shared" si="15"/>
        <v>1914000</v>
      </c>
      <c r="L150" s="1"/>
      <c r="M150" s="1">
        <f t="shared" si="16"/>
        <v>5424715.7126540523</v>
      </c>
      <c r="N150" s="19">
        <v>276532.94871247339</v>
      </c>
      <c r="O150" s="1"/>
      <c r="P150" s="75">
        <f t="shared" si="17"/>
        <v>5148182.7639415786</v>
      </c>
      <c r="R150" s="70">
        <f t="shared" si="18"/>
        <v>5032000</v>
      </c>
      <c r="S150" s="71"/>
      <c r="T150" s="70">
        <f t="shared" si="19"/>
        <v>5032000</v>
      </c>
      <c r="U150" s="1"/>
      <c r="V150" s="66">
        <f t="shared" si="20"/>
        <v>4908000</v>
      </c>
    </row>
    <row r="151" spans="1:22" x14ac:dyDescent="0.25">
      <c r="A151" s="3" t="s">
        <v>299</v>
      </c>
      <c r="B151" s="3" t="s">
        <v>300</v>
      </c>
      <c r="C151" s="10">
        <v>28164024.74014926</v>
      </c>
      <c r="D151" s="10">
        <v>2522000</v>
      </c>
      <c r="E151" s="10">
        <v>30686024.74014926</v>
      </c>
      <c r="F151" s="6"/>
      <c r="G151" s="6"/>
      <c r="H151" s="12">
        <f t="shared" si="14"/>
        <v>28164024.74014926</v>
      </c>
      <c r="I151" s="6"/>
      <c r="J151" s="6"/>
      <c r="K151" s="12">
        <f t="shared" si="15"/>
        <v>5044000</v>
      </c>
      <c r="L151" s="1"/>
      <c r="M151" s="1">
        <f t="shared" si="16"/>
        <v>33208024.74014926</v>
      </c>
      <c r="N151" s="19">
        <v>1899336.8091042759</v>
      </c>
      <c r="O151" s="1"/>
      <c r="P151" s="75">
        <f t="shared" si="17"/>
        <v>31308687.931044985</v>
      </c>
      <c r="R151" s="70">
        <f t="shared" si="18"/>
        <v>30601000</v>
      </c>
      <c r="S151" s="71"/>
      <c r="T151" s="70">
        <f t="shared" si="19"/>
        <v>30601000</v>
      </c>
      <c r="U151" s="1"/>
      <c r="V151" s="66">
        <f t="shared" si="20"/>
        <v>29847000</v>
      </c>
    </row>
    <row r="152" spans="1:22" x14ac:dyDescent="0.25">
      <c r="A152" s="3" t="s">
        <v>301</v>
      </c>
      <c r="B152" s="3" t="s">
        <v>302</v>
      </c>
      <c r="C152" s="10">
        <v>4222796.0426629921</v>
      </c>
      <c r="D152" s="10">
        <v>930000</v>
      </c>
      <c r="E152" s="10">
        <v>5152796.0426629921</v>
      </c>
      <c r="F152" s="6"/>
      <c r="G152" s="6"/>
      <c r="H152" s="12">
        <f t="shared" si="14"/>
        <v>4222796.0426629921</v>
      </c>
      <c r="I152" s="6"/>
      <c r="J152" s="6"/>
      <c r="K152" s="12">
        <f t="shared" si="15"/>
        <v>1860000</v>
      </c>
      <c r="L152" s="1"/>
      <c r="M152" s="1">
        <f t="shared" si="16"/>
        <v>6082796.0426629921</v>
      </c>
      <c r="N152" s="19">
        <v>318936.56074752501</v>
      </c>
      <c r="O152" s="1"/>
      <c r="P152" s="75">
        <f t="shared" si="17"/>
        <v>5763859.4819154674</v>
      </c>
      <c r="R152" s="70">
        <f t="shared" si="18"/>
        <v>5634000</v>
      </c>
      <c r="S152" s="71"/>
      <c r="T152" s="70">
        <f t="shared" si="19"/>
        <v>5634000</v>
      </c>
      <c r="U152" s="1"/>
      <c r="V152" s="66">
        <f t="shared" si="20"/>
        <v>5495000</v>
      </c>
    </row>
    <row r="153" spans="1:22" x14ac:dyDescent="0.25">
      <c r="A153" s="3" t="s">
        <v>303</v>
      </c>
      <c r="B153" s="3" t="s">
        <v>304</v>
      </c>
      <c r="C153" s="10">
        <v>19295996.712738752</v>
      </c>
      <c r="D153" s="10">
        <v>2198000</v>
      </c>
      <c r="E153" s="10">
        <v>21493996.712738752</v>
      </c>
      <c r="F153" s="6"/>
      <c r="G153" s="6"/>
      <c r="H153" s="12">
        <f t="shared" si="14"/>
        <v>19295996.712738752</v>
      </c>
      <c r="I153" s="6"/>
      <c r="J153" s="6"/>
      <c r="K153" s="12">
        <f t="shared" si="15"/>
        <v>4396000</v>
      </c>
      <c r="L153" s="1"/>
      <c r="M153" s="1">
        <f t="shared" si="16"/>
        <v>23691996.712738752</v>
      </c>
      <c r="N153" s="19">
        <v>1330388.6533682188</v>
      </c>
      <c r="O153" s="1"/>
      <c r="P153" s="75">
        <f t="shared" si="17"/>
        <v>22361608.059370533</v>
      </c>
      <c r="R153" s="70">
        <f t="shared" si="18"/>
        <v>21856000</v>
      </c>
      <c r="S153" s="71"/>
      <c r="T153" s="70">
        <f t="shared" si="19"/>
        <v>21856000</v>
      </c>
      <c r="U153" s="1"/>
      <c r="V153" s="66">
        <f t="shared" si="20"/>
        <v>21317000</v>
      </c>
    </row>
    <row r="154" spans="1:22" x14ac:dyDescent="0.25">
      <c r="A154" s="3" t="s">
        <v>305</v>
      </c>
      <c r="B154" s="3" t="s">
        <v>306</v>
      </c>
      <c r="C154" s="10">
        <v>26528285.268806942</v>
      </c>
      <c r="D154" s="10">
        <v>3342000</v>
      </c>
      <c r="E154" s="10">
        <v>29870285.268806942</v>
      </c>
      <c r="F154" s="6"/>
      <c r="G154" s="6"/>
      <c r="H154" s="12">
        <f t="shared" si="14"/>
        <v>26528285.268806942</v>
      </c>
      <c r="I154" s="6"/>
      <c r="J154" s="6"/>
      <c r="K154" s="12">
        <f t="shared" si="15"/>
        <v>6684000</v>
      </c>
      <c r="L154" s="1"/>
      <c r="M154" s="1">
        <f t="shared" si="16"/>
        <v>33212285.268806942</v>
      </c>
      <c r="N154" s="19">
        <v>1848845.9417573384</v>
      </c>
      <c r="O154" s="1"/>
      <c r="P154" s="75">
        <f t="shared" si="17"/>
        <v>31363439.327049602</v>
      </c>
      <c r="R154" s="70">
        <f t="shared" si="18"/>
        <v>30654000</v>
      </c>
      <c r="S154" s="71"/>
      <c r="T154" s="70">
        <f t="shared" si="19"/>
        <v>30654000</v>
      </c>
      <c r="U154" s="1"/>
      <c r="V154" s="66">
        <f t="shared" si="20"/>
        <v>29898000</v>
      </c>
    </row>
    <row r="155" spans="1:22" x14ac:dyDescent="0.25">
      <c r="A155" s="3" t="s">
        <v>307</v>
      </c>
      <c r="B155" s="3" t="s">
        <v>308</v>
      </c>
      <c r="C155" s="10">
        <v>7304752.4409516556</v>
      </c>
      <c r="D155" s="10">
        <v>916000</v>
      </c>
      <c r="E155" s="10">
        <v>8220752.4409516556</v>
      </c>
      <c r="F155" s="6"/>
      <c r="G155" s="6"/>
      <c r="H155" s="12">
        <f t="shared" si="14"/>
        <v>7304752.4409516556</v>
      </c>
      <c r="I155" s="6"/>
      <c r="J155" s="6"/>
      <c r="K155" s="12">
        <f t="shared" si="15"/>
        <v>1832000</v>
      </c>
      <c r="L155" s="1"/>
      <c r="M155" s="1">
        <f t="shared" si="16"/>
        <v>9136752.4409516566</v>
      </c>
      <c r="N155" s="19">
        <v>508830.25226803479</v>
      </c>
      <c r="O155" s="1"/>
      <c r="P155" s="75">
        <f t="shared" si="17"/>
        <v>8627922.1886836216</v>
      </c>
      <c r="R155" s="70">
        <f t="shared" si="18"/>
        <v>8433000</v>
      </c>
      <c r="S155" s="71"/>
      <c r="T155" s="70">
        <f t="shared" si="19"/>
        <v>8433000</v>
      </c>
      <c r="U155" s="1"/>
      <c r="V155" s="66">
        <f t="shared" si="20"/>
        <v>8225000</v>
      </c>
    </row>
    <row r="156" spans="1:22" x14ac:dyDescent="0.25">
      <c r="A156" s="3"/>
      <c r="B156" s="3"/>
      <c r="C156" s="10"/>
      <c r="D156" s="10"/>
      <c r="E156" s="10"/>
      <c r="F156" s="6"/>
      <c r="G156" s="6"/>
      <c r="H156" s="12"/>
      <c r="I156" s="6"/>
      <c r="J156" s="6"/>
      <c r="K156" s="12"/>
      <c r="L156" s="1"/>
      <c r="M156" s="1"/>
      <c r="N156" s="20"/>
      <c r="P156" s="76"/>
      <c r="R156" s="71"/>
      <c r="S156" s="71"/>
      <c r="T156" s="71"/>
      <c r="V156" s="67"/>
    </row>
    <row r="157" spans="1:22" s="17" customFormat="1" x14ac:dyDescent="0.25">
      <c r="A157" s="4"/>
      <c r="B157" s="4" t="s">
        <v>309</v>
      </c>
      <c r="C157" s="13">
        <f>SUM(C4:C155)</f>
        <v>2801472723.1287003</v>
      </c>
      <c r="D157" s="13">
        <f t="shared" ref="D157:P157" si="21">SUM(D4:D155)</f>
        <v>429763000</v>
      </c>
      <c r="E157" s="13">
        <f t="shared" si="21"/>
        <v>3231235723.2333889</v>
      </c>
      <c r="F157" s="14">
        <f t="shared" si="21"/>
        <v>3901475</v>
      </c>
      <c r="G157" s="14">
        <f t="shared" si="21"/>
        <v>-4117977</v>
      </c>
      <c r="H157" s="15">
        <f t="shared" si="21"/>
        <v>2801256221.1287003</v>
      </c>
      <c r="I157" s="14">
        <f t="shared" si="21"/>
        <v>5375728</v>
      </c>
      <c r="J157" s="14">
        <f t="shared" si="21"/>
        <v>-1200773</v>
      </c>
      <c r="K157" s="15">
        <f t="shared" si="21"/>
        <v>863700955</v>
      </c>
      <c r="L157" s="16"/>
      <c r="M157" s="16">
        <f t="shared" si="21"/>
        <v>3664957176.1286993</v>
      </c>
      <c r="N157" s="23">
        <f t="shared" si="21"/>
        <v>199999999.99999997</v>
      </c>
      <c r="O157" s="16">
        <f>SUM(O4:O155)</f>
        <v>842000</v>
      </c>
      <c r="P157" s="77">
        <f t="shared" si="21"/>
        <v>3465799176.1287003</v>
      </c>
      <c r="R157" s="73">
        <f>SUM(R4:R155)</f>
        <v>3387460000</v>
      </c>
      <c r="S157" s="73">
        <f>SUM(S4:S155)</f>
        <v>498000</v>
      </c>
      <c r="T157" s="73">
        <f>SUM(T4:T155)</f>
        <v>3387958000</v>
      </c>
      <c r="U157" s="16"/>
      <c r="V157" s="68">
        <f>SUM(V4:V155)</f>
        <v>3303958000</v>
      </c>
    </row>
    <row r="158" spans="1:22" x14ac:dyDescent="0.25">
      <c r="A158" s="88" t="s">
        <v>339</v>
      </c>
    </row>
    <row r="159" spans="1:22" x14ac:dyDescent="0.25">
      <c r="A159" s="87" t="s">
        <v>344</v>
      </c>
      <c r="E159" s="95">
        <f>+(F157--G157)+(I157--J157)</f>
        <v>3958453</v>
      </c>
      <c r="G159" s="62"/>
      <c r="H159" s="62"/>
      <c r="I159" s="62"/>
      <c r="T159" s="64"/>
      <c r="U159" s="5"/>
      <c r="V159" s="64"/>
    </row>
    <row r="160" spans="1:22" x14ac:dyDescent="0.25">
      <c r="A160" s="87" t="s">
        <v>340</v>
      </c>
      <c r="G160" s="5"/>
      <c r="H160" s="5"/>
      <c r="I160" s="5"/>
      <c r="T160" s="5"/>
      <c r="U160" s="5"/>
      <c r="V160" s="5"/>
    </row>
    <row r="161" spans="1:23" x14ac:dyDescent="0.25">
      <c r="A161" s="87" t="s">
        <v>341</v>
      </c>
      <c r="G161" s="5"/>
      <c r="H161" s="5"/>
      <c r="I161" s="5"/>
    </row>
    <row r="162" spans="1:23" x14ac:dyDescent="0.25">
      <c r="A162" s="92"/>
      <c r="B162" s="91"/>
      <c r="C162" s="86"/>
      <c r="E162" s="94"/>
      <c r="G162" s="5"/>
      <c r="H162" s="79"/>
      <c r="I162" s="62"/>
      <c r="T162" s="30"/>
    </row>
    <row r="163" spans="1:23" x14ac:dyDescent="0.25">
      <c r="A163" s="93"/>
      <c r="B163" s="91"/>
      <c r="C163" s="86"/>
      <c r="T163" s="30"/>
    </row>
    <row r="164" spans="1:23" x14ac:dyDescent="0.25">
      <c r="F164" t="s">
        <v>319</v>
      </c>
      <c r="T164" s="30"/>
    </row>
    <row r="165" spans="1:23" s="22" customFormat="1" x14ac:dyDescent="0.25">
      <c r="C165" s="57"/>
      <c r="D165" s="57"/>
      <c r="E165" s="57"/>
      <c r="F165" s="57"/>
      <c r="G165" s="57"/>
      <c r="H165" s="57"/>
      <c r="I165" s="57"/>
      <c r="N165" s="24"/>
      <c r="O165"/>
      <c r="R165"/>
      <c r="S165"/>
      <c r="T165"/>
      <c r="U165"/>
      <c r="V165"/>
      <c r="W165"/>
    </row>
    <row r="166" spans="1:23" s="22" customFormat="1" ht="15.75" x14ac:dyDescent="0.25">
      <c r="A166" s="85"/>
      <c r="C166" s="80"/>
      <c r="D166" s="57"/>
      <c r="E166" s="80"/>
      <c r="F166" s="80"/>
      <c r="G166" s="80"/>
      <c r="H166" s="80"/>
      <c r="I166" s="83"/>
      <c r="N166" s="24"/>
      <c r="O166"/>
      <c r="R166"/>
      <c r="S166"/>
      <c r="T166"/>
      <c r="U166"/>
      <c r="V166"/>
      <c r="W166"/>
    </row>
    <row r="167" spans="1:23" s="22" customFormat="1" ht="15.75" x14ac:dyDescent="0.25">
      <c r="A167" s="85"/>
      <c r="C167" s="57"/>
      <c r="D167" s="57"/>
      <c r="E167" s="57"/>
      <c r="F167" s="57"/>
      <c r="G167" s="57"/>
      <c r="H167" s="57"/>
      <c r="I167" s="57"/>
      <c r="N167" s="24"/>
      <c r="O167"/>
      <c r="R167"/>
      <c r="S167"/>
      <c r="T167"/>
      <c r="U167"/>
      <c r="V167"/>
      <c r="W167"/>
    </row>
    <row r="168" spans="1:23" ht="15.75" x14ac:dyDescent="0.25">
      <c r="A168" s="85"/>
      <c r="C168" s="5"/>
      <c r="D168" s="5"/>
      <c r="E168" s="5"/>
      <c r="F168" s="5"/>
      <c r="G168" s="5"/>
      <c r="H168" s="5"/>
      <c r="I168" s="5"/>
    </row>
    <row r="169" spans="1:23" ht="15.75" x14ac:dyDescent="0.25">
      <c r="A169" s="85"/>
      <c r="C169" s="81"/>
      <c r="D169" s="5"/>
      <c r="E169" s="82"/>
      <c r="F169" s="62"/>
      <c r="G169" s="82"/>
      <c r="H169" s="62"/>
      <c r="I169" s="82"/>
    </row>
    <row r="170" spans="1:23" ht="15.75" x14ac:dyDescent="0.25">
      <c r="A170" s="85"/>
      <c r="C170" s="5"/>
      <c r="D170" s="5"/>
      <c r="E170" s="5"/>
      <c r="F170" s="5"/>
      <c r="G170" s="5"/>
      <c r="H170" s="5"/>
      <c r="I170" s="5"/>
    </row>
    <row r="171" spans="1:23" x14ac:dyDescent="0.25">
      <c r="M171" s="26"/>
    </row>
    <row r="172" spans="1:23" x14ac:dyDescent="0.25">
      <c r="M172" s="26"/>
    </row>
    <row r="173" spans="1:23" x14ac:dyDescent="0.25">
      <c r="M173" s="26"/>
    </row>
    <row r="174" spans="1:23" x14ac:dyDescent="0.25">
      <c r="M174" s="26"/>
    </row>
    <row r="175" spans="1:23" x14ac:dyDescent="0.25">
      <c r="M175" s="26"/>
    </row>
    <row r="176" spans="1:23" x14ac:dyDescent="0.25">
      <c r="M176" s="26"/>
    </row>
    <row r="177" spans="2:7" ht="15.75" thickBot="1" x14ac:dyDescent="0.3"/>
    <row r="178" spans="2:7" ht="15.75" thickBot="1" x14ac:dyDescent="0.3">
      <c r="B178" s="27"/>
      <c r="C178" s="28"/>
      <c r="D178" s="28"/>
      <c r="E178" s="28"/>
      <c r="F178" s="28"/>
      <c r="G178" s="29"/>
    </row>
    <row r="180" spans="2:7" x14ac:dyDescent="0.25">
      <c r="B180" s="25"/>
      <c r="C180" s="25"/>
      <c r="D180" s="25"/>
      <c r="E180" s="25"/>
      <c r="F180" s="25"/>
      <c r="G180" s="25"/>
    </row>
  </sheetData>
  <mergeCells count="4">
    <mergeCell ref="F2:G2"/>
    <mergeCell ref="I2:J2"/>
    <mergeCell ref="C2:E2"/>
    <mergeCell ref="B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0"/>
  <sheetViews>
    <sheetView tabSelected="1" zoomScale="90" zoomScaleNormal="90" workbookViewId="0">
      <pane xSplit="2" ySplit="6" topLeftCell="C139" activePane="bottomRight" state="frozen"/>
      <selection pane="topRight" activeCell="C1" sqref="C1"/>
      <selection pane="bottomLeft" activeCell="A6" sqref="A6"/>
      <selection pane="bottomRight" activeCell="P129" sqref="P129"/>
    </sheetView>
  </sheetViews>
  <sheetFormatPr defaultRowHeight="12.75" x14ac:dyDescent="0.2"/>
  <cols>
    <col min="1" max="1" width="11.28515625" style="3" bestFit="1" customWidth="1"/>
    <col min="2" max="2" width="28.140625" style="3" bestFit="1" customWidth="1"/>
    <col min="3" max="3" width="12.28515625" style="3" customWidth="1"/>
    <col min="4" max="4" width="11.5703125" style="3" customWidth="1"/>
    <col min="5" max="5" width="2.85546875" style="3" customWidth="1"/>
    <col min="6" max="6" width="11.7109375" style="3" customWidth="1"/>
    <col min="7" max="7" width="10.28515625" style="3" customWidth="1"/>
    <col min="8" max="8" width="2.42578125" style="3" customWidth="1"/>
    <col min="9" max="9" width="11" style="3" customWidth="1"/>
    <col min="10" max="10" width="11.140625" style="3" customWidth="1"/>
    <col min="11" max="11" width="6" style="3" customWidth="1"/>
    <col min="12" max="12" width="13.140625" style="3" customWidth="1"/>
    <col min="13" max="13" width="12.28515625" style="3" customWidth="1"/>
    <col min="14" max="14" width="11.85546875" style="3" customWidth="1"/>
    <col min="15" max="16384" width="9.140625" style="3"/>
  </cols>
  <sheetData>
    <row r="1" spans="1:15" ht="15" x14ac:dyDescent="0.25">
      <c r="A1" s="84"/>
      <c r="B1" s="103" t="s">
        <v>343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5" x14ac:dyDescent="0.2">
      <c r="C2" s="105" t="s">
        <v>322</v>
      </c>
      <c r="D2" s="105"/>
      <c r="F2" s="106" t="s">
        <v>323</v>
      </c>
      <c r="G2" s="106"/>
      <c r="I2" s="107" t="s">
        <v>324</v>
      </c>
      <c r="J2" s="107"/>
      <c r="L2" s="31" t="s">
        <v>322</v>
      </c>
      <c r="M2" s="32" t="s">
        <v>323</v>
      </c>
      <c r="N2" s="33" t="s">
        <v>324</v>
      </c>
    </row>
    <row r="3" spans="1:15" x14ac:dyDescent="0.2">
      <c r="C3" s="31"/>
      <c r="D3" s="31"/>
      <c r="F3" s="32"/>
      <c r="G3" s="32"/>
      <c r="I3" s="33"/>
      <c r="J3" s="33"/>
      <c r="L3" s="53"/>
      <c r="M3" s="34"/>
      <c r="N3" s="54"/>
    </row>
    <row r="4" spans="1:15" x14ac:dyDescent="0.2">
      <c r="B4" s="46" t="s">
        <v>309</v>
      </c>
      <c r="C4" s="35">
        <f>C160</f>
        <v>3465799.176128699</v>
      </c>
      <c r="D4" s="35">
        <f>D160</f>
        <v>63.4605810394023</v>
      </c>
      <c r="F4" s="36">
        <f>F160</f>
        <v>3387460</v>
      </c>
      <c r="G4" s="36">
        <f>G160</f>
        <v>61.568025256812142</v>
      </c>
      <c r="I4" s="37">
        <f>I160</f>
        <v>3303958</v>
      </c>
      <c r="J4" s="37">
        <f>J160</f>
        <v>59.622658125215338</v>
      </c>
      <c r="L4" s="39">
        <f>L160</f>
        <v>54613417.012000009</v>
      </c>
      <c r="M4" s="40">
        <f>M160</f>
        <v>55019792.918000035</v>
      </c>
      <c r="N4" s="41">
        <f>N160</f>
        <v>55414469.99999997</v>
      </c>
    </row>
    <row r="5" spans="1:15" x14ac:dyDescent="0.2">
      <c r="C5" s="108" t="s">
        <v>325</v>
      </c>
      <c r="D5" s="108"/>
      <c r="F5" s="109" t="s">
        <v>326</v>
      </c>
      <c r="G5" s="110"/>
      <c r="I5" s="111" t="s">
        <v>334</v>
      </c>
      <c r="J5" s="112"/>
      <c r="L5" s="42"/>
      <c r="M5" s="43"/>
      <c r="N5" s="44"/>
      <c r="O5" s="45"/>
    </row>
    <row r="6" spans="1:15" s="46" customFormat="1" ht="25.5" x14ac:dyDescent="0.2">
      <c r="A6" s="46" t="s">
        <v>1</v>
      </c>
      <c r="B6" s="46" t="s">
        <v>2</v>
      </c>
      <c r="C6" s="47" t="s">
        <v>327</v>
      </c>
      <c r="D6" s="47" t="s">
        <v>328</v>
      </c>
      <c r="F6" s="48" t="s">
        <v>327</v>
      </c>
      <c r="G6" s="48" t="s">
        <v>328</v>
      </c>
      <c r="I6" s="49" t="s">
        <v>327</v>
      </c>
      <c r="J6" s="49" t="s">
        <v>328</v>
      </c>
      <c r="L6" s="47" t="s">
        <v>329</v>
      </c>
      <c r="M6" s="48" t="s">
        <v>330</v>
      </c>
      <c r="N6" s="49" t="s">
        <v>331</v>
      </c>
    </row>
    <row r="7" spans="1:15" x14ac:dyDescent="0.2">
      <c r="A7" s="3" t="s">
        <v>5</v>
      </c>
      <c r="B7" s="3" t="s">
        <v>6</v>
      </c>
      <c r="C7" s="50">
        <f>INDEX('2015-16 baseline &amp; allocations'!$P$4:$P$155,MATCH(A7,'2015-16 baseline &amp; allocations'!$A$4:$A$155,0))/1000</f>
        <v>18202.014942494505</v>
      </c>
      <c r="D7" s="50">
        <f t="shared" ref="D7:D38" si="0">(C7*1000)/L7</f>
        <v>89.949637744683756</v>
      </c>
      <c r="F7" s="51">
        <f>INDEX('2015-16 baseline &amp; allocations'!$R$4:$R$155,MATCH(A7:A9,'2015-16 baseline &amp; allocations'!$A$4:$A$155,0))/1000</f>
        <v>17791</v>
      </c>
      <c r="G7" s="51">
        <f t="shared" ref="G7:G38" si="1">(F7*1000)/M7</f>
        <v>86.198756823127496</v>
      </c>
      <c r="I7" s="52">
        <f>INDEX('2015-16 baseline &amp; allocations'!$V$4:$V$155,MATCH(A7:A9,'2015-16 baseline &amp; allocations'!$A$4:$A$155,0))/1000</f>
        <v>17352</v>
      </c>
      <c r="J7" s="52">
        <f t="shared" ref="J7:J38" si="2">(I7*1000)/N7</f>
        <v>82.499744149522712</v>
      </c>
      <c r="L7" s="50">
        <v>202357.84600000002</v>
      </c>
      <c r="M7" s="51">
        <v>206395.08799999999</v>
      </c>
      <c r="N7" s="52">
        <v>210327.92499999999</v>
      </c>
    </row>
    <row r="8" spans="1:15" x14ac:dyDescent="0.2">
      <c r="A8" s="3" t="s">
        <v>7</v>
      </c>
      <c r="B8" s="3" t="s">
        <v>8</v>
      </c>
      <c r="C8" s="50">
        <f>INDEX('2015-16 baseline &amp; allocations'!$P$4:$P$155,MATCH(A8,'2015-16 baseline &amp; allocations'!$A$4:$A$155,0))/1000</f>
        <v>18471.11913102222</v>
      </c>
      <c r="D8" s="50">
        <f t="shared" si="0"/>
        <v>48.382081087515459</v>
      </c>
      <c r="F8" s="51">
        <f>INDEX('2015-16 baseline &amp; allocations'!$R$4:$R$155,MATCH(A8:A10,'2015-16 baseline &amp; allocations'!$A$4:$A$155,0))/1000</f>
        <v>18054</v>
      </c>
      <c r="G8" s="51">
        <f t="shared" si="1"/>
        <v>46.526594026714633</v>
      </c>
      <c r="I8" s="52">
        <f>INDEX('2015-16 baseline &amp; allocations'!$V$4:$V$155,MATCH(A8:A10,'2015-16 baseline &amp; allocations'!$A$4:$A$155,0))/1000</f>
        <v>17609</v>
      </c>
      <c r="J8" s="52">
        <f t="shared" si="2"/>
        <v>44.687365551212601</v>
      </c>
      <c r="L8" s="50">
        <v>381776.03599999996</v>
      </c>
      <c r="M8" s="51">
        <v>388036.14100000006</v>
      </c>
      <c r="N8" s="52">
        <v>394048.73800000001</v>
      </c>
    </row>
    <row r="9" spans="1:15" x14ac:dyDescent="0.2">
      <c r="A9" s="3" t="s">
        <v>9</v>
      </c>
      <c r="B9" s="3" t="s">
        <v>10</v>
      </c>
      <c r="C9" s="50">
        <f>INDEX('2015-16 baseline &amp; allocations'!$P$4:$P$155,MATCH(A9,'2015-16 baseline &amp; allocations'!$A$4:$A$155,0))/1000</f>
        <v>18301.287864476468</v>
      </c>
      <c r="D9" s="50">
        <f t="shared" si="0"/>
        <v>76.93953035849006</v>
      </c>
      <c r="F9" s="51">
        <f>INDEX('2015-16 baseline &amp; allocations'!$R$4:$R$155,MATCH(A9:A11,'2015-16 baseline &amp; allocations'!$A$4:$A$155,0))/1000</f>
        <v>17888</v>
      </c>
      <c r="G9" s="51">
        <f t="shared" si="1"/>
        <v>74.722635970645669</v>
      </c>
      <c r="I9" s="52">
        <f>INDEX('2015-16 baseline &amp; allocations'!$V$4:$V$155,MATCH(A9:A11,'2015-16 baseline &amp; allocations'!$A$4:$A$155,0))/1000</f>
        <v>17447</v>
      </c>
      <c r="J9" s="52">
        <f t="shared" si="2"/>
        <v>72.42247139568704</v>
      </c>
      <c r="L9" s="50">
        <v>237865.864</v>
      </c>
      <c r="M9" s="51">
        <v>239391.98300000004</v>
      </c>
      <c r="N9" s="52">
        <v>240905.891</v>
      </c>
    </row>
    <row r="10" spans="1:15" x14ac:dyDescent="0.2">
      <c r="A10" s="3" t="s">
        <v>11</v>
      </c>
      <c r="B10" s="3" t="s">
        <v>12</v>
      </c>
      <c r="C10" s="50">
        <f>INDEX('2015-16 baseline &amp; allocations'!$P$4:$P$155,MATCH(A10,'2015-16 baseline &amp; allocations'!$A$4:$A$155,0))/1000</f>
        <v>9615.2280461744449</v>
      </c>
      <c r="D10" s="50">
        <f t="shared" si="0"/>
        <v>53.306879663604164</v>
      </c>
      <c r="F10" s="51">
        <f>INDEX('2015-16 baseline &amp; allocations'!$R$4:$R$155,MATCH(A10:A12,'2015-16 baseline &amp; allocations'!$A$4:$A$155,0))/1000</f>
        <v>9398</v>
      </c>
      <c r="G10" s="51">
        <f t="shared" si="1"/>
        <v>51.835767455039708</v>
      </c>
      <c r="I10" s="52">
        <f>INDEX('2015-16 baseline &amp; allocations'!$V$4:$V$155,MATCH(A10:A12,'2015-16 baseline &amp; allocations'!$A$4:$A$155,0))/1000</f>
        <v>9166</v>
      </c>
      <c r="J10" s="52">
        <f t="shared" si="2"/>
        <v>50.335237293246614</v>
      </c>
      <c r="L10" s="50">
        <v>180374.99300000002</v>
      </c>
      <c r="M10" s="51">
        <v>181303.383</v>
      </c>
      <c r="N10" s="52">
        <v>182099.07199999999</v>
      </c>
    </row>
    <row r="11" spans="1:15" x14ac:dyDescent="0.2">
      <c r="A11" s="3" t="s">
        <v>13</v>
      </c>
      <c r="B11" s="3" t="s">
        <v>14</v>
      </c>
      <c r="C11" s="50">
        <f>INDEX('2015-16 baseline &amp; allocations'!$P$4:$P$155,MATCH(A11,'2015-16 baseline &amp; allocations'!$A$4:$A$155,0))/1000</f>
        <v>9390.8951957718982</v>
      </c>
      <c r="D11" s="50">
        <f t="shared" si="0"/>
        <v>57.123258225428259</v>
      </c>
      <c r="F11" s="51">
        <f>INDEX('2015-16 baseline &amp; allocations'!$R$4:$R$155,MATCH(A11:A13,'2015-16 baseline &amp; allocations'!$A$4:$A$155,0))/1000</f>
        <v>9179</v>
      </c>
      <c r="G11" s="51">
        <f t="shared" si="1"/>
        <v>55.236448738646899</v>
      </c>
      <c r="I11" s="52">
        <f>INDEX('2015-16 baseline &amp; allocations'!$V$4:$V$155,MATCH(A11:A13,'2015-16 baseline &amp; allocations'!$A$4:$A$155,0))/1000</f>
        <v>8953</v>
      </c>
      <c r="J11" s="52">
        <f t="shared" si="2"/>
        <v>53.320365718748526</v>
      </c>
      <c r="L11" s="50">
        <v>164397.05100000001</v>
      </c>
      <c r="M11" s="51">
        <v>166176.505</v>
      </c>
      <c r="N11" s="52">
        <v>167909.576</v>
      </c>
    </row>
    <row r="12" spans="1:15" x14ac:dyDescent="0.2">
      <c r="A12" s="3" t="s">
        <v>15</v>
      </c>
      <c r="B12" s="3" t="s">
        <v>16</v>
      </c>
      <c r="C12" s="50">
        <f>INDEX('2015-16 baseline &amp; allocations'!$P$4:$P$155,MATCH(A12,'2015-16 baseline &amp; allocations'!$A$4:$A$155,0))/1000</f>
        <v>10438.8610277799</v>
      </c>
      <c r="D12" s="50">
        <f t="shared" si="0"/>
        <v>43.371379478347329</v>
      </c>
      <c r="F12" s="51">
        <f>INDEX('2015-16 baseline &amp; allocations'!$R$4:$R$155,MATCH(A12:A14,'2015-16 baseline &amp; allocations'!$A$4:$A$155,0))/1000</f>
        <v>10203</v>
      </c>
      <c r="G12" s="51">
        <f t="shared" si="1"/>
        <v>41.980170448626197</v>
      </c>
      <c r="I12" s="52">
        <f>INDEX('2015-16 baseline &amp; allocations'!$V$4:$V$155,MATCH(A12:A14,'2015-16 baseline &amp; allocations'!$A$4:$A$155,0))/1000</f>
        <v>9951</v>
      </c>
      <c r="J12" s="52">
        <f t="shared" si="2"/>
        <v>40.550850313962847</v>
      </c>
      <c r="L12" s="50">
        <v>240685.47399999999</v>
      </c>
      <c r="M12" s="51">
        <v>243043.32</v>
      </c>
      <c r="N12" s="52">
        <v>245395.59400000001</v>
      </c>
    </row>
    <row r="13" spans="1:15" x14ac:dyDescent="0.2">
      <c r="A13" s="3" t="s">
        <v>17</v>
      </c>
      <c r="B13" s="3" t="s">
        <v>18</v>
      </c>
      <c r="C13" s="50">
        <f>INDEX('2015-16 baseline &amp; allocations'!$P$4:$P$155,MATCH(A13,'2015-16 baseline &amp; allocations'!$A$4:$A$155,0))/1000</f>
        <v>97781.855496698874</v>
      </c>
      <c r="D13" s="50">
        <f t="shared" si="0"/>
        <v>88.110699873300845</v>
      </c>
      <c r="F13" s="51">
        <f>INDEX('2015-16 baseline &amp; allocations'!$R$4:$R$155,MATCH(A13:A15,'2015-16 baseline &amp; allocations'!$A$4:$A$155,0))/1000</f>
        <v>95571</v>
      </c>
      <c r="G13" s="51">
        <f t="shared" si="1"/>
        <v>85.462097583865628</v>
      </c>
      <c r="I13" s="52">
        <f>INDEX('2015-16 baseline &amp; allocations'!$V$4:$V$155,MATCH(A13:A15,'2015-16 baseline &amp; allocations'!$A$4:$A$155,0))/1000</f>
        <v>93215</v>
      </c>
      <c r="J13" s="52">
        <f t="shared" si="2"/>
        <v>82.754172202313995</v>
      </c>
      <c r="L13" s="50">
        <v>1109761.4210000001</v>
      </c>
      <c r="M13" s="51">
        <v>1118285.2130000005</v>
      </c>
      <c r="N13" s="52">
        <v>1126408.4639999999</v>
      </c>
    </row>
    <row r="14" spans="1:15" x14ac:dyDescent="0.2">
      <c r="A14" s="3" t="s">
        <v>19</v>
      </c>
      <c r="B14" s="3" t="s">
        <v>20</v>
      </c>
      <c r="C14" s="50">
        <f>INDEX('2015-16 baseline &amp; allocations'!$P$4:$P$155,MATCH(A14,'2015-16 baseline &amp; allocations'!$A$4:$A$155,0))/1000</f>
        <v>15964.261831548391</v>
      </c>
      <c r="D14" s="50">
        <f t="shared" si="0"/>
        <v>107.62779628156235</v>
      </c>
      <c r="F14" s="51">
        <f>INDEX('2015-16 baseline &amp; allocations'!$R$4:$R$155,MATCH(A14:A16,'2015-16 baseline &amp; allocations'!$A$4:$A$155,0))/1000</f>
        <v>15603</v>
      </c>
      <c r="G14" s="51">
        <f t="shared" si="1"/>
        <v>105.00030030368525</v>
      </c>
      <c r="I14" s="52">
        <f>INDEX('2015-16 baseline &amp; allocations'!$V$4:$V$155,MATCH(A14:A16,'2015-16 baseline &amp; allocations'!$A$4:$A$155,0))/1000</f>
        <v>15218</v>
      </c>
      <c r="J14" s="52">
        <f t="shared" si="2"/>
        <v>102.21966805153561</v>
      </c>
      <c r="L14" s="50">
        <v>148328.42800000001</v>
      </c>
      <c r="M14" s="51">
        <v>148599.57500000001</v>
      </c>
      <c r="N14" s="52">
        <v>148875.459</v>
      </c>
    </row>
    <row r="15" spans="1:15" x14ac:dyDescent="0.2">
      <c r="A15" s="3" t="s">
        <v>21</v>
      </c>
      <c r="B15" s="3" t="s">
        <v>22</v>
      </c>
      <c r="C15" s="50">
        <f>INDEX('2015-16 baseline &amp; allocations'!$P$4:$P$155,MATCH(A15,'2015-16 baseline &amp; allocations'!$A$4:$A$155,0))/1000</f>
        <v>19840.940576152483</v>
      </c>
      <c r="D15" s="50">
        <f t="shared" si="0"/>
        <v>140.23551138033199</v>
      </c>
      <c r="F15" s="51">
        <f>INDEX('2015-16 baseline &amp; allocations'!$R$4:$R$155,MATCH(A15:A17,'2015-16 baseline &amp; allocations'!$A$4:$A$155,0))/1000</f>
        <v>19392</v>
      </c>
      <c r="G15" s="51">
        <f t="shared" si="1"/>
        <v>137.10824361405736</v>
      </c>
      <c r="I15" s="52">
        <f>INDEX('2015-16 baseline &amp; allocations'!$V$4:$V$155,MATCH(A15:A17,'2015-16 baseline &amp; allocations'!$A$4:$A$155,0))/1000</f>
        <v>18914</v>
      </c>
      <c r="J15" s="52">
        <f t="shared" si="2"/>
        <v>133.72747658174808</v>
      </c>
      <c r="L15" s="50">
        <v>141482.99799999999</v>
      </c>
      <c r="M15" s="51">
        <v>141435.69699999999</v>
      </c>
      <c r="N15" s="52">
        <v>141436.902</v>
      </c>
    </row>
    <row r="16" spans="1:15" x14ac:dyDescent="0.2">
      <c r="A16" s="3" t="s">
        <v>23</v>
      </c>
      <c r="B16" s="3" t="s">
        <v>24</v>
      </c>
      <c r="C16" s="50">
        <f>INDEX('2015-16 baseline &amp; allocations'!$P$4:$P$155,MATCH(A16,'2015-16 baseline &amp; allocations'!$A$4:$A$155,0))/1000</f>
        <v>23121.645960805086</v>
      </c>
      <c r="D16" s="50">
        <f t="shared" si="0"/>
        <v>81.458349727086329</v>
      </c>
      <c r="F16" s="51">
        <f>INDEX('2015-16 baseline &amp; allocations'!$R$4:$R$155,MATCH(A16:A18,'2015-16 baseline &amp; allocations'!$A$4:$A$155,0))/1000</f>
        <v>22599</v>
      </c>
      <c r="G16" s="51">
        <f t="shared" si="1"/>
        <v>79.137225717804753</v>
      </c>
      <c r="I16" s="52">
        <f>INDEX('2015-16 baseline &amp; allocations'!$V$4:$V$155,MATCH(A16:A18,'2015-16 baseline &amp; allocations'!$A$4:$A$155,0))/1000</f>
        <v>22042</v>
      </c>
      <c r="J16" s="52">
        <f t="shared" si="2"/>
        <v>76.728019017715866</v>
      </c>
      <c r="L16" s="50">
        <v>283846.23600000003</v>
      </c>
      <c r="M16" s="51">
        <v>285567.25099999993</v>
      </c>
      <c r="N16" s="52">
        <v>287274.45699999999</v>
      </c>
    </row>
    <row r="17" spans="1:14" x14ac:dyDescent="0.2">
      <c r="A17" s="3" t="s">
        <v>25</v>
      </c>
      <c r="B17" s="3" t="s">
        <v>26</v>
      </c>
      <c r="C17" s="50">
        <f>INDEX('2015-16 baseline &amp; allocations'!$P$4:$P$155,MATCH(A17,'2015-16 baseline &amp; allocations'!$A$4:$A$155,0))/1000</f>
        <v>11306.197091837046</v>
      </c>
      <c r="D17" s="50">
        <f t="shared" si="0"/>
        <v>58.827150627472754</v>
      </c>
      <c r="F17" s="51">
        <f>INDEX('2015-16 baseline &amp; allocations'!$R$4:$R$155,MATCH(A17:A19,'2015-16 baseline &amp; allocations'!$A$4:$A$155,0))/1000</f>
        <v>11051</v>
      </c>
      <c r="G17" s="51">
        <f t="shared" si="1"/>
        <v>56.971743798825969</v>
      </c>
      <c r="I17" s="52">
        <f>INDEX('2015-16 baseline &amp; allocations'!$V$4:$V$155,MATCH(A17:A19,'2015-16 baseline &amp; allocations'!$A$4:$A$155,0))/1000</f>
        <v>10779</v>
      </c>
      <c r="J17" s="52">
        <f t="shared" si="2"/>
        <v>55.105057185721691</v>
      </c>
      <c r="L17" s="50">
        <v>192193.519</v>
      </c>
      <c r="M17" s="51">
        <v>193973.35</v>
      </c>
      <c r="N17" s="52">
        <v>195608.18100000001</v>
      </c>
    </row>
    <row r="18" spans="1:14" x14ac:dyDescent="0.2">
      <c r="A18" s="3" t="s">
        <v>27</v>
      </c>
      <c r="B18" s="3" t="s">
        <v>28</v>
      </c>
      <c r="C18" s="50">
        <f>INDEX('2015-16 baseline &amp; allocations'!$P$4:$P$155,MATCH(A18,'2015-16 baseline &amp; allocations'!$A$4:$A$155,0))/1000</f>
        <v>4360.144097073583</v>
      </c>
      <c r="D18" s="50">
        <f t="shared" si="0"/>
        <v>36.795847981269972</v>
      </c>
      <c r="F18" s="51">
        <f>INDEX('2015-16 baseline &amp; allocations'!$R$4:$R$155,MATCH(A18:A20,'2015-16 baseline &amp; allocations'!$A$4:$A$155,0))/1000</f>
        <v>4262</v>
      </c>
      <c r="G18" s="51">
        <f t="shared" si="1"/>
        <v>35.612132406777285</v>
      </c>
      <c r="I18" s="52">
        <f>INDEX('2015-16 baseline &amp; allocations'!$V$4:$V$155,MATCH(A18:A20,'2015-16 baseline &amp; allocations'!$A$4:$A$155,0))/1000</f>
        <v>4157</v>
      </c>
      <c r="J18" s="52">
        <f t="shared" si="2"/>
        <v>34.410240593554718</v>
      </c>
      <c r="L18" s="50">
        <v>118495.546</v>
      </c>
      <c r="M18" s="51">
        <v>119678.315</v>
      </c>
      <c r="N18" s="52">
        <v>120807.06</v>
      </c>
    </row>
    <row r="19" spans="1:14" x14ac:dyDescent="0.2">
      <c r="A19" s="3" t="s">
        <v>29</v>
      </c>
      <c r="B19" s="3" t="s">
        <v>30</v>
      </c>
      <c r="C19" s="50">
        <f>INDEX('2015-16 baseline &amp; allocations'!$P$4:$P$155,MATCH(A19,'2015-16 baseline &amp; allocations'!$A$4:$A$155,0))/1000</f>
        <v>45032.787377834393</v>
      </c>
      <c r="D19" s="50">
        <f t="shared" si="0"/>
        <v>84.229271273241423</v>
      </c>
      <c r="F19" s="51">
        <f>INDEX('2015-16 baseline &amp; allocations'!$R$4:$R$155,MATCH(A19:A21,'2015-16 baseline &amp; allocations'!$A$4:$A$155,0))/1000</f>
        <v>44015</v>
      </c>
      <c r="G19" s="51">
        <f t="shared" si="1"/>
        <v>81.787752007361135</v>
      </c>
      <c r="I19" s="52">
        <f>INDEX('2015-16 baseline &amp; allocations'!$V$4:$V$155,MATCH(A19:A21,'2015-16 baseline &amp; allocations'!$A$4:$A$155,0))/1000</f>
        <v>42930</v>
      </c>
      <c r="J19" s="52">
        <f t="shared" si="2"/>
        <v>79.271478384099822</v>
      </c>
      <c r="L19" s="50">
        <v>534645.34</v>
      </c>
      <c r="M19" s="51">
        <v>538161.26399999997</v>
      </c>
      <c r="N19" s="52">
        <v>541556.69700000004</v>
      </c>
    </row>
    <row r="20" spans="1:14" x14ac:dyDescent="0.2">
      <c r="A20" s="3" t="s">
        <v>31</v>
      </c>
      <c r="B20" s="3" t="s">
        <v>32</v>
      </c>
      <c r="C20" s="50">
        <f>INDEX('2015-16 baseline &amp; allocations'!$P$4:$P$155,MATCH(A20,'2015-16 baseline &amp; allocations'!$A$4:$A$155,0))/1000</f>
        <v>23036.562718015266</v>
      </c>
      <c r="D20" s="50">
        <f t="shared" si="0"/>
        <v>71.449326649704886</v>
      </c>
      <c r="F20" s="51">
        <f>INDEX('2015-16 baseline &amp; allocations'!$R$4:$R$155,MATCH(A20:A22,'2015-16 baseline &amp; allocations'!$A$4:$A$155,0))/1000</f>
        <v>22516</v>
      </c>
      <c r="G20" s="51">
        <f t="shared" si="1"/>
        <v>69.187171040406099</v>
      </c>
      <c r="I20" s="52">
        <f>INDEX('2015-16 baseline &amp; allocations'!$V$4:$V$155,MATCH(A20:A22,'2015-16 baseline &amp; allocations'!$A$4:$A$155,0))/1000</f>
        <v>21961</v>
      </c>
      <c r="J20" s="52">
        <f t="shared" si="2"/>
        <v>66.909596753187216</v>
      </c>
      <c r="L20" s="50">
        <v>322418.19199999998</v>
      </c>
      <c r="M20" s="51">
        <v>325436.05499999993</v>
      </c>
      <c r="N20" s="52">
        <v>328218.98599999998</v>
      </c>
    </row>
    <row r="21" spans="1:14" x14ac:dyDescent="0.2">
      <c r="A21" s="3" t="s">
        <v>33</v>
      </c>
      <c r="B21" s="3" t="s">
        <v>34</v>
      </c>
      <c r="C21" s="50">
        <f>INDEX('2015-16 baseline &amp; allocations'!$P$4:$P$155,MATCH(A21,'2015-16 baseline &amp; allocations'!$A$4:$A$155,0))/1000</f>
        <v>21628.788429059805</v>
      </c>
      <c r="D21" s="50">
        <f t="shared" si="0"/>
        <v>76.806902012148171</v>
      </c>
      <c r="F21" s="51">
        <f>INDEX('2015-16 baseline &amp; allocations'!$R$4:$R$155,MATCH(A21:A23,'2015-16 baseline &amp; allocations'!$A$4:$A$155,0))/1000</f>
        <v>21140</v>
      </c>
      <c r="G21" s="51">
        <f t="shared" si="1"/>
        <v>74.511821298686698</v>
      </c>
      <c r="I21" s="52">
        <f>INDEX('2015-16 baseline &amp; allocations'!$V$4:$V$155,MATCH(A21:A23,'2015-16 baseline &amp; allocations'!$A$4:$A$155,0))/1000</f>
        <v>20619</v>
      </c>
      <c r="J21" s="52">
        <f t="shared" si="2"/>
        <v>72.168136195983834</v>
      </c>
      <c r="L21" s="50">
        <v>281599.54200000002</v>
      </c>
      <c r="M21" s="51">
        <v>283713.37099999998</v>
      </c>
      <c r="N21" s="52">
        <v>285707.80800000002</v>
      </c>
    </row>
    <row r="22" spans="1:14" x14ac:dyDescent="0.2">
      <c r="A22" s="3" t="s">
        <v>35</v>
      </c>
      <c r="B22" s="3" t="s">
        <v>36</v>
      </c>
      <c r="C22" s="50">
        <f>INDEX('2015-16 baseline &amp; allocations'!$P$4:$P$155,MATCH(A22,'2015-16 baseline &amp; allocations'!$A$4:$A$155,0))/1000</f>
        <v>34976.59977585559</v>
      </c>
      <c r="D22" s="50">
        <f t="shared" si="0"/>
        <v>78.456231469781443</v>
      </c>
      <c r="F22" s="51">
        <f>INDEX('2015-16 baseline &amp; allocations'!$R$4:$R$155,MATCH(A22:A24,'2015-16 baseline &amp; allocations'!$A$4:$A$155,0))/1000</f>
        <v>34186</v>
      </c>
      <c r="G22" s="51">
        <f t="shared" si="1"/>
        <v>75.892148266404874</v>
      </c>
      <c r="I22" s="52">
        <f>INDEX('2015-16 baseline &amp; allocations'!$V$4:$V$155,MATCH(A22:A24,'2015-16 baseline &amp; allocations'!$A$4:$A$155,0))/1000</f>
        <v>33343</v>
      </c>
      <c r="J22" s="52">
        <f t="shared" si="2"/>
        <v>73.302858927796095</v>
      </c>
      <c r="L22" s="50">
        <v>445810.34700000001</v>
      </c>
      <c r="M22" s="51">
        <v>450455.03099999996</v>
      </c>
      <c r="N22" s="52">
        <v>454866.29700000002</v>
      </c>
    </row>
    <row r="23" spans="1:14" x14ac:dyDescent="0.2">
      <c r="A23" s="3" t="s">
        <v>37</v>
      </c>
      <c r="B23" s="3" t="s">
        <v>38</v>
      </c>
      <c r="C23" s="50">
        <f>INDEX('2015-16 baseline &amp; allocations'!$P$4:$P$155,MATCH(A23,'2015-16 baseline &amp; allocations'!$A$4:$A$155,0))/1000</f>
        <v>15836.168630325283</v>
      </c>
      <c r="D23" s="50">
        <f t="shared" si="0"/>
        <v>48.885507438203845</v>
      </c>
      <c r="F23" s="51">
        <f>INDEX('2015-16 baseline &amp; allocations'!$R$4:$R$155,MATCH(A23:A25,'2015-16 baseline &amp; allocations'!$A$4:$A$155,0))/1000</f>
        <v>15478</v>
      </c>
      <c r="G23" s="51">
        <f t="shared" si="1"/>
        <v>47.255966356560805</v>
      </c>
      <c r="I23" s="52">
        <f>INDEX('2015-16 baseline &amp; allocations'!$V$4:$V$155,MATCH(A23:A25,'2015-16 baseline &amp; allocations'!$A$4:$A$155,0))/1000</f>
        <v>15096</v>
      </c>
      <c r="J23" s="52">
        <f t="shared" si="2"/>
        <v>45.585330821723332</v>
      </c>
      <c r="L23" s="50">
        <v>323944.03700000001</v>
      </c>
      <c r="M23" s="51">
        <v>327535.36100000003</v>
      </c>
      <c r="N23" s="52">
        <v>331159.163</v>
      </c>
    </row>
    <row r="24" spans="1:14" x14ac:dyDescent="0.2">
      <c r="A24" s="3" t="s">
        <v>39</v>
      </c>
      <c r="B24" s="3" t="s">
        <v>40</v>
      </c>
      <c r="C24" s="50">
        <f>INDEX('2015-16 baseline &amp; allocations'!$P$4:$P$155,MATCH(A24,'2015-16 baseline &amp; allocations'!$A$4:$A$155,0))/1000</f>
        <v>22114.229104561684</v>
      </c>
      <c r="D24" s="50">
        <f t="shared" si="0"/>
        <v>42.341114139717369</v>
      </c>
      <c r="F24" s="51">
        <f>INDEX('2015-16 baseline &amp; allocations'!$R$4:$R$155,MATCH(A24:A26,'2015-16 baseline &amp; allocations'!$A$4:$A$155,0))/1000</f>
        <v>21614</v>
      </c>
      <c r="G24" s="51">
        <f t="shared" si="1"/>
        <v>41.063460723065802</v>
      </c>
      <c r="I24" s="52">
        <f>INDEX('2015-16 baseline &amp; allocations'!$V$4:$V$155,MATCH(A24:A26,'2015-16 baseline &amp; allocations'!$A$4:$A$155,0))/1000</f>
        <v>21081</v>
      </c>
      <c r="J24" s="52">
        <f t="shared" si="2"/>
        <v>39.74275553674169</v>
      </c>
      <c r="L24" s="50">
        <v>522287.36899999995</v>
      </c>
      <c r="M24" s="51">
        <v>526356.02599999995</v>
      </c>
      <c r="N24" s="52">
        <v>530436.29500000004</v>
      </c>
    </row>
    <row r="25" spans="1:14" x14ac:dyDescent="0.2">
      <c r="A25" s="3" t="s">
        <v>41</v>
      </c>
      <c r="B25" s="3" t="s">
        <v>42</v>
      </c>
      <c r="C25" s="50">
        <f>INDEX('2015-16 baseline &amp; allocations'!$P$4:$P$155,MATCH(A25,'2015-16 baseline &amp; allocations'!$A$4:$A$155,0))/1000</f>
        <v>12523.980405386945</v>
      </c>
      <c r="D25" s="50">
        <f t="shared" si="0"/>
        <v>66.296049811062034</v>
      </c>
      <c r="F25" s="51">
        <f>INDEX('2015-16 baseline &amp; allocations'!$R$4:$R$155,MATCH(A25:A27,'2015-16 baseline &amp; allocations'!$A$4:$A$155,0))/1000</f>
        <v>12241</v>
      </c>
      <c r="G25" s="51">
        <f t="shared" si="1"/>
        <v>64.445414018324811</v>
      </c>
      <c r="I25" s="52">
        <f>INDEX('2015-16 baseline &amp; allocations'!$V$4:$V$155,MATCH(A25:A27,'2015-16 baseline &amp; allocations'!$A$4:$A$155,0))/1000</f>
        <v>11939</v>
      </c>
      <c r="J25" s="52">
        <f t="shared" si="2"/>
        <v>62.517132123881922</v>
      </c>
      <c r="L25" s="50">
        <v>188909.90399999998</v>
      </c>
      <c r="M25" s="51">
        <v>189943.69400000002</v>
      </c>
      <c r="N25" s="52">
        <v>190971.652</v>
      </c>
    </row>
    <row r="26" spans="1:14" x14ac:dyDescent="0.2">
      <c r="A26" s="3" t="s">
        <v>43</v>
      </c>
      <c r="B26" s="3" t="s">
        <v>44</v>
      </c>
      <c r="C26" s="50">
        <f>INDEX('2015-16 baseline &amp; allocations'!$P$4:$P$155,MATCH(A26,'2015-16 baseline &amp; allocations'!$A$4:$A$155,0))/1000</f>
        <v>14262.22946734684</v>
      </c>
      <c r="D26" s="50">
        <f t="shared" si="0"/>
        <v>68.203498900585799</v>
      </c>
      <c r="F26" s="51">
        <f>INDEX('2015-16 baseline &amp; allocations'!$R$4:$R$155,MATCH(A26:A28,'2015-16 baseline &amp; allocations'!$A$4:$A$155,0))/1000</f>
        <v>13940</v>
      </c>
      <c r="G26" s="51">
        <f t="shared" si="1"/>
        <v>66.239646497348488</v>
      </c>
      <c r="I26" s="52">
        <f>INDEX('2015-16 baseline &amp; allocations'!$V$4:$V$155,MATCH(A26:A28,'2015-16 baseline &amp; allocations'!$A$4:$A$155,0))/1000</f>
        <v>13596</v>
      </c>
      <c r="J26" s="52">
        <f t="shared" si="2"/>
        <v>64.193933593953645</v>
      </c>
      <c r="L26" s="50">
        <v>209112.87099999998</v>
      </c>
      <c r="M26" s="51">
        <v>210447.98299999995</v>
      </c>
      <c r="N26" s="52">
        <v>211795.71400000001</v>
      </c>
    </row>
    <row r="27" spans="1:14" x14ac:dyDescent="0.2">
      <c r="A27" s="3" t="s">
        <v>45</v>
      </c>
      <c r="B27" s="3" t="s">
        <v>46</v>
      </c>
      <c r="C27" s="50">
        <f>INDEX('2015-16 baseline &amp; allocations'!$P$4:$P$155,MATCH(A27,'2015-16 baseline &amp; allocations'!$A$4:$A$155,0))/1000</f>
        <v>28266.404025226089</v>
      </c>
      <c r="D27" s="50">
        <f t="shared" si="0"/>
        <v>43.902641779286</v>
      </c>
      <c r="F27" s="51">
        <f>INDEX('2015-16 baseline &amp; allocations'!$R$4:$R$155,MATCH(A27:A29,'2015-16 baseline &amp; allocations'!$A$4:$A$155,0))/1000</f>
        <v>27627</v>
      </c>
      <c r="G27" s="51">
        <f t="shared" si="1"/>
        <v>42.523925226029618</v>
      </c>
      <c r="I27" s="52">
        <f>INDEX('2015-16 baseline &amp; allocations'!$V$4:$V$155,MATCH(A27:A29,'2015-16 baseline &amp; allocations'!$A$4:$A$155,0))/1000</f>
        <v>26946</v>
      </c>
      <c r="J27" s="52">
        <f t="shared" si="2"/>
        <v>41.121025696397105</v>
      </c>
      <c r="L27" s="50">
        <v>643842.89599999995</v>
      </c>
      <c r="M27" s="51">
        <v>649681.32300000009</v>
      </c>
      <c r="N27" s="52">
        <v>655285.21100000001</v>
      </c>
    </row>
    <row r="28" spans="1:14" x14ac:dyDescent="0.2">
      <c r="A28" s="3" t="s">
        <v>47</v>
      </c>
      <c r="B28" s="3" t="s">
        <v>48</v>
      </c>
      <c r="C28" s="50">
        <f>INDEX('2015-16 baseline &amp; allocations'!$P$4:$P$155,MATCH(A28,'2015-16 baseline &amp; allocations'!$A$4:$A$155,0))/1000</f>
        <v>28846.238478857762</v>
      </c>
      <c r="D28" s="50">
        <f t="shared" si="0"/>
        <v>122.99196199579691</v>
      </c>
      <c r="F28" s="51">
        <f>INDEX('2015-16 baseline &amp; allocations'!$R$4:$R$155,MATCH(A28:A30,'2015-16 baseline &amp; allocations'!$A$4:$A$155,0))/1000</f>
        <v>28194</v>
      </c>
      <c r="G28" s="51">
        <f t="shared" si="1"/>
        <v>118.48386144661811</v>
      </c>
      <c r="I28" s="52">
        <f>INDEX('2015-16 baseline &amp; allocations'!$V$4:$V$155,MATCH(A28:A30,'2015-16 baseline &amp; allocations'!$A$4:$A$155,0))/1000</f>
        <v>27499</v>
      </c>
      <c r="J28" s="52">
        <f t="shared" si="2"/>
        <v>114.13106290973997</v>
      </c>
      <c r="L28" s="50">
        <v>234537.59100000001</v>
      </c>
      <c r="M28" s="51">
        <v>237956.45799999998</v>
      </c>
      <c r="N28" s="52">
        <v>240942.29300000001</v>
      </c>
    </row>
    <row r="29" spans="1:14" x14ac:dyDescent="0.2">
      <c r="A29" s="3" t="s">
        <v>49</v>
      </c>
      <c r="B29" s="3" t="s">
        <v>50</v>
      </c>
      <c r="C29" s="50">
        <f>INDEX('2015-16 baseline &amp; allocations'!$P$4:$P$155,MATCH(A29,'2015-16 baseline &amp; allocations'!$A$4:$A$155,0))/1000</f>
        <v>13207.544956715459</v>
      </c>
      <c r="D29" s="50">
        <f t="shared" si="0"/>
        <v>48.989481852970293</v>
      </c>
      <c r="F29" s="51">
        <f>INDEX('2015-16 baseline &amp; allocations'!$R$4:$R$155,MATCH(A29:A31,'2015-16 baseline &amp; allocations'!$A$4:$A$155,0))/1000</f>
        <v>12909</v>
      </c>
      <c r="G29" s="51">
        <f t="shared" si="1"/>
        <v>47.288238403699708</v>
      </c>
      <c r="I29" s="52">
        <f>INDEX('2015-16 baseline &amp; allocations'!$V$4:$V$155,MATCH(A29:A31,'2015-16 baseline &amp; allocations'!$A$4:$A$155,0))/1000</f>
        <v>12591</v>
      </c>
      <c r="J29" s="52">
        <f t="shared" si="2"/>
        <v>45.56390049352207</v>
      </c>
      <c r="L29" s="50">
        <v>269599.60499999998</v>
      </c>
      <c r="M29" s="51">
        <v>272985.42799999996</v>
      </c>
      <c r="N29" s="52">
        <v>276337.185</v>
      </c>
    </row>
    <row r="30" spans="1:14" x14ac:dyDescent="0.2">
      <c r="A30" s="3" t="s">
        <v>51</v>
      </c>
      <c r="B30" s="3" t="s">
        <v>52</v>
      </c>
      <c r="C30" s="50">
        <f>INDEX('2015-16 baseline &amp; allocations'!$P$4:$P$155,MATCH(A30,'2015-16 baseline &amp; allocations'!$A$4:$A$155,0))/1000</f>
        <v>17657.489400905943</v>
      </c>
      <c r="D30" s="50">
        <f t="shared" si="0"/>
        <v>46.942867546020985</v>
      </c>
      <c r="F30" s="51">
        <f>INDEX('2015-16 baseline &amp; allocations'!$R$4:$R$155,MATCH(A30:A32,'2015-16 baseline &amp; allocations'!$A$4:$A$155,0))/1000</f>
        <v>17258</v>
      </c>
      <c r="G30" s="51">
        <f t="shared" si="1"/>
        <v>45.688862305208431</v>
      </c>
      <c r="I30" s="52">
        <f>INDEX('2015-16 baseline &amp; allocations'!$V$4:$V$155,MATCH(A30:A32,'2015-16 baseline &amp; allocations'!$A$4:$A$155,0))/1000</f>
        <v>16833</v>
      </c>
      <c r="J30" s="52">
        <f t="shared" si="2"/>
        <v>44.379835732545089</v>
      </c>
      <c r="L30" s="50">
        <v>376148.50400000002</v>
      </c>
      <c r="M30" s="51">
        <v>377728.81900000002</v>
      </c>
      <c r="N30" s="52">
        <v>379293.87800000003</v>
      </c>
    </row>
    <row r="31" spans="1:14" x14ac:dyDescent="0.2">
      <c r="A31" s="3" t="s">
        <v>53</v>
      </c>
      <c r="B31" s="3" t="s">
        <v>54</v>
      </c>
      <c r="C31" s="50">
        <f>INDEX('2015-16 baseline &amp; allocations'!$P$4:$P$155,MATCH(A31,'2015-16 baseline &amp; allocations'!$A$4:$A$155,0))/1000</f>
        <v>17500.246478563731</v>
      </c>
      <c r="D31" s="50">
        <f t="shared" si="0"/>
        <v>52.650706654785694</v>
      </c>
      <c r="F31" s="51">
        <f>INDEX('2015-16 baseline &amp; allocations'!$R$4:$R$155,MATCH(A31:A33,'2015-16 baseline &amp; allocations'!$A$4:$A$155,0))/1000</f>
        <v>17105</v>
      </c>
      <c r="G31" s="51">
        <f t="shared" si="1"/>
        <v>51.331020719552704</v>
      </c>
      <c r="I31" s="52">
        <f>INDEX('2015-16 baseline &amp; allocations'!$V$4:$V$155,MATCH(A31:A33,'2015-16 baseline &amp; allocations'!$A$4:$A$155,0))/1000</f>
        <v>16683</v>
      </c>
      <c r="J31" s="52">
        <f t="shared" si="2"/>
        <v>49.945938453945949</v>
      </c>
      <c r="L31" s="50">
        <v>332383.886</v>
      </c>
      <c r="M31" s="51">
        <v>333229.29799999995</v>
      </c>
      <c r="N31" s="52">
        <v>334021.15399999998</v>
      </c>
    </row>
    <row r="32" spans="1:14" x14ac:dyDescent="0.2">
      <c r="A32" s="3" t="s">
        <v>55</v>
      </c>
      <c r="B32" s="3" t="s">
        <v>56</v>
      </c>
      <c r="C32" s="50">
        <f>INDEX('2015-16 baseline &amp; allocations'!$P$4:$P$155,MATCH(A32,'2015-16 baseline &amp; allocations'!$A$4:$A$155,0))/1000</f>
        <v>1737.9213056592271</v>
      </c>
      <c r="D32" s="50">
        <f t="shared" si="0"/>
        <v>209.46182453598757</v>
      </c>
      <c r="F32" s="51">
        <f>INDEX('2015-16 baseline &amp; allocations'!$R$4:$R$155,MATCH(A32:A34,'2015-16 baseline &amp; allocations'!$A$4:$A$155,0))/1000</f>
        <v>1699</v>
      </c>
      <c r="G32" s="51">
        <f t="shared" si="1"/>
        <v>199.56778715149935</v>
      </c>
      <c r="I32" s="52">
        <f>INDEX('2015-16 baseline &amp; allocations'!$V$4:$V$155,MATCH(A32:A34,'2015-16 baseline &amp; allocations'!$A$4:$A$155,0))/1000</f>
        <v>1657</v>
      </c>
      <c r="J32" s="52">
        <f t="shared" si="2"/>
        <v>190.55728287624885</v>
      </c>
      <c r="L32" s="50">
        <v>8297.0789999999997</v>
      </c>
      <c r="M32" s="51">
        <v>8513.3979999999992</v>
      </c>
      <c r="N32" s="52">
        <v>8695.5480000000007</v>
      </c>
    </row>
    <row r="33" spans="1:14" x14ac:dyDescent="0.2">
      <c r="A33" s="3" t="s">
        <v>57</v>
      </c>
      <c r="B33" s="3" t="s">
        <v>58</v>
      </c>
      <c r="C33" s="50">
        <f>INDEX('2015-16 baseline &amp; allocations'!$P$4:$P$155,MATCH(A33,'2015-16 baseline &amp; allocations'!$A$4:$A$155,0))/1000</f>
        <v>27412.789683168976</v>
      </c>
      <c r="D33" s="50">
        <f t="shared" si="0"/>
        <v>49.745685563347735</v>
      </c>
      <c r="F33" s="51">
        <f>INDEX('2015-16 baseline &amp; allocations'!$R$4:$R$155,MATCH(A33:A35,'2015-16 baseline &amp; allocations'!$A$4:$A$155,0))/1000</f>
        <v>26793</v>
      </c>
      <c r="G33" s="51">
        <f t="shared" si="1"/>
        <v>48.217468156265674</v>
      </c>
      <c r="I33" s="52">
        <f>INDEX('2015-16 baseline &amp; allocations'!$V$4:$V$155,MATCH(A33:A35,'2015-16 baseline &amp; allocations'!$A$4:$A$155,0))/1000</f>
        <v>26133</v>
      </c>
      <c r="J33" s="52">
        <f t="shared" si="2"/>
        <v>46.648247882759414</v>
      </c>
      <c r="L33" s="50">
        <v>551058.63699999999</v>
      </c>
      <c r="M33" s="51">
        <v>555669.98900000006</v>
      </c>
      <c r="N33" s="52">
        <v>560213.96699999995</v>
      </c>
    </row>
    <row r="34" spans="1:14" x14ac:dyDescent="0.2">
      <c r="A34" s="3" t="s">
        <v>59</v>
      </c>
      <c r="B34" s="3" t="s">
        <v>60</v>
      </c>
      <c r="C34" s="50">
        <f>INDEX('2015-16 baseline &amp; allocations'!$P$4:$P$155,MATCH(A34,'2015-16 baseline &amp; allocations'!$A$4:$A$155,0))/1000</f>
        <v>52431.55259212033</v>
      </c>
      <c r="D34" s="50">
        <f t="shared" si="0"/>
        <v>100.81854154044194</v>
      </c>
      <c r="F34" s="51">
        <f>INDEX('2015-16 baseline &amp; allocations'!$R$4:$R$155,MATCH(A34:A36,'2015-16 baseline &amp; allocations'!$A$4:$A$155,0))/1000</f>
        <v>51246</v>
      </c>
      <c r="G34" s="51">
        <f t="shared" si="1"/>
        <v>98.132527620459442</v>
      </c>
      <c r="I34" s="52">
        <f>INDEX('2015-16 baseline &amp; allocations'!$V$4:$V$155,MATCH(A34:A36,'2015-16 baseline &amp; allocations'!$A$4:$A$155,0))/1000</f>
        <v>49983</v>
      </c>
      <c r="J34" s="52">
        <f t="shared" si="2"/>
        <v>95.33463667681572</v>
      </c>
      <c r="L34" s="50">
        <v>520058.63</v>
      </c>
      <c r="M34" s="51">
        <v>522212.16799999995</v>
      </c>
      <c r="N34" s="52">
        <v>524290.03500000003</v>
      </c>
    </row>
    <row r="35" spans="1:14" x14ac:dyDescent="0.2">
      <c r="A35" s="3" t="s">
        <v>61</v>
      </c>
      <c r="B35" s="3" t="s">
        <v>62</v>
      </c>
      <c r="C35" s="50">
        <f>INDEX('2015-16 baseline &amp; allocations'!$P$4:$P$155,MATCH(A35,'2015-16 baseline &amp; allocations'!$A$4:$A$155,0))/1000</f>
        <v>23653.39065648309</v>
      </c>
      <c r="D35" s="50">
        <f t="shared" si="0"/>
        <v>70.210191756242892</v>
      </c>
      <c r="F35" s="51">
        <f>INDEX('2015-16 baseline &amp; allocations'!$R$4:$R$155,MATCH(A35:A37,'2015-16 baseline &amp; allocations'!$A$4:$A$155,0))/1000</f>
        <v>23119</v>
      </c>
      <c r="G35" s="51">
        <f t="shared" si="1"/>
        <v>67.720376668239666</v>
      </c>
      <c r="I35" s="52">
        <f>INDEX('2015-16 baseline &amp; allocations'!$V$4:$V$155,MATCH(A35:A37,'2015-16 baseline &amp; allocations'!$A$4:$A$155,0))/1000</f>
        <v>22549</v>
      </c>
      <c r="J35" s="52">
        <f t="shared" si="2"/>
        <v>65.248417979056455</v>
      </c>
      <c r="L35" s="50">
        <v>336893.97600000002</v>
      </c>
      <c r="M35" s="51">
        <v>341389.12299999996</v>
      </c>
      <c r="N35" s="52">
        <v>345586.92300000001</v>
      </c>
    </row>
    <row r="36" spans="1:14" x14ac:dyDescent="0.2">
      <c r="A36" s="3" t="s">
        <v>63</v>
      </c>
      <c r="B36" s="3" t="s">
        <v>64</v>
      </c>
      <c r="C36" s="50">
        <f>INDEX('2015-16 baseline &amp; allocations'!$P$4:$P$155,MATCH(A36,'2015-16 baseline &amp; allocations'!$A$4:$A$155,0))/1000</f>
        <v>22985.370310014372</v>
      </c>
      <c r="D36" s="50">
        <f t="shared" si="0"/>
        <v>60.353785459763948</v>
      </c>
      <c r="F36" s="51">
        <f>INDEX('2015-16 baseline &amp; allocations'!$R$4:$R$155,MATCH(A36:A38,'2015-16 baseline &amp; allocations'!$A$4:$A$155,0))/1000</f>
        <v>22466</v>
      </c>
      <c r="G36" s="51">
        <f t="shared" si="1"/>
        <v>58.321792674318672</v>
      </c>
      <c r="I36" s="52">
        <f>INDEX('2015-16 baseline &amp; allocations'!$V$4:$V$155,MATCH(A36:A38,'2015-16 baseline &amp; allocations'!$A$4:$A$155,0))/1000</f>
        <v>21912</v>
      </c>
      <c r="J36" s="52">
        <f t="shared" si="2"/>
        <v>56.254454135487073</v>
      </c>
      <c r="L36" s="50">
        <v>380843.88800000004</v>
      </c>
      <c r="M36" s="51">
        <v>385207.63800000004</v>
      </c>
      <c r="N36" s="52">
        <v>389515.82299999997</v>
      </c>
    </row>
    <row r="37" spans="1:14" x14ac:dyDescent="0.2">
      <c r="A37" s="3" t="s">
        <v>65</v>
      </c>
      <c r="B37" s="3" t="s">
        <v>66</v>
      </c>
      <c r="C37" s="50">
        <f>INDEX('2015-16 baseline &amp; allocations'!$P$4:$P$155,MATCH(A37,'2015-16 baseline &amp; allocations'!$A$4:$A$155,0))/1000</f>
        <v>19810.735014065955</v>
      </c>
      <c r="D37" s="50">
        <f t="shared" si="0"/>
        <v>39.791986889101004</v>
      </c>
      <c r="F37" s="51">
        <f>INDEX('2015-16 baseline &amp; allocations'!$R$4:$R$155,MATCH(A37:A39,'2015-16 baseline &amp; allocations'!$A$4:$A$155,0))/1000</f>
        <v>19363</v>
      </c>
      <c r="G37" s="51">
        <f t="shared" si="1"/>
        <v>38.902020751333971</v>
      </c>
      <c r="I37" s="52">
        <f>INDEX('2015-16 baseline &amp; allocations'!$V$4:$V$155,MATCH(A37:A39,'2015-16 baseline &amp; allocations'!$A$4:$A$155,0))/1000</f>
        <v>18886</v>
      </c>
      <c r="J37" s="52">
        <f t="shared" si="2"/>
        <v>37.945185926649309</v>
      </c>
      <c r="L37" s="50">
        <v>497857.397</v>
      </c>
      <c r="M37" s="51">
        <v>497737.64</v>
      </c>
      <c r="N37" s="52">
        <v>497717.946</v>
      </c>
    </row>
    <row r="38" spans="1:14" x14ac:dyDescent="0.2">
      <c r="A38" s="3" t="s">
        <v>67</v>
      </c>
      <c r="B38" s="3" t="s">
        <v>68</v>
      </c>
      <c r="C38" s="50">
        <f>INDEX('2015-16 baseline &amp; allocations'!$P$4:$P$155,MATCH(A38,'2015-16 baseline &amp; allocations'!$A$4:$A$155,0))/1000</f>
        <v>9094.4929869522894</v>
      </c>
      <c r="D38" s="50">
        <f t="shared" si="0"/>
        <v>86.145503699028836</v>
      </c>
      <c r="F38" s="51">
        <f>INDEX('2015-16 baseline &amp; allocations'!$R$4:$R$155,MATCH(A38:A40,'2015-16 baseline &amp; allocations'!$A$4:$A$155,0))/1000</f>
        <v>8889</v>
      </c>
      <c r="G38" s="51">
        <f t="shared" si="1"/>
        <v>84.059676299038074</v>
      </c>
      <c r="I38" s="52">
        <f>INDEX('2015-16 baseline &amp; allocations'!$V$4:$V$155,MATCH(A38:A40,'2015-16 baseline &amp; allocations'!$A$4:$A$155,0))/1000</f>
        <v>8670</v>
      </c>
      <c r="J38" s="52">
        <f t="shared" si="2"/>
        <v>81.859290168353681</v>
      </c>
      <c r="L38" s="50">
        <v>105571.302</v>
      </c>
      <c r="M38" s="51">
        <v>105746.30300000001</v>
      </c>
      <c r="N38" s="52">
        <v>105913.452</v>
      </c>
    </row>
    <row r="39" spans="1:14" x14ac:dyDescent="0.2">
      <c r="A39" s="3" t="s">
        <v>69</v>
      </c>
      <c r="B39" s="3" t="s">
        <v>70</v>
      </c>
      <c r="C39" s="50">
        <f>INDEX('2015-16 baseline &amp; allocations'!$P$4:$P$155,MATCH(A39,'2015-16 baseline &amp; allocations'!$A$4:$A$155,0))/1000</f>
        <v>20734.44375106681</v>
      </c>
      <c r="D39" s="50">
        <f t="shared" ref="D39:D70" si="3">(C39*1000)/L39</f>
        <v>80.952561416802439</v>
      </c>
      <c r="F39" s="51">
        <f>INDEX('2015-16 baseline &amp; allocations'!$R$4:$R$155,MATCH(A39:A41,'2015-16 baseline &amp; allocations'!$A$4:$A$155,0))/1000</f>
        <v>20266</v>
      </c>
      <c r="G39" s="51">
        <f t="shared" ref="G39:G70" si="4">(F39*1000)/M39</f>
        <v>78.531949634429637</v>
      </c>
      <c r="I39" s="52">
        <f>INDEX('2015-16 baseline &amp; allocations'!$V$4:$V$155,MATCH(A39:A41,'2015-16 baseline &amp; allocations'!$A$4:$A$155,0))/1000</f>
        <v>19766</v>
      </c>
      <c r="J39" s="52">
        <f t="shared" ref="J39:J70" si="5">(I39*1000)/N39</f>
        <v>76.04360606443565</v>
      </c>
      <c r="L39" s="50">
        <v>256130.79300000001</v>
      </c>
      <c r="M39" s="51">
        <v>258060.57399999999</v>
      </c>
      <c r="N39" s="52">
        <v>259929.80900000001</v>
      </c>
    </row>
    <row r="40" spans="1:14" x14ac:dyDescent="0.2">
      <c r="A40" s="3" t="s">
        <v>71</v>
      </c>
      <c r="B40" s="3" t="s">
        <v>72</v>
      </c>
      <c r="C40" s="50">
        <f>INDEX('2015-16 baseline &amp; allocations'!$P$4:$P$155,MATCH(A40,'2015-16 baseline &amp; allocations'!$A$4:$A$155,0))/1000</f>
        <v>43656.373448650462</v>
      </c>
      <c r="D40" s="50">
        <f t="shared" si="3"/>
        <v>55.706082087271056</v>
      </c>
      <c r="F40" s="51">
        <f>INDEX('2015-16 baseline &amp; allocations'!$R$4:$R$155,MATCH(A40:A42,'2015-16 baseline &amp; allocations'!$A$4:$A$155,0))/1000</f>
        <v>42670</v>
      </c>
      <c r="G40" s="51">
        <f t="shared" si="4"/>
        <v>54.178583156305628</v>
      </c>
      <c r="I40" s="52">
        <f>INDEX('2015-16 baseline &amp; allocations'!$V$4:$V$155,MATCH(A40:A42,'2015-16 baseline &amp; allocations'!$A$4:$A$155,0))/1000</f>
        <v>41618</v>
      </c>
      <c r="J40" s="52">
        <f t="shared" si="5"/>
        <v>52.580732017282266</v>
      </c>
      <c r="L40" s="50">
        <v>783691.32799999998</v>
      </c>
      <c r="M40" s="51">
        <v>787580.58100000001</v>
      </c>
      <c r="N40" s="52">
        <v>791506.66799999995</v>
      </c>
    </row>
    <row r="41" spans="1:14" x14ac:dyDescent="0.2">
      <c r="A41" s="3" t="s">
        <v>73</v>
      </c>
      <c r="B41" s="3" t="s">
        <v>74</v>
      </c>
      <c r="C41" s="50">
        <f>INDEX('2015-16 baseline &amp; allocations'!$P$4:$P$155,MATCH(A41,'2015-16 baseline &amp; allocations'!$A$4:$A$155,0))/1000</f>
        <v>29621.411958946053</v>
      </c>
      <c r="D41" s="50">
        <f t="shared" si="3"/>
        <v>38.764864144763649</v>
      </c>
      <c r="F41" s="51">
        <f>INDEX('2015-16 baseline &amp; allocations'!$R$4:$R$155,MATCH(A41:A43,'2015-16 baseline &amp; allocations'!$A$4:$A$155,0))/1000</f>
        <v>28952</v>
      </c>
      <c r="G41" s="51">
        <f t="shared" si="4"/>
        <v>37.675511118695034</v>
      </c>
      <c r="I41" s="52">
        <f>INDEX('2015-16 baseline &amp; allocations'!$V$4:$V$155,MATCH(A41:A43,'2015-16 baseline &amp; allocations'!$A$4:$A$155,0))/1000</f>
        <v>28238</v>
      </c>
      <c r="J41" s="52">
        <f t="shared" si="5"/>
        <v>36.538107361363082</v>
      </c>
      <c r="L41" s="50">
        <v>764130.42099999997</v>
      </c>
      <c r="M41" s="51">
        <v>768456.72799999989</v>
      </c>
      <c r="N41" s="52">
        <v>772836.96499999997</v>
      </c>
    </row>
    <row r="42" spans="1:14" x14ac:dyDescent="0.2">
      <c r="A42" s="3" t="s">
        <v>75</v>
      </c>
      <c r="B42" s="3" t="s">
        <v>76</v>
      </c>
      <c r="C42" s="50">
        <f>INDEX('2015-16 baseline &amp; allocations'!$P$4:$P$155,MATCH(A42,'2015-16 baseline &amp; allocations'!$A$4:$A$155,0))/1000</f>
        <v>25634.494016610017</v>
      </c>
      <c r="D42" s="50">
        <f t="shared" si="3"/>
        <v>84.272159721607864</v>
      </c>
      <c r="F42" s="51">
        <f>INDEX('2015-16 baseline &amp; allocations'!$R$4:$R$155,MATCH(A42:A44,'2015-16 baseline &amp; allocations'!$A$4:$A$155,0))/1000</f>
        <v>25055</v>
      </c>
      <c r="G42" s="51">
        <f t="shared" si="4"/>
        <v>82.180795105539474</v>
      </c>
      <c r="I42" s="52">
        <f>INDEX('2015-16 baseline &amp; allocations'!$V$4:$V$155,MATCH(A42:A44,'2015-16 baseline &amp; allocations'!$A$4:$A$155,0))/1000</f>
        <v>24437</v>
      </c>
      <c r="J42" s="52">
        <f t="shared" si="5"/>
        <v>79.978987686803322</v>
      </c>
      <c r="L42" s="50">
        <v>304186.98300000001</v>
      </c>
      <c r="M42" s="51">
        <v>304876.58299999998</v>
      </c>
      <c r="N42" s="52">
        <v>305542.75199999998</v>
      </c>
    </row>
    <row r="43" spans="1:14" x14ac:dyDescent="0.2">
      <c r="A43" s="3" t="s">
        <v>77</v>
      </c>
      <c r="B43" s="3" t="s">
        <v>78</v>
      </c>
      <c r="C43" s="50">
        <f>INDEX('2015-16 baseline &amp; allocations'!$P$4:$P$155,MATCH(A43,'2015-16 baseline &amp; allocations'!$A$4:$A$155,0))/1000</f>
        <v>16485.112156374937</v>
      </c>
      <c r="D43" s="50">
        <f t="shared" si="3"/>
        <v>39.432846658392378</v>
      </c>
      <c r="F43" s="51">
        <f>INDEX('2015-16 baseline &amp; allocations'!$R$4:$R$155,MATCH(A43:A45,'2015-16 baseline &amp; allocations'!$A$4:$A$155,0))/1000</f>
        <v>16112</v>
      </c>
      <c r="G43" s="51">
        <f t="shared" si="4"/>
        <v>38.40297262652463</v>
      </c>
      <c r="I43" s="52">
        <f>INDEX('2015-16 baseline &amp; allocations'!$V$4:$V$155,MATCH(A43:A45,'2015-16 baseline &amp; allocations'!$A$4:$A$155,0))/1000</f>
        <v>15715</v>
      </c>
      <c r="J43" s="52">
        <f t="shared" si="5"/>
        <v>37.31256151067177</v>
      </c>
      <c r="L43" s="50">
        <v>418055.34100000001</v>
      </c>
      <c r="M43" s="51">
        <v>419550.85499999992</v>
      </c>
      <c r="N43" s="52">
        <v>421171.83499999996</v>
      </c>
    </row>
    <row r="44" spans="1:14" x14ac:dyDescent="0.2">
      <c r="A44" s="3" t="s">
        <v>79</v>
      </c>
      <c r="B44" s="3" t="s">
        <v>80</v>
      </c>
      <c r="C44" s="50">
        <f>INDEX('2015-16 baseline &amp; allocations'!$P$4:$P$155,MATCH(A44,'2015-16 baseline &amp; allocations'!$A$4:$A$155,0))/1000</f>
        <v>22283.8996605006</v>
      </c>
      <c r="D44" s="50">
        <f t="shared" si="3"/>
        <v>70.625521084646678</v>
      </c>
      <c r="F44" s="51">
        <f>INDEX('2015-16 baseline &amp; allocations'!$R$4:$R$155,MATCH(A44:A46,'2015-16 baseline &amp; allocations'!$A$4:$A$155,0))/1000</f>
        <v>21780</v>
      </c>
      <c r="G44" s="51">
        <f t="shared" si="4"/>
        <v>68.839496560642218</v>
      </c>
      <c r="I44" s="52">
        <f>INDEX('2015-16 baseline &amp; allocations'!$V$4:$V$155,MATCH(A44:A46,'2015-16 baseline &amp; allocations'!$A$4:$A$155,0))/1000</f>
        <v>21243</v>
      </c>
      <c r="J44" s="52">
        <f t="shared" si="5"/>
        <v>66.948504860216261</v>
      </c>
      <c r="L44" s="50">
        <v>315521.91500000004</v>
      </c>
      <c r="M44" s="51">
        <v>316388.136</v>
      </c>
      <c r="N44" s="52">
        <v>317303.576</v>
      </c>
    </row>
    <row r="45" spans="1:14" x14ac:dyDescent="0.2">
      <c r="A45" s="3" t="s">
        <v>81</v>
      </c>
      <c r="B45" s="3" t="s">
        <v>82</v>
      </c>
      <c r="C45" s="50">
        <f>INDEX('2015-16 baseline &amp; allocations'!$P$4:$P$155,MATCH(A45,'2015-16 baseline &amp; allocations'!$A$4:$A$155,0))/1000</f>
        <v>26162.886299838232</v>
      </c>
      <c r="D45" s="50">
        <f t="shared" si="3"/>
        <v>74.50795975994005</v>
      </c>
      <c r="F45" s="51">
        <f>INDEX('2015-16 baseline &amp; allocations'!$R$4:$R$155,MATCH(A45:A47,'2015-16 baseline &amp; allocations'!$A$4:$A$155,0))/1000</f>
        <v>25571</v>
      </c>
      <c r="G45" s="51">
        <f t="shared" si="4"/>
        <v>72.03251949797847</v>
      </c>
      <c r="I45" s="52">
        <f>INDEX('2015-16 baseline &amp; allocations'!$V$4:$V$155,MATCH(A45:A47,'2015-16 baseline &amp; allocations'!$A$4:$A$155,0))/1000</f>
        <v>24941</v>
      </c>
      <c r="J45" s="52">
        <f t="shared" si="5"/>
        <v>69.552417213932401</v>
      </c>
      <c r="L45" s="50">
        <v>351142.16500000004</v>
      </c>
      <c r="M45" s="51">
        <v>354992.44200000016</v>
      </c>
      <c r="N45" s="52">
        <v>358592.85700000002</v>
      </c>
    </row>
    <row r="46" spans="1:14" x14ac:dyDescent="0.2">
      <c r="A46" s="3" t="s">
        <v>83</v>
      </c>
      <c r="B46" s="3" t="s">
        <v>84</v>
      </c>
      <c r="C46" s="50">
        <f>INDEX('2015-16 baseline &amp; allocations'!$P$4:$P$155,MATCH(A46,'2015-16 baseline &amp; allocations'!$A$4:$A$155,0))/1000</f>
        <v>11584.193412510043</v>
      </c>
      <c r="D46" s="50">
        <f t="shared" si="3"/>
        <v>34.047371301608486</v>
      </c>
      <c r="F46" s="51">
        <f>INDEX('2015-16 baseline &amp; allocations'!$R$4:$R$155,MATCH(A46:A48,'2015-16 baseline &amp; allocations'!$A$4:$A$155,0))/1000</f>
        <v>11322</v>
      </c>
      <c r="G46" s="51">
        <f t="shared" si="4"/>
        <v>33.122716214388447</v>
      </c>
      <c r="I46" s="52">
        <f>INDEX('2015-16 baseline &amp; allocations'!$V$4:$V$155,MATCH(A46:A48,'2015-16 baseline &amp; allocations'!$A$4:$A$155,0))/1000</f>
        <v>11043</v>
      </c>
      <c r="J46" s="52">
        <f t="shared" si="5"/>
        <v>32.158682254793121</v>
      </c>
      <c r="L46" s="50">
        <v>340237.527</v>
      </c>
      <c r="M46" s="51">
        <v>341819.79299999995</v>
      </c>
      <c r="N46" s="52">
        <v>343390.93599999999</v>
      </c>
    </row>
    <row r="47" spans="1:14" x14ac:dyDescent="0.2">
      <c r="A47" s="3" t="s">
        <v>85</v>
      </c>
      <c r="B47" s="3" t="s">
        <v>86</v>
      </c>
      <c r="C47" s="50">
        <f>INDEX('2015-16 baseline &amp; allocations'!$P$4:$P$155,MATCH(A47,'2015-16 baseline &amp; allocations'!$A$4:$A$155,0))/1000</f>
        <v>29360.438252893786</v>
      </c>
      <c r="D47" s="50">
        <f t="shared" si="3"/>
        <v>54.30871897781438</v>
      </c>
      <c r="F47" s="51">
        <f>INDEX('2015-16 baseline &amp; allocations'!$R$4:$R$155,MATCH(A47:A49,'2015-16 baseline &amp; allocations'!$A$4:$A$155,0))/1000</f>
        <v>28697</v>
      </c>
      <c r="G47" s="51">
        <f t="shared" si="4"/>
        <v>52.724754284997843</v>
      </c>
      <c r="I47" s="52">
        <f>INDEX('2015-16 baseline &amp; allocations'!$V$4:$V$155,MATCH(A47:A49,'2015-16 baseline &amp; allocations'!$A$4:$A$155,0))/1000</f>
        <v>27990</v>
      </c>
      <c r="J47" s="52">
        <f t="shared" si="5"/>
        <v>51.079693322120107</v>
      </c>
      <c r="L47" s="50">
        <v>540621.07900000003</v>
      </c>
      <c r="M47" s="51">
        <v>544279.44500000007</v>
      </c>
      <c r="N47" s="52">
        <v>547967.26800000004</v>
      </c>
    </row>
    <row r="48" spans="1:14" x14ac:dyDescent="0.2">
      <c r="A48" s="3" t="s">
        <v>87</v>
      </c>
      <c r="B48" s="3" t="s">
        <v>88</v>
      </c>
      <c r="C48" s="50">
        <f>INDEX('2015-16 baseline &amp; allocations'!$P$4:$P$155,MATCH(A48,'2015-16 baseline &amp; allocations'!$A$4:$A$155,0))/1000</f>
        <v>18117.4538325418</v>
      </c>
      <c r="D48" s="50">
        <f t="shared" si="3"/>
        <v>54.658028267348278</v>
      </c>
      <c r="F48" s="51">
        <f>INDEX('2015-16 baseline &amp; allocations'!$R$4:$R$155,MATCH(A48:A50,'2015-16 baseline &amp; allocations'!$A$4:$A$155,0))/1000</f>
        <v>17708</v>
      </c>
      <c r="G48" s="51">
        <f t="shared" si="4"/>
        <v>52.646063296223943</v>
      </c>
      <c r="I48" s="52">
        <f>INDEX('2015-16 baseline &amp; allocations'!$V$4:$V$155,MATCH(A48:A50,'2015-16 baseline &amp; allocations'!$A$4:$A$155,0))/1000</f>
        <v>17272</v>
      </c>
      <c r="J48" s="52">
        <f t="shared" si="5"/>
        <v>50.630210694960148</v>
      </c>
      <c r="L48" s="50">
        <v>331469.217</v>
      </c>
      <c r="M48" s="51">
        <v>336359.43300000008</v>
      </c>
      <c r="N48" s="52">
        <v>341140.196</v>
      </c>
    </row>
    <row r="49" spans="1:14" x14ac:dyDescent="0.2">
      <c r="A49" s="3" t="s">
        <v>89</v>
      </c>
      <c r="B49" s="3" t="s">
        <v>90</v>
      </c>
      <c r="C49" s="50">
        <f>INDEX('2015-16 baseline &amp; allocations'!$P$4:$P$155,MATCH(A49,'2015-16 baseline &amp; allocations'!$A$4:$A$155,0))/1000</f>
        <v>67270.120977360944</v>
      </c>
      <c r="D49" s="50">
        <f t="shared" si="3"/>
        <v>46.824200220962041</v>
      </c>
      <c r="F49" s="51">
        <f>INDEX('2015-16 baseline &amp; allocations'!$R$4:$R$155,MATCH(A49:A51,'2015-16 baseline &amp; allocations'!$A$4:$A$155,0))/1000</f>
        <v>65749</v>
      </c>
      <c r="G49" s="51">
        <f t="shared" si="4"/>
        <v>45.413621021755674</v>
      </c>
      <c r="I49" s="52">
        <f>INDEX('2015-16 baseline &amp; allocations'!$V$4:$V$155,MATCH(A49:A51,'2015-16 baseline &amp; allocations'!$A$4:$A$155,0))/1000</f>
        <v>64128</v>
      </c>
      <c r="J49" s="52">
        <f t="shared" si="5"/>
        <v>43.953480400704564</v>
      </c>
      <c r="L49" s="50">
        <v>1436652.8560000001</v>
      </c>
      <c r="M49" s="51">
        <v>1447781.4920000001</v>
      </c>
      <c r="N49" s="52">
        <v>1458997.09</v>
      </c>
    </row>
    <row r="50" spans="1:14" x14ac:dyDescent="0.2">
      <c r="A50" s="3" t="s">
        <v>91</v>
      </c>
      <c r="B50" s="3" t="s">
        <v>92</v>
      </c>
      <c r="C50" s="50">
        <f>INDEX('2015-16 baseline &amp; allocations'!$P$4:$P$155,MATCH(A50,'2015-16 baseline &amp; allocations'!$A$4:$A$155,0))/1000</f>
        <v>17781.620532257446</v>
      </c>
      <c r="D50" s="50">
        <f t="shared" si="3"/>
        <v>88.214558916936681</v>
      </c>
      <c r="F50" s="51">
        <f>INDEX('2015-16 baseline &amp; allocations'!$R$4:$R$155,MATCH(A50:A52,'2015-16 baseline &amp; allocations'!$A$4:$A$155,0))/1000</f>
        <v>17380</v>
      </c>
      <c r="G50" s="51">
        <f t="shared" si="4"/>
        <v>85.978034323875818</v>
      </c>
      <c r="I50" s="52">
        <f>INDEX('2015-16 baseline &amp; allocations'!$V$4:$V$155,MATCH(A50:A52,'2015-16 baseline &amp; allocations'!$A$4:$A$155,0))/1000</f>
        <v>16952</v>
      </c>
      <c r="J50" s="52">
        <f t="shared" si="5"/>
        <v>83.632904849380864</v>
      </c>
      <c r="L50" s="50">
        <v>201572.402</v>
      </c>
      <c r="M50" s="51">
        <v>202144.65399999998</v>
      </c>
      <c r="N50" s="52">
        <v>202695.33900000001</v>
      </c>
    </row>
    <row r="51" spans="1:14" x14ac:dyDescent="0.2">
      <c r="A51" s="3" t="s">
        <v>93</v>
      </c>
      <c r="B51" s="3" t="s">
        <v>94</v>
      </c>
      <c r="C51" s="50">
        <f>INDEX('2015-16 baseline &amp; allocations'!$P$4:$P$155,MATCH(A51,'2015-16 baseline &amp; allocations'!$A$4:$A$155,0))/1000</f>
        <v>26133.006231898511</v>
      </c>
      <c r="D51" s="50">
        <f t="shared" si="3"/>
        <v>42.568253370931117</v>
      </c>
      <c r="F51" s="51">
        <f>INDEX('2015-16 baseline &amp; allocations'!$R$4:$R$155,MATCH(A51:A53,'2015-16 baseline &amp; allocations'!$A$4:$A$155,0))/1000</f>
        <v>25542</v>
      </c>
      <c r="G51" s="51">
        <f t="shared" si="4"/>
        <v>41.31674977153498</v>
      </c>
      <c r="I51" s="52">
        <f>INDEX('2015-16 baseline &amp; allocations'!$V$4:$V$155,MATCH(A51:A53,'2015-16 baseline &amp; allocations'!$A$4:$A$155,0))/1000</f>
        <v>24912</v>
      </c>
      <c r="J51" s="52">
        <f t="shared" si="5"/>
        <v>40.024594753588914</v>
      </c>
      <c r="L51" s="50">
        <v>613908.35100000002</v>
      </c>
      <c r="M51" s="51">
        <v>618199.64399999985</v>
      </c>
      <c r="N51" s="52">
        <v>622417.29499999993</v>
      </c>
    </row>
    <row r="52" spans="1:14" x14ac:dyDescent="0.2">
      <c r="A52" s="3" t="s">
        <v>95</v>
      </c>
      <c r="B52" s="3" t="s">
        <v>96</v>
      </c>
      <c r="C52" s="50">
        <f>INDEX('2015-16 baseline &amp; allocations'!$P$4:$P$155,MATCH(A52,'2015-16 baseline &amp; allocations'!$A$4:$A$155,0))/1000</f>
        <v>24808.062970141196</v>
      </c>
      <c r="D52" s="50">
        <f t="shared" si="3"/>
        <v>92.221000204248455</v>
      </c>
      <c r="F52" s="51">
        <f>INDEX('2015-16 baseline &amp; allocations'!$R$4:$R$155,MATCH(A52:A54,'2015-16 baseline &amp; allocations'!$A$4:$A$155,0))/1000</f>
        <v>24247</v>
      </c>
      <c r="G52" s="51">
        <f t="shared" si="4"/>
        <v>89.066995615921712</v>
      </c>
      <c r="I52" s="52">
        <f>INDEX('2015-16 baseline &amp; allocations'!$V$4:$V$155,MATCH(A52:A54,'2015-16 baseline &amp; allocations'!$A$4:$A$155,0))/1000</f>
        <v>23649</v>
      </c>
      <c r="J52" s="52">
        <f t="shared" si="5"/>
        <v>85.887146417809788</v>
      </c>
      <c r="L52" s="50">
        <v>269006.65700000001</v>
      </c>
      <c r="M52" s="51">
        <v>272233.27599999995</v>
      </c>
      <c r="N52" s="52">
        <v>275349.7</v>
      </c>
    </row>
    <row r="53" spans="1:14" x14ac:dyDescent="0.2">
      <c r="A53" s="3" t="s">
        <v>97</v>
      </c>
      <c r="B53" s="3" t="s">
        <v>98</v>
      </c>
      <c r="C53" s="50">
        <f>INDEX('2015-16 baseline &amp; allocations'!$P$4:$P$155,MATCH(A53,'2015-16 baseline &amp; allocations'!$A$4:$A$155,0))/1000</f>
        <v>35741.78236086727</v>
      </c>
      <c r="D53" s="50">
        <f t="shared" si="3"/>
        <v>136.00256485179889</v>
      </c>
      <c r="F53" s="51">
        <f>INDEX('2015-16 baseline &amp; allocations'!$R$4:$R$155,MATCH(A53:A55,'2015-16 baseline &amp; allocations'!$A$4:$A$155,0))/1000</f>
        <v>34934</v>
      </c>
      <c r="G53" s="51">
        <f t="shared" si="4"/>
        <v>131.11984094856265</v>
      </c>
      <c r="I53" s="52">
        <f>INDEX('2015-16 baseline &amp; allocations'!$V$4:$V$155,MATCH(A53:A55,'2015-16 baseline &amp; allocations'!$A$4:$A$155,0))/1000</f>
        <v>34073</v>
      </c>
      <c r="J53" s="52">
        <f t="shared" si="5"/>
        <v>126.23094482056146</v>
      </c>
      <c r="L53" s="50">
        <v>262802.26699999999</v>
      </c>
      <c r="M53" s="51">
        <v>266428.02300000004</v>
      </c>
      <c r="N53" s="52">
        <v>269925.88900000002</v>
      </c>
    </row>
    <row r="54" spans="1:14" x14ac:dyDescent="0.2">
      <c r="A54" s="3" t="s">
        <v>99</v>
      </c>
      <c r="B54" s="3" t="s">
        <v>100</v>
      </c>
      <c r="C54" s="50">
        <f>INDEX('2015-16 baseline &amp; allocations'!$P$4:$P$155,MATCH(A54,'2015-16 baseline &amp; allocations'!$A$4:$A$155,0))/1000</f>
        <v>10965.887312405232</v>
      </c>
      <c r="D54" s="50">
        <f t="shared" si="3"/>
        <v>86.769146299500264</v>
      </c>
      <c r="F54" s="51">
        <f>INDEX('2015-16 baseline &amp; allocations'!$R$4:$R$155,MATCH(A54:A56,'2015-16 baseline &amp; allocations'!$A$4:$A$155,0))/1000</f>
        <v>10718</v>
      </c>
      <c r="G54" s="51">
        <f t="shared" si="4"/>
        <v>84.621638165012556</v>
      </c>
      <c r="I54" s="52">
        <f>INDEX('2015-16 baseline &amp; allocations'!$V$4:$V$155,MATCH(A54:A56,'2015-16 baseline &amp; allocations'!$A$4:$A$155,0))/1000</f>
        <v>10454</v>
      </c>
      <c r="J54" s="52">
        <f t="shared" si="5"/>
        <v>82.362915951338763</v>
      </c>
      <c r="L54" s="50">
        <v>126380.03</v>
      </c>
      <c r="M54" s="51">
        <v>126657.91199999998</v>
      </c>
      <c r="N54" s="52">
        <v>126926.05499999999</v>
      </c>
    </row>
    <row r="55" spans="1:14" x14ac:dyDescent="0.2">
      <c r="A55" s="3" t="s">
        <v>101</v>
      </c>
      <c r="B55" s="3" t="s">
        <v>102</v>
      </c>
      <c r="C55" s="50">
        <f>INDEX('2015-16 baseline &amp; allocations'!$P$4:$P$155,MATCH(A55,'2015-16 baseline &amp; allocations'!$A$4:$A$155,0))/1000</f>
        <v>23432.716385479274</v>
      </c>
      <c r="D55" s="50">
        <f t="shared" si="3"/>
        <v>130.14662389295037</v>
      </c>
      <c r="F55" s="51">
        <f>INDEX('2015-16 baseline &amp; allocations'!$R$4:$R$155,MATCH(A55:A57,'2015-16 baseline &amp; allocations'!$A$4:$A$155,0))/1000</f>
        <v>22903</v>
      </c>
      <c r="G55" s="51">
        <f t="shared" si="4"/>
        <v>126.78350999076257</v>
      </c>
      <c r="I55" s="52">
        <f>INDEX('2015-16 baseline &amp; allocations'!$V$4:$V$155,MATCH(A55:A57,'2015-16 baseline &amp; allocations'!$A$4:$A$155,0))/1000</f>
        <v>22338</v>
      </c>
      <c r="J55" s="52">
        <f t="shared" si="5"/>
        <v>123.2714263141407</v>
      </c>
      <c r="L55" s="50">
        <v>180048.592</v>
      </c>
      <c r="M55" s="51">
        <v>180646.52100000001</v>
      </c>
      <c r="N55" s="52">
        <v>181209.87700000001</v>
      </c>
    </row>
    <row r="56" spans="1:14" x14ac:dyDescent="0.2">
      <c r="A56" s="3" t="s">
        <v>103</v>
      </c>
      <c r="B56" s="3" t="s">
        <v>104</v>
      </c>
      <c r="C56" s="50">
        <f>INDEX('2015-16 baseline &amp; allocations'!$P$4:$P$155,MATCH(A56,'2015-16 baseline &amp; allocations'!$A$4:$A$155,0))/1000</f>
        <v>54729.494976883238</v>
      </c>
      <c r="D56" s="50">
        <f t="shared" si="3"/>
        <v>40.401540939534364</v>
      </c>
      <c r="F56" s="51">
        <f>INDEX('2015-16 baseline &amp; allocations'!$R$4:$R$155,MATCH(A56:A58,'2015-16 baseline &amp; allocations'!$A$4:$A$155,0))/1000</f>
        <v>53492</v>
      </c>
      <c r="G56" s="51">
        <f t="shared" si="4"/>
        <v>39.230385467498699</v>
      </c>
      <c r="I56" s="52">
        <f>INDEX('2015-16 baseline &amp; allocations'!$V$4:$V$155,MATCH(A56:A58,'2015-16 baseline &amp; allocations'!$A$4:$A$155,0))/1000</f>
        <v>52173</v>
      </c>
      <c r="J56" s="52">
        <f t="shared" si="5"/>
        <v>38.0153454031636</v>
      </c>
      <c r="L56" s="50">
        <v>1354638.801</v>
      </c>
      <c r="M56" s="51">
        <v>1363534.9070000001</v>
      </c>
      <c r="N56" s="52">
        <v>1372419.4650000001</v>
      </c>
    </row>
    <row r="57" spans="1:14" x14ac:dyDescent="0.2">
      <c r="A57" s="3" t="s">
        <v>105</v>
      </c>
      <c r="B57" s="3" t="s">
        <v>106</v>
      </c>
      <c r="C57" s="50">
        <f>INDEX('2015-16 baseline &amp; allocations'!$P$4:$P$155,MATCH(A57,'2015-16 baseline &amp; allocations'!$A$4:$A$155,0))/1000</f>
        <v>21757.598529336363</v>
      </c>
      <c r="D57" s="50">
        <f t="shared" si="3"/>
        <v>80.710723184377756</v>
      </c>
      <c r="F57" s="51">
        <f>INDEX('2015-16 baseline &amp; allocations'!$R$4:$R$155,MATCH(A57:A59,'2015-16 baseline &amp; allocations'!$A$4:$A$155,0))/1000</f>
        <v>21266</v>
      </c>
      <c r="G57" s="51">
        <f t="shared" si="4"/>
        <v>77.811594887019353</v>
      </c>
      <c r="I57" s="52">
        <f>INDEX('2015-16 baseline &amp; allocations'!$V$4:$V$155,MATCH(A57:A59,'2015-16 baseline &amp; allocations'!$A$4:$A$155,0))/1000</f>
        <v>20742</v>
      </c>
      <c r="J57" s="52">
        <f t="shared" si="5"/>
        <v>74.9466222113453</v>
      </c>
      <c r="L57" s="50">
        <v>269575.06599999999</v>
      </c>
      <c r="M57" s="51">
        <v>273301.17099999997</v>
      </c>
      <c r="N57" s="52">
        <v>276756.96899999998</v>
      </c>
    </row>
    <row r="58" spans="1:14" x14ac:dyDescent="0.2">
      <c r="A58" s="3" t="s">
        <v>107</v>
      </c>
      <c r="B58" s="3" t="s">
        <v>108</v>
      </c>
      <c r="C58" s="50">
        <f>INDEX('2015-16 baseline &amp; allocations'!$P$4:$P$155,MATCH(A58,'2015-16 baseline &amp; allocations'!$A$4:$A$155,0))/1000</f>
        <v>11636.142279520152</v>
      </c>
      <c r="D58" s="50">
        <f t="shared" si="3"/>
        <v>46.397710712950285</v>
      </c>
      <c r="F58" s="51">
        <f>INDEX('2015-16 baseline &amp; allocations'!$R$4:$R$155,MATCH(A58:A60,'2015-16 baseline &amp; allocations'!$A$4:$A$155,0))/1000</f>
        <v>11373</v>
      </c>
      <c r="G58" s="51">
        <f t="shared" si="4"/>
        <v>44.807172375051699</v>
      </c>
      <c r="I58" s="52">
        <f>INDEX('2015-16 baseline &amp; allocations'!$V$4:$V$155,MATCH(A58:A60,'2015-16 baseline &amp; allocations'!$A$4:$A$155,0))/1000</f>
        <v>11093</v>
      </c>
      <c r="J58" s="52">
        <f t="shared" si="5"/>
        <v>43.204769239444396</v>
      </c>
      <c r="L58" s="50">
        <v>250791.30200000003</v>
      </c>
      <c r="M58" s="51">
        <v>253820.97100000002</v>
      </c>
      <c r="N58" s="52">
        <v>256754.06200000001</v>
      </c>
    </row>
    <row r="59" spans="1:14" x14ac:dyDescent="0.2">
      <c r="A59" s="3" t="s">
        <v>109</v>
      </c>
      <c r="B59" s="3" t="s">
        <v>110</v>
      </c>
      <c r="C59" s="50">
        <f>INDEX('2015-16 baseline &amp; allocations'!$P$4:$P$155,MATCH(A59,'2015-16 baseline &amp; allocations'!$A$4:$A$155,0))/1000</f>
        <v>9435.5751732506506</v>
      </c>
      <c r="D59" s="50">
        <f t="shared" si="3"/>
        <v>101.56603637759177</v>
      </c>
      <c r="F59" s="51">
        <f>INDEX('2015-16 baseline &amp; allocations'!$R$4:$R$155,MATCH(A59:A61,'2015-16 baseline &amp; allocations'!$A$4:$A$155,0))/1000</f>
        <v>9222</v>
      </c>
      <c r="G59" s="51">
        <f t="shared" si="4"/>
        <v>98.978463265230616</v>
      </c>
      <c r="I59" s="52">
        <f>INDEX('2015-16 baseline &amp; allocations'!$V$4:$V$155,MATCH(A59:A61,'2015-16 baseline &amp; allocations'!$A$4:$A$155,0))/1000</f>
        <v>8995</v>
      </c>
      <c r="J59" s="52">
        <f t="shared" si="5"/>
        <v>96.248232140934547</v>
      </c>
      <c r="L59" s="50">
        <v>92900.89</v>
      </c>
      <c r="M59" s="51">
        <v>93171.783999999985</v>
      </c>
      <c r="N59" s="52">
        <v>93456.262000000002</v>
      </c>
    </row>
    <row r="60" spans="1:14" x14ac:dyDescent="0.2">
      <c r="A60" s="3" t="s">
        <v>111</v>
      </c>
      <c r="B60" s="3" t="s">
        <v>112</v>
      </c>
      <c r="C60" s="50">
        <f>INDEX('2015-16 baseline &amp; allocations'!$P$4:$P$155,MATCH(A60,'2015-16 baseline &amp; allocations'!$A$4:$A$155,0))/1000</f>
        <v>11774.393896978645</v>
      </c>
      <c r="D60" s="50">
        <f t="shared" si="3"/>
        <v>47.669921641912907</v>
      </c>
      <c r="F60" s="51">
        <f>INDEX('2015-16 baseline &amp; allocations'!$R$4:$R$155,MATCH(A60:A62,'2015-16 baseline &amp; allocations'!$A$4:$A$155,0))/1000</f>
        <v>11508</v>
      </c>
      <c r="G60" s="51">
        <f t="shared" si="4"/>
        <v>46.08570182490849</v>
      </c>
      <c r="I60" s="52">
        <f>INDEX('2015-16 baseline &amp; allocations'!$V$4:$V$155,MATCH(A60:A62,'2015-16 baseline &amp; allocations'!$A$4:$A$155,0))/1000</f>
        <v>11224</v>
      </c>
      <c r="J60" s="52">
        <f t="shared" si="5"/>
        <v>44.45455788276724</v>
      </c>
      <c r="L60" s="50">
        <v>246998.39</v>
      </c>
      <c r="M60" s="51">
        <v>249708.685</v>
      </c>
      <c r="N60" s="52">
        <v>252482.54699999999</v>
      </c>
    </row>
    <row r="61" spans="1:14" x14ac:dyDescent="0.2">
      <c r="A61" s="3" t="s">
        <v>113</v>
      </c>
      <c r="B61" s="3" t="s">
        <v>114</v>
      </c>
      <c r="C61" s="50">
        <f>INDEX('2015-16 baseline &amp; allocations'!$P$4:$P$155,MATCH(A61,'2015-16 baseline &amp; allocations'!$A$4:$A$155,0))/1000</f>
        <v>9930.1013827113711</v>
      </c>
      <c r="D61" s="50">
        <f t="shared" si="3"/>
        <v>52.913354130705272</v>
      </c>
      <c r="F61" s="51">
        <f>INDEX('2015-16 baseline &amp; allocations'!$R$4:$R$155,MATCH(A61:A63,'2015-16 baseline &amp; allocations'!$A$4:$A$155,0))/1000</f>
        <v>9706</v>
      </c>
      <c r="G61" s="51">
        <f t="shared" si="4"/>
        <v>51.429484263690561</v>
      </c>
      <c r="I61" s="52">
        <f>INDEX('2015-16 baseline &amp; allocations'!$V$4:$V$155,MATCH(A61:A63,'2015-16 baseline &amp; allocations'!$A$4:$A$155,0))/1000</f>
        <v>9467</v>
      </c>
      <c r="J61" s="52">
        <f t="shared" si="5"/>
        <v>49.895417528854153</v>
      </c>
      <c r="L61" s="50">
        <v>187667.20699999999</v>
      </c>
      <c r="M61" s="51">
        <v>188724.42799999996</v>
      </c>
      <c r="N61" s="52">
        <v>189736.86300000001</v>
      </c>
    </row>
    <row r="62" spans="1:14" x14ac:dyDescent="0.2">
      <c r="A62" s="3" t="s">
        <v>115</v>
      </c>
      <c r="B62" s="3" t="s">
        <v>116</v>
      </c>
      <c r="C62" s="50">
        <f>INDEX('2015-16 baseline &amp; allocations'!$P$4:$P$155,MATCH(A62,'2015-16 baseline &amp; allocations'!$A$4:$A$155,0))/1000</f>
        <v>51204.268920911432</v>
      </c>
      <c r="D62" s="50">
        <f t="shared" si="3"/>
        <v>44.065788845299352</v>
      </c>
      <c r="F62" s="51">
        <f>INDEX('2015-16 baseline &amp; allocations'!$R$4:$R$155,MATCH(A62:A64,'2015-16 baseline &amp; allocations'!$A$4:$A$155,0))/1000</f>
        <v>50047</v>
      </c>
      <c r="G62" s="51">
        <f t="shared" si="4"/>
        <v>42.631937425914366</v>
      </c>
      <c r="I62" s="52">
        <f>INDEX('2015-16 baseline &amp; allocations'!$V$4:$V$155,MATCH(A62:A64,'2015-16 baseline &amp; allocations'!$A$4:$A$155,0))/1000</f>
        <v>48813</v>
      </c>
      <c r="J62" s="52">
        <f t="shared" si="5"/>
        <v>41.162855239507422</v>
      </c>
      <c r="L62" s="50">
        <v>1161995.9669999999</v>
      </c>
      <c r="M62" s="51">
        <v>1173932.1040000001</v>
      </c>
      <c r="N62" s="52">
        <v>1185850.683</v>
      </c>
    </row>
    <row r="63" spans="1:14" x14ac:dyDescent="0.2">
      <c r="A63" s="3" t="s">
        <v>117</v>
      </c>
      <c r="B63" s="3" t="s">
        <v>118</v>
      </c>
      <c r="C63" s="50">
        <f>INDEX('2015-16 baseline &amp; allocations'!$P$4:$P$155,MATCH(A63,'2015-16 baseline &amp; allocations'!$A$4:$A$155,0))/1000</f>
        <v>18878.500149348682</v>
      </c>
      <c r="D63" s="50">
        <f t="shared" si="3"/>
        <v>63.842537690037716</v>
      </c>
      <c r="F63" s="51">
        <f>INDEX('2015-16 baseline &amp; allocations'!$R$4:$R$155,MATCH(A63:A65,'2015-16 baseline &amp; allocations'!$A$4:$A$155,0))/1000</f>
        <v>18452</v>
      </c>
      <c r="G63" s="51">
        <f t="shared" si="4"/>
        <v>61.425774450035661</v>
      </c>
      <c r="I63" s="52">
        <f>INDEX('2015-16 baseline &amp; allocations'!$V$4:$V$155,MATCH(A63:A65,'2015-16 baseline &amp; allocations'!$A$4:$A$155,0))/1000</f>
        <v>17997</v>
      </c>
      <c r="J63" s="52">
        <f t="shared" si="5"/>
        <v>59.03195176141265</v>
      </c>
      <c r="L63" s="50">
        <v>295704.09999999998</v>
      </c>
      <c r="M63" s="51">
        <v>300395.07300000003</v>
      </c>
      <c r="N63" s="52">
        <v>304868.79499999998</v>
      </c>
    </row>
    <row r="64" spans="1:14" x14ac:dyDescent="0.2">
      <c r="A64" s="3" t="s">
        <v>119</v>
      </c>
      <c r="B64" s="3" t="s">
        <v>120</v>
      </c>
      <c r="C64" s="50">
        <f>INDEX('2015-16 baseline &amp; allocations'!$P$4:$P$155,MATCH(A64,'2015-16 baseline &amp; allocations'!$A$4:$A$155,0))/1000</f>
        <v>16962.79717065928</v>
      </c>
      <c r="D64" s="50">
        <f t="shared" si="3"/>
        <v>62.352058142834451</v>
      </c>
      <c r="F64" s="51">
        <f>INDEX('2015-16 baseline &amp; allocations'!$R$4:$R$155,MATCH(A64:A66,'2015-16 baseline &amp; allocations'!$A$4:$A$155,0))/1000</f>
        <v>16579</v>
      </c>
      <c r="G64" s="51">
        <f t="shared" si="4"/>
        <v>59.970250791110658</v>
      </c>
      <c r="I64" s="52">
        <f>INDEX('2015-16 baseline &amp; allocations'!$V$4:$V$155,MATCH(A64:A66,'2015-16 baseline &amp; allocations'!$A$4:$A$155,0))/1000</f>
        <v>16170</v>
      </c>
      <c r="J64" s="52">
        <f t="shared" si="5"/>
        <v>57.631768221665517</v>
      </c>
      <c r="L64" s="50">
        <v>272048.71299999999</v>
      </c>
      <c r="M64" s="51">
        <v>276453.73800000001</v>
      </c>
      <c r="N64" s="52">
        <v>280574.42099999997</v>
      </c>
    </row>
    <row r="65" spans="1:14" x14ac:dyDescent="0.2">
      <c r="A65" s="3" t="s">
        <v>121</v>
      </c>
      <c r="B65" s="3" t="s">
        <v>122</v>
      </c>
      <c r="C65" s="50">
        <f>INDEX('2015-16 baseline &amp; allocations'!$P$4:$P$155,MATCH(A65,'2015-16 baseline &amp; allocations'!$A$4:$A$155,0))/1000</f>
        <v>8087.002111150462</v>
      </c>
      <c r="D65" s="50">
        <f t="shared" si="3"/>
        <v>57.781954832046047</v>
      </c>
      <c r="F65" s="51">
        <f>INDEX('2015-16 baseline &amp; allocations'!$R$4:$R$155,MATCH(A65:A67,'2015-16 baseline &amp; allocations'!$A$4:$A$155,0))/1000</f>
        <v>7904</v>
      </c>
      <c r="G65" s="51">
        <f t="shared" si="4"/>
        <v>56.262737416793229</v>
      </c>
      <c r="I65" s="52">
        <f>INDEX('2015-16 baseline &amp; allocations'!$V$4:$V$155,MATCH(A65:A67,'2015-16 baseline &amp; allocations'!$A$4:$A$155,0))/1000</f>
        <v>7709</v>
      </c>
      <c r="J65" s="52">
        <f t="shared" si="5"/>
        <v>54.652108103160096</v>
      </c>
      <c r="L65" s="50">
        <v>139957.22600000002</v>
      </c>
      <c r="M65" s="51">
        <v>140483.74399999998</v>
      </c>
      <c r="N65" s="52">
        <v>141055.85800000001</v>
      </c>
    </row>
    <row r="66" spans="1:14" x14ac:dyDescent="0.2">
      <c r="A66" s="3" t="s">
        <v>123</v>
      </c>
      <c r="B66" s="3" t="s">
        <v>124</v>
      </c>
      <c r="C66" s="50">
        <f>INDEX('2015-16 baseline &amp; allocations'!$P$4:$P$155,MATCH(A66,'2015-16 baseline &amp; allocations'!$A$4:$A$155,0))/1000</f>
        <v>140.12950502334633</v>
      </c>
      <c r="D66" s="50">
        <f t="shared" si="3"/>
        <v>64.423063760506224</v>
      </c>
      <c r="F66" s="51">
        <f>INDEX('2015-16 baseline &amp; allocations'!$R$4:$R$155,MATCH(A66:A68,'2015-16 baseline &amp; allocations'!$A$4:$A$155,0))/1000</f>
        <v>137</v>
      </c>
      <c r="G66" s="51">
        <f t="shared" si="4"/>
        <v>63.517202498405126</v>
      </c>
      <c r="I66" s="52">
        <f>INDEX('2015-16 baseline &amp; allocations'!$V$4:$V$155,MATCH(A66:A68,'2015-16 baseline &amp; allocations'!$A$4:$A$155,0))/1000</f>
        <v>134</v>
      </c>
      <c r="J66" s="52">
        <f t="shared" si="5"/>
        <v>62.61179008042344</v>
      </c>
      <c r="L66" s="50">
        <v>2175.145</v>
      </c>
      <c r="M66" s="51">
        <v>2156.8959999999997</v>
      </c>
      <c r="N66" s="52">
        <v>2140.172</v>
      </c>
    </row>
    <row r="67" spans="1:14" x14ac:dyDescent="0.2">
      <c r="A67" s="3" t="s">
        <v>125</v>
      </c>
      <c r="B67" s="3" t="s">
        <v>126</v>
      </c>
      <c r="C67" s="50">
        <f>INDEX('2015-16 baseline &amp; allocations'!$P$4:$P$155,MATCH(A67,'2015-16 baseline &amp; allocations'!$A$4:$A$155,0))/1000</f>
        <v>27909.751227419227</v>
      </c>
      <c r="D67" s="50">
        <f t="shared" si="3"/>
        <v>124.80887538186994</v>
      </c>
      <c r="F67" s="51">
        <f>INDEX('2015-16 baseline &amp; allocations'!$R$4:$R$155,MATCH(A67:A69,'2015-16 baseline &amp; allocations'!$A$4:$A$155,0))/1000</f>
        <v>27279</v>
      </c>
      <c r="G67" s="51">
        <f t="shared" si="4"/>
        <v>119.81848994363403</v>
      </c>
      <c r="I67" s="52">
        <f>INDEX('2015-16 baseline &amp; allocations'!$V$4:$V$155,MATCH(A67:A69,'2015-16 baseline &amp; allocations'!$A$4:$A$155,0))/1000</f>
        <v>26607</v>
      </c>
      <c r="J67" s="52">
        <f t="shared" si="5"/>
        <v>115.04259323706678</v>
      </c>
      <c r="L67" s="50">
        <v>223619.924</v>
      </c>
      <c r="M67" s="51">
        <v>227669.36899999995</v>
      </c>
      <c r="N67" s="52">
        <v>231279.557</v>
      </c>
    </row>
    <row r="68" spans="1:14" x14ac:dyDescent="0.2">
      <c r="A68" s="3" t="s">
        <v>127</v>
      </c>
      <c r="B68" s="3" t="s">
        <v>128</v>
      </c>
      <c r="C68" s="50">
        <f>INDEX('2015-16 baseline &amp; allocations'!$P$4:$P$155,MATCH(A68,'2015-16 baseline &amp; allocations'!$A$4:$A$155,0))/1000</f>
        <v>22501.623625904725</v>
      </c>
      <c r="D68" s="50">
        <f t="shared" si="3"/>
        <v>144.62492821114665</v>
      </c>
      <c r="F68" s="51">
        <f>INDEX('2015-16 baseline &amp; allocations'!$R$4:$R$155,MATCH(A68:A70,'2015-16 baseline &amp; allocations'!$A$4:$A$155,0))/1000</f>
        <v>21993</v>
      </c>
      <c r="G68" s="51">
        <f t="shared" si="4"/>
        <v>141.08081451991197</v>
      </c>
      <c r="I68" s="52">
        <f>INDEX('2015-16 baseline &amp; allocations'!$V$4:$V$155,MATCH(A68:A70,'2015-16 baseline &amp; allocations'!$A$4:$A$155,0))/1000</f>
        <v>21451</v>
      </c>
      <c r="J68" s="52">
        <f t="shared" si="5"/>
        <v>137.40205867753923</v>
      </c>
      <c r="L68" s="50">
        <v>155586.06599999999</v>
      </c>
      <c r="M68" s="51">
        <v>155889.375</v>
      </c>
      <c r="N68" s="52">
        <v>156118.476</v>
      </c>
    </row>
    <row r="69" spans="1:14" x14ac:dyDescent="0.2">
      <c r="A69" s="3" t="s">
        <v>129</v>
      </c>
      <c r="B69" s="3" t="s">
        <v>130</v>
      </c>
      <c r="C69" s="50">
        <f>INDEX('2015-16 baseline &amp; allocations'!$P$4:$P$155,MATCH(A69,'2015-16 baseline &amp; allocations'!$A$4:$A$155,0))/1000</f>
        <v>72766.244420733725</v>
      </c>
      <c r="D69" s="50">
        <f t="shared" si="3"/>
        <v>48.02426726773448</v>
      </c>
      <c r="F69" s="51">
        <f>INDEX('2015-16 baseline &amp; allocations'!$R$4:$R$155,MATCH(A69:A71,'2015-16 baseline &amp; allocations'!$A$4:$A$155,0))/1000</f>
        <v>71121</v>
      </c>
      <c r="G69" s="51">
        <f t="shared" si="4"/>
        <v>46.535852486274656</v>
      </c>
      <c r="I69" s="52">
        <f>INDEX('2015-16 baseline &amp; allocations'!$V$4:$V$155,MATCH(A69:A71,'2015-16 baseline &amp; allocations'!$A$4:$A$155,0))/1000</f>
        <v>69368</v>
      </c>
      <c r="J69" s="52">
        <f t="shared" si="5"/>
        <v>45.005519949599837</v>
      </c>
      <c r="L69" s="50">
        <v>1515197.3900000001</v>
      </c>
      <c r="M69" s="51">
        <v>1528305.5149999997</v>
      </c>
      <c r="N69" s="52">
        <v>1541322.044</v>
      </c>
    </row>
    <row r="70" spans="1:14" x14ac:dyDescent="0.2">
      <c r="A70" s="3" t="s">
        <v>131</v>
      </c>
      <c r="B70" s="3" t="s">
        <v>132</v>
      </c>
      <c r="C70" s="50">
        <f>INDEX('2015-16 baseline &amp; allocations'!$P$4:$P$155,MATCH(A70,'2015-16 baseline &amp; allocations'!$A$4:$A$155,0))/1000</f>
        <v>26361.098436433986</v>
      </c>
      <c r="D70" s="50">
        <f t="shared" si="3"/>
        <v>101.926407067448</v>
      </c>
      <c r="F70" s="51">
        <f>INDEX('2015-16 baseline &amp; allocations'!$R$4:$R$155,MATCH(A70:A72,'2015-16 baseline &amp; allocations'!$A$4:$A$155,0))/1000</f>
        <v>25765</v>
      </c>
      <c r="G70" s="51">
        <f t="shared" si="4"/>
        <v>99.341330925452141</v>
      </c>
      <c r="I70" s="52">
        <f>INDEX('2015-16 baseline &amp; allocations'!$V$4:$V$155,MATCH(A70:A72,'2015-16 baseline &amp; allocations'!$A$4:$A$155,0))/1000</f>
        <v>25130</v>
      </c>
      <c r="J70" s="52">
        <f t="shared" si="5"/>
        <v>96.637774176949279</v>
      </c>
      <c r="L70" s="50">
        <v>258628.742</v>
      </c>
      <c r="M70" s="51">
        <v>259358.31300000002</v>
      </c>
      <c r="N70" s="52">
        <v>260043.24100000001</v>
      </c>
    </row>
    <row r="71" spans="1:14" x14ac:dyDescent="0.2">
      <c r="A71" s="3" t="s">
        <v>133</v>
      </c>
      <c r="B71" s="3" t="s">
        <v>134</v>
      </c>
      <c r="C71" s="50">
        <f>INDEX('2015-16 baseline &amp; allocations'!$P$4:$P$155,MATCH(A71,'2015-16 baseline &amp; allocations'!$A$4:$A$155,0))/1000</f>
        <v>10881.662201230623</v>
      </c>
      <c r="D71" s="50">
        <f t="shared" ref="D71:D102" si="6">(C71*1000)/L71</f>
        <v>63.07600968283684</v>
      </c>
      <c r="F71" s="51">
        <f>INDEX('2015-16 baseline &amp; allocations'!$R$4:$R$155,MATCH(A71:A73,'2015-16 baseline &amp; allocations'!$A$4:$A$155,0))/1000</f>
        <v>10636</v>
      </c>
      <c r="G71" s="51">
        <f t="shared" ref="G71:G102" si="7">(F71*1000)/M71</f>
        <v>60.632475848595853</v>
      </c>
      <c r="I71" s="52">
        <f>INDEX('2015-16 baseline &amp; allocations'!$V$4:$V$155,MATCH(A71:A73,'2015-16 baseline &amp; allocations'!$A$4:$A$155,0))/1000</f>
        <v>10374</v>
      </c>
      <c r="J71" s="52">
        <f t="shared" ref="J71:J102" si="8">(I71*1000)/N71</f>
        <v>58.24066668193327</v>
      </c>
      <c r="L71" s="50">
        <v>172516.655</v>
      </c>
      <c r="M71" s="51">
        <v>175417.54399999999</v>
      </c>
      <c r="N71" s="52">
        <v>178122.96100000001</v>
      </c>
    </row>
    <row r="72" spans="1:14" x14ac:dyDescent="0.2">
      <c r="A72" s="3" t="s">
        <v>135</v>
      </c>
      <c r="B72" s="3" t="s">
        <v>136</v>
      </c>
      <c r="C72" s="50">
        <f>INDEX('2015-16 baseline &amp; allocations'!$P$4:$P$155,MATCH(A72,'2015-16 baseline &amp; allocations'!$A$4:$A$155,0))/1000</f>
        <v>27979.712887808171</v>
      </c>
      <c r="D72" s="50">
        <f t="shared" si="6"/>
        <v>64.493730917541569</v>
      </c>
      <c r="F72" s="51">
        <f>INDEX('2015-16 baseline &amp; allocations'!$R$4:$R$155,MATCH(A72:A74,'2015-16 baseline &amp; allocations'!$A$4:$A$155,0))/1000</f>
        <v>27347</v>
      </c>
      <c r="G72" s="51">
        <f t="shared" si="7"/>
        <v>62.609367211175623</v>
      </c>
      <c r="I72" s="52">
        <f>INDEX('2015-16 baseline &amp; allocations'!$V$4:$V$155,MATCH(A72:A74,'2015-16 baseline &amp; allocations'!$A$4:$A$155,0))/1000</f>
        <v>26673</v>
      </c>
      <c r="J72" s="52">
        <f t="shared" si="8"/>
        <v>60.670617011599738</v>
      </c>
      <c r="L72" s="50">
        <v>433836.16500000004</v>
      </c>
      <c r="M72" s="51">
        <v>436787.67599999998</v>
      </c>
      <c r="N72" s="52">
        <v>439636.20799999998</v>
      </c>
    </row>
    <row r="73" spans="1:14" x14ac:dyDescent="0.2">
      <c r="A73" s="3" t="s">
        <v>137</v>
      </c>
      <c r="B73" s="3" t="s">
        <v>138</v>
      </c>
      <c r="C73" s="50">
        <f>INDEX('2015-16 baseline &amp; allocations'!$P$4:$P$155,MATCH(A73,'2015-16 baseline &amp; allocations'!$A$4:$A$155,0))/1000</f>
        <v>18490.268688788277</v>
      </c>
      <c r="D73" s="50">
        <f t="shared" si="6"/>
        <v>126.6119477418134</v>
      </c>
      <c r="F73" s="51">
        <f>INDEX('2015-16 baseline &amp; allocations'!$R$4:$R$155,MATCH(A73:A75,'2015-16 baseline &amp; allocations'!$A$4:$A$155,0))/1000</f>
        <v>18072</v>
      </c>
      <c r="G73" s="51">
        <f t="shared" si="7"/>
        <v>123.65410187176676</v>
      </c>
      <c r="I73" s="52">
        <f>INDEX('2015-16 baseline &amp; allocations'!$V$4:$V$155,MATCH(A73:A75,'2015-16 baseline &amp; allocations'!$A$4:$A$155,0))/1000</f>
        <v>17627</v>
      </c>
      <c r="J73" s="52">
        <f t="shared" si="8"/>
        <v>120.50217776906204</v>
      </c>
      <c r="L73" s="50">
        <v>146038.89299999998</v>
      </c>
      <c r="M73" s="51">
        <v>146149.62</v>
      </c>
      <c r="N73" s="52">
        <v>146279.514</v>
      </c>
    </row>
    <row r="74" spans="1:14" x14ac:dyDescent="0.2">
      <c r="A74" s="3" t="s">
        <v>139</v>
      </c>
      <c r="B74" s="3" t="s">
        <v>140</v>
      </c>
      <c r="C74" s="50">
        <f>INDEX('2015-16 baseline &amp; allocations'!$P$4:$P$155,MATCH(A74,'2015-16 baseline &amp; allocations'!$A$4:$A$155,0))/1000</f>
        <v>33817.075789815048</v>
      </c>
      <c r="D74" s="50">
        <f t="shared" si="6"/>
        <v>105.24178307897805</v>
      </c>
      <c r="F74" s="51">
        <f>INDEX('2015-16 baseline &amp; allocations'!$R$4:$R$155,MATCH(A74:A76,'2015-16 baseline &amp; allocations'!$A$4:$A$155,0))/1000</f>
        <v>33053</v>
      </c>
      <c r="G74" s="51">
        <f t="shared" si="7"/>
        <v>101.66856218518711</v>
      </c>
      <c r="I74" s="52">
        <f>INDEX('2015-16 baseline &amp; allocations'!$V$4:$V$155,MATCH(A74:A76,'2015-16 baseline &amp; allocations'!$A$4:$A$155,0))/1000</f>
        <v>32238</v>
      </c>
      <c r="J74" s="52">
        <f t="shared" si="8"/>
        <v>98.102995479931408</v>
      </c>
      <c r="L74" s="50">
        <v>321327.46900000004</v>
      </c>
      <c r="M74" s="51">
        <v>325105.41399999999</v>
      </c>
      <c r="N74" s="52">
        <v>328613.81900000002</v>
      </c>
    </row>
    <row r="75" spans="1:14" x14ac:dyDescent="0.2">
      <c r="A75" s="3" t="s">
        <v>141</v>
      </c>
      <c r="B75" s="3" t="s">
        <v>142</v>
      </c>
      <c r="C75" s="50">
        <f>INDEX('2015-16 baseline &amp; allocations'!$P$4:$P$155,MATCH(A75,'2015-16 baseline &amp; allocations'!$A$4:$A$155,0))/1000</f>
        <v>73608.113302517129</v>
      </c>
      <c r="D75" s="50">
        <f t="shared" si="6"/>
        <v>62.160858678447873</v>
      </c>
      <c r="F75" s="51">
        <f>INDEX('2015-16 baseline &amp; allocations'!$R$4:$R$155,MATCH(A75:A77,'2015-16 baseline &amp; allocations'!$A$4:$A$155,0))/1000</f>
        <v>71944</v>
      </c>
      <c r="G75" s="51">
        <f t="shared" si="7"/>
        <v>60.580029344853727</v>
      </c>
      <c r="I75" s="52">
        <f>INDEX('2015-16 baseline &amp; allocations'!$V$4:$V$155,MATCH(A75:A77,'2015-16 baseline &amp; allocations'!$A$4:$A$155,0))/1000</f>
        <v>70171</v>
      </c>
      <c r="J75" s="52">
        <f t="shared" si="8"/>
        <v>58.919155642881385</v>
      </c>
      <c r="L75" s="50">
        <v>1184155.3490000002</v>
      </c>
      <c r="M75" s="51">
        <v>1187586.0869999998</v>
      </c>
      <c r="N75" s="52">
        <v>1190970.9030000002</v>
      </c>
    </row>
    <row r="76" spans="1:14" x14ac:dyDescent="0.2">
      <c r="A76" s="3" t="s">
        <v>143</v>
      </c>
      <c r="B76" s="3" t="s">
        <v>144</v>
      </c>
      <c r="C76" s="50">
        <f>INDEX('2015-16 baseline &amp; allocations'!$P$4:$P$155,MATCH(A76,'2015-16 baseline &amp; allocations'!$A$4:$A$155,0))/1000</f>
        <v>47708.087305341745</v>
      </c>
      <c r="D76" s="50">
        <f t="shared" si="6"/>
        <v>61.505949355169534</v>
      </c>
      <c r="F76" s="51">
        <f>INDEX('2015-16 baseline &amp; allocations'!$R$4:$R$155,MATCH(A76:A78,'2015-16 baseline &amp; allocations'!$A$4:$A$155,0))/1000</f>
        <v>46630</v>
      </c>
      <c r="G76" s="51">
        <f t="shared" si="7"/>
        <v>59.686750136801123</v>
      </c>
      <c r="I76" s="52">
        <f>INDEX('2015-16 baseline &amp; allocations'!$V$4:$V$155,MATCH(A76:A78,'2015-16 baseline &amp; allocations'!$A$4:$A$155,0))/1000</f>
        <v>45481</v>
      </c>
      <c r="J76" s="52">
        <f t="shared" si="8"/>
        <v>57.831299833466048</v>
      </c>
      <c r="L76" s="50">
        <v>775666.22100000002</v>
      </c>
      <c r="M76" s="51">
        <v>781245.41700000002</v>
      </c>
      <c r="N76" s="52">
        <v>786442.63800000004</v>
      </c>
    </row>
    <row r="77" spans="1:14" x14ac:dyDescent="0.2">
      <c r="A77" s="3" t="s">
        <v>145</v>
      </c>
      <c r="B77" s="3" t="s">
        <v>146</v>
      </c>
      <c r="C77" s="50">
        <f>INDEX('2015-16 baseline &amp; allocations'!$P$4:$P$155,MATCH(A77,'2015-16 baseline &amp; allocations'!$A$4:$A$155,0))/1000</f>
        <v>28866.102408357368</v>
      </c>
      <c r="D77" s="50">
        <f t="shared" si="6"/>
        <v>85.468508920005576</v>
      </c>
      <c r="F77" s="51">
        <f>INDEX('2015-16 baseline &amp; allocations'!$R$4:$R$155,MATCH(A77:A79,'2015-16 baseline &amp; allocations'!$A$4:$A$155,0))/1000</f>
        <v>28214</v>
      </c>
      <c r="G77" s="51">
        <f t="shared" si="7"/>
        <v>82.998774248661562</v>
      </c>
      <c r="I77" s="52">
        <f>INDEX('2015-16 baseline &amp; allocations'!$V$4:$V$155,MATCH(A77:A79,'2015-16 baseline &amp; allocations'!$A$4:$A$155,0))/1000</f>
        <v>27519</v>
      </c>
      <c r="J77" s="52">
        <f t="shared" si="8"/>
        <v>80.479018464215898</v>
      </c>
      <c r="L77" s="50">
        <v>337739.62800000003</v>
      </c>
      <c r="M77" s="51">
        <v>339932.73100000003</v>
      </c>
      <c r="N77" s="52">
        <v>341940.05499999999</v>
      </c>
    </row>
    <row r="78" spans="1:14" x14ac:dyDescent="0.2">
      <c r="A78" s="3" t="s">
        <v>147</v>
      </c>
      <c r="B78" s="3" t="s">
        <v>148</v>
      </c>
      <c r="C78" s="50">
        <f>INDEX('2015-16 baseline &amp; allocations'!$P$4:$P$155,MATCH(A78,'2015-16 baseline &amp; allocations'!$A$4:$A$155,0))/1000</f>
        <v>26777.993128069294</v>
      </c>
      <c r="D78" s="50">
        <f t="shared" si="6"/>
        <v>39.999297537093625</v>
      </c>
      <c r="F78" s="51">
        <f>INDEX('2015-16 baseline &amp; allocations'!$R$4:$R$155,MATCH(A78:A80,'2015-16 baseline &amp; allocations'!$A$4:$A$155,0))/1000</f>
        <v>26173</v>
      </c>
      <c r="G78" s="51">
        <f t="shared" si="7"/>
        <v>38.839604684202648</v>
      </c>
      <c r="I78" s="52">
        <f>INDEX('2015-16 baseline &amp; allocations'!$V$4:$V$155,MATCH(A78:A80,'2015-16 baseline &amp; allocations'!$A$4:$A$155,0))/1000</f>
        <v>25528</v>
      </c>
      <c r="J78" s="52">
        <f t="shared" si="8"/>
        <v>37.645745556272409</v>
      </c>
      <c r="L78" s="50">
        <v>669461.58499999996</v>
      </c>
      <c r="M78" s="51">
        <v>673874.00599999994</v>
      </c>
      <c r="N78" s="52">
        <v>678111.15500000003</v>
      </c>
    </row>
    <row r="79" spans="1:14" x14ac:dyDescent="0.2">
      <c r="A79" s="3" t="s">
        <v>149</v>
      </c>
      <c r="B79" s="3" t="s">
        <v>150</v>
      </c>
      <c r="C79" s="50">
        <f>INDEX('2015-16 baseline &amp; allocations'!$P$4:$P$155,MATCH(A79,'2015-16 baseline &amp; allocations'!$A$4:$A$155,0))/1000</f>
        <v>26190.160283187706</v>
      </c>
      <c r="D79" s="50">
        <f t="shared" si="6"/>
        <v>89.098244308196286</v>
      </c>
      <c r="F79" s="51">
        <f>INDEX('2015-16 baseline &amp; allocations'!$R$4:$R$155,MATCH(A79:A81,'2015-16 baseline &amp; allocations'!$A$4:$A$155,0))/1000</f>
        <v>25598</v>
      </c>
      <c r="G79" s="51">
        <f t="shared" si="7"/>
        <v>85.828626807688764</v>
      </c>
      <c r="I79" s="52">
        <f>INDEX('2015-16 baseline &amp; allocations'!$V$4:$V$155,MATCH(A79:A81,'2015-16 baseline &amp; allocations'!$A$4:$A$155,0))/1000</f>
        <v>24967</v>
      </c>
      <c r="J79" s="52">
        <f t="shared" si="8"/>
        <v>82.560160860406569</v>
      </c>
      <c r="L79" s="50">
        <v>293946.98499999999</v>
      </c>
      <c r="M79" s="51">
        <v>298245.48</v>
      </c>
      <c r="N79" s="52">
        <v>302409.77899999998</v>
      </c>
    </row>
    <row r="80" spans="1:14" x14ac:dyDescent="0.2">
      <c r="A80" s="3" t="s">
        <v>151</v>
      </c>
      <c r="B80" s="3" t="s">
        <v>152</v>
      </c>
      <c r="C80" s="50">
        <f>INDEX('2015-16 baseline &amp; allocations'!$P$4:$P$155,MATCH(A80,'2015-16 baseline &amp; allocations'!$A$4:$A$155,0))/1000</f>
        <v>35165.644777072666</v>
      </c>
      <c r="D80" s="50">
        <f t="shared" si="6"/>
        <v>47.960595649382675</v>
      </c>
      <c r="F80" s="51">
        <f>INDEX('2015-16 baseline &amp; allocations'!$R$4:$R$155,MATCH(A80:A82,'2015-16 baseline &amp; allocations'!$A$4:$A$155,0))/1000</f>
        <v>34371</v>
      </c>
      <c r="G80" s="51">
        <f t="shared" si="7"/>
        <v>46.54680102285468</v>
      </c>
      <c r="I80" s="52">
        <f>INDEX('2015-16 baseline &amp; allocations'!$V$4:$V$155,MATCH(A80:A82,'2015-16 baseline &amp; allocations'!$A$4:$A$155,0))/1000</f>
        <v>33524</v>
      </c>
      <c r="J80" s="52">
        <f t="shared" si="8"/>
        <v>45.087241195836235</v>
      </c>
      <c r="L80" s="50">
        <v>733219.51699999999</v>
      </c>
      <c r="M80" s="51">
        <v>738418.09199999995</v>
      </c>
      <c r="N80" s="52">
        <v>743536.28900000011</v>
      </c>
    </row>
    <row r="81" spans="1:14" x14ac:dyDescent="0.2">
      <c r="A81" s="3" t="s">
        <v>153</v>
      </c>
      <c r="B81" s="3" t="s">
        <v>154</v>
      </c>
      <c r="C81" s="50">
        <f>INDEX('2015-16 baseline &amp; allocations'!$P$4:$P$155,MATCH(A81,'2015-16 baseline &amp; allocations'!$A$4:$A$155,0))/1000</f>
        <v>48261.865552819261</v>
      </c>
      <c r="D81" s="50">
        <f t="shared" si="6"/>
        <v>102.47156457187079</v>
      </c>
      <c r="F81" s="51">
        <f>INDEX('2015-16 baseline &amp; allocations'!$R$4:$R$155,MATCH(A81:A83,'2015-16 baseline &amp; allocations'!$A$4:$A$155,0))/1000</f>
        <v>47171</v>
      </c>
      <c r="G81" s="51">
        <f t="shared" si="7"/>
        <v>99.941075423303516</v>
      </c>
      <c r="I81" s="52">
        <f>INDEX('2015-16 baseline &amp; allocations'!$V$4:$V$155,MATCH(A81:A83,'2015-16 baseline &amp; allocations'!$A$4:$A$155,0))/1000</f>
        <v>46008</v>
      </c>
      <c r="J81" s="52">
        <f t="shared" si="8"/>
        <v>97.284663211345546</v>
      </c>
      <c r="L81" s="50">
        <v>470978.12699999998</v>
      </c>
      <c r="M81" s="51">
        <v>471988.11699999997</v>
      </c>
      <c r="N81" s="52">
        <v>472921.40899999999</v>
      </c>
    </row>
    <row r="82" spans="1:14" x14ac:dyDescent="0.2">
      <c r="A82" s="3" t="s">
        <v>155</v>
      </c>
      <c r="B82" s="3" t="s">
        <v>156</v>
      </c>
      <c r="C82" s="50">
        <f>INDEX('2015-16 baseline &amp; allocations'!$P$4:$P$155,MATCH(A82,'2015-16 baseline &amp; allocations'!$A$4:$A$155,0))/1000</f>
        <v>16560.890561183769</v>
      </c>
      <c r="D82" s="50">
        <f t="shared" si="6"/>
        <v>77.497458976643756</v>
      </c>
      <c r="F82" s="51">
        <f>INDEX('2015-16 baseline &amp; allocations'!$R$4:$R$155,MATCH(A82:A84,'2015-16 baseline &amp; allocations'!$A$4:$A$155,0))/1000</f>
        <v>16187</v>
      </c>
      <c r="G82" s="51">
        <f t="shared" si="7"/>
        <v>74.794688188167044</v>
      </c>
      <c r="I82" s="52">
        <f>INDEX('2015-16 baseline &amp; allocations'!$V$4:$V$155,MATCH(A82:A84,'2015-16 baseline &amp; allocations'!$A$4:$A$155,0))/1000</f>
        <v>15788</v>
      </c>
      <c r="J82" s="52">
        <f t="shared" si="8"/>
        <v>72.102447073387808</v>
      </c>
      <c r="L82" s="50">
        <v>213695.91700000002</v>
      </c>
      <c r="M82" s="51">
        <v>216419.11199999999</v>
      </c>
      <c r="N82" s="52">
        <v>218966.21599999999</v>
      </c>
    </row>
    <row r="83" spans="1:14" x14ac:dyDescent="0.2">
      <c r="A83" s="3" t="s">
        <v>157</v>
      </c>
      <c r="B83" s="3" t="s">
        <v>158</v>
      </c>
      <c r="C83" s="50">
        <f>INDEX('2015-16 baseline &amp; allocations'!$P$4:$P$155,MATCH(A83,'2015-16 baseline &amp; allocations'!$A$4:$A$155,0))/1000</f>
        <v>55858.754603797817</v>
      </c>
      <c r="D83" s="50">
        <f t="shared" si="6"/>
        <v>106.97875065414448</v>
      </c>
      <c r="F83" s="51">
        <f>INDEX('2015-16 baseline &amp; allocations'!$R$4:$R$155,MATCH(A83:A85,'2015-16 baseline &amp; allocations'!$A$4:$A$155,0))/1000</f>
        <v>54596</v>
      </c>
      <c r="G83" s="51">
        <f t="shared" si="7"/>
        <v>103.7143279754075</v>
      </c>
      <c r="I83" s="52">
        <f>INDEX('2015-16 baseline &amp; allocations'!$V$4:$V$155,MATCH(A83:A85,'2015-16 baseline &amp; allocations'!$A$4:$A$155,0))/1000</f>
        <v>53250</v>
      </c>
      <c r="J83" s="52">
        <f t="shared" si="8"/>
        <v>100.4196040225887</v>
      </c>
      <c r="L83" s="50">
        <v>522148.13</v>
      </c>
      <c r="M83" s="51">
        <v>526407.49900000007</v>
      </c>
      <c r="N83" s="52">
        <v>530274.94499999995</v>
      </c>
    </row>
    <row r="84" spans="1:14" x14ac:dyDescent="0.2">
      <c r="A84" s="3" t="s">
        <v>159</v>
      </c>
      <c r="B84" s="3" t="s">
        <v>160</v>
      </c>
      <c r="C84" s="50">
        <f>INDEX('2015-16 baseline &amp; allocations'!$P$4:$P$155,MATCH(A84,'2015-16 baseline &amp; allocations'!$A$4:$A$155,0))/1000</f>
        <v>18537.192292799933</v>
      </c>
      <c r="D84" s="50">
        <f t="shared" si="6"/>
        <v>67.330633315166807</v>
      </c>
      <c r="F84" s="51">
        <f>INDEX('2015-16 baseline &amp; allocations'!$R$4:$R$155,MATCH(A84:A86,'2015-16 baseline &amp; allocations'!$A$4:$A$155,0))/1000</f>
        <v>18118</v>
      </c>
      <c r="G84" s="51">
        <f t="shared" si="7"/>
        <v>65.206261155725812</v>
      </c>
      <c r="I84" s="52">
        <f>INDEX('2015-16 baseline &amp; allocations'!$V$4:$V$155,MATCH(A84:A86,'2015-16 baseline &amp; allocations'!$A$4:$A$155,0))/1000</f>
        <v>17671</v>
      </c>
      <c r="J84" s="52">
        <f t="shared" si="8"/>
        <v>63.024608265199277</v>
      </c>
      <c r="L84" s="50">
        <v>275315.87599999999</v>
      </c>
      <c r="M84" s="51">
        <v>277856.75299999997</v>
      </c>
      <c r="N84" s="52">
        <v>280382.54399999999</v>
      </c>
    </row>
    <row r="85" spans="1:14" x14ac:dyDescent="0.2">
      <c r="A85" s="3" t="s">
        <v>161</v>
      </c>
      <c r="B85" s="3" t="s">
        <v>162</v>
      </c>
      <c r="C85" s="50">
        <f>INDEX('2015-16 baseline &amp; allocations'!$P$4:$P$155,MATCH(A85,'2015-16 baseline &amp; allocations'!$A$4:$A$155,0))/1000</f>
        <v>11251.860712220139</v>
      </c>
      <c r="D85" s="50">
        <f t="shared" si="6"/>
        <v>53.498220033990329</v>
      </c>
      <c r="F85" s="51">
        <f>INDEX('2015-16 baseline &amp; allocations'!$R$4:$R$155,MATCH(A85:A87,'2015-16 baseline &amp; allocations'!$A$4:$A$155,0))/1000</f>
        <v>10998</v>
      </c>
      <c r="G85" s="51">
        <f t="shared" si="7"/>
        <v>51.588549728599105</v>
      </c>
      <c r="I85" s="52">
        <f>INDEX('2015-16 baseline &amp; allocations'!$V$4:$V$155,MATCH(A85:A87,'2015-16 baseline &amp; allocations'!$A$4:$A$155,0))/1000</f>
        <v>10727</v>
      </c>
      <c r="J85" s="52">
        <f t="shared" si="8"/>
        <v>49.681398522059219</v>
      </c>
      <c r="L85" s="50">
        <v>210322.15100000001</v>
      </c>
      <c r="M85" s="51">
        <v>213186.842</v>
      </c>
      <c r="N85" s="52">
        <v>215915.82199999999</v>
      </c>
    </row>
    <row r="86" spans="1:14" x14ac:dyDescent="0.2">
      <c r="A86" s="3" t="s">
        <v>163</v>
      </c>
      <c r="B86" s="3" t="s">
        <v>164</v>
      </c>
      <c r="C86" s="50">
        <f>INDEX('2015-16 baseline &amp; allocations'!$P$4:$P$155,MATCH(A86,'2015-16 baseline &amp; allocations'!$A$4:$A$155,0))/1000</f>
        <v>18073.782817999421</v>
      </c>
      <c r="D86" s="50">
        <f t="shared" si="6"/>
        <v>129.15616951469605</v>
      </c>
      <c r="F86" s="51">
        <f>INDEX('2015-16 baseline &amp; allocations'!$R$4:$R$155,MATCH(A86:A88,'2015-16 baseline &amp; allocations'!$A$4:$A$155,0))/1000</f>
        <v>17665</v>
      </c>
      <c r="G86" s="51">
        <f t="shared" si="7"/>
        <v>125.81603790745702</v>
      </c>
      <c r="I86" s="52">
        <f>INDEX('2015-16 baseline &amp; allocations'!$V$4:$V$155,MATCH(A86:A88,'2015-16 baseline &amp; allocations'!$A$4:$A$155,0))/1000</f>
        <v>17230</v>
      </c>
      <c r="J86" s="52">
        <f t="shared" si="8"/>
        <v>122.36044794462713</v>
      </c>
      <c r="L86" s="50">
        <v>139937.43300000002</v>
      </c>
      <c r="M86" s="51">
        <v>140403.40399999998</v>
      </c>
      <c r="N86" s="52">
        <v>140813.476</v>
      </c>
    </row>
    <row r="87" spans="1:14" x14ac:dyDescent="0.2">
      <c r="A87" s="3" t="s">
        <v>165</v>
      </c>
      <c r="B87" s="3" t="s">
        <v>166</v>
      </c>
      <c r="C87" s="50">
        <f>INDEX('2015-16 baseline &amp; allocations'!$P$4:$P$155,MATCH(A87,'2015-16 baseline &amp; allocations'!$A$4:$A$155,0))/1000</f>
        <v>12273.311798977838</v>
      </c>
      <c r="D87" s="50">
        <f t="shared" si="6"/>
        <v>46.657515311112505</v>
      </c>
      <c r="F87" s="51">
        <f>INDEX('2015-16 baseline &amp; allocations'!$R$4:$R$155,MATCH(A87:A89,'2015-16 baseline &amp; allocations'!$A$4:$A$155,0))/1000</f>
        <v>11996</v>
      </c>
      <c r="G87" s="51">
        <f t="shared" si="7"/>
        <v>44.979190038022786</v>
      </c>
      <c r="I87" s="52">
        <f>INDEX('2015-16 baseline &amp; allocations'!$V$4:$V$155,MATCH(A87:A89,'2015-16 baseline &amp; allocations'!$A$4:$A$155,0))/1000</f>
        <v>11700</v>
      </c>
      <c r="J87" s="52">
        <f t="shared" si="8"/>
        <v>43.28805402881919</v>
      </c>
      <c r="L87" s="50">
        <v>263051.12300000002</v>
      </c>
      <c r="M87" s="51">
        <v>266701.11200000002</v>
      </c>
      <c r="N87" s="52">
        <v>270282.42</v>
      </c>
    </row>
    <row r="88" spans="1:14" x14ac:dyDescent="0.2">
      <c r="A88" s="3" t="s">
        <v>167</v>
      </c>
      <c r="B88" s="3" t="s">
        <v>168</v>
      </c>
      <c r="C88" s="50">
        <f>INDEX('2015-16 baseline &amp; allocations'!$P$4:$P$155,MATCH(A88,'2015-16 baseline &amp; allocations'!$A$4:$A$155,0))/1000</f>
        <v>25310.862250106926</v>
      </c>
      <c r="D88" s="50">
        <f t="shared" si="6"/>
        <v>88.764278612407637</v>
      </c>
      <c r="F88" s="51">
        <f>INDEX('2015-16 baseline &amp; allocations'!$R$4:$R$155,MATCH(A88:A90,'2015-16 baseline &amp; allocations'!$A$4:$A$155,0))/1000</f>
        <v>24739</v>
      </c>
      <c r="G88" s="51">
        <f t="shared" si="7"/>
        <v>86.434350390916023</v>
      </c>
      <c r="I88" s="52">
        <f>INDEX('2015-16 baseline &amp; allocations'!$V$4:$V$155,MATCH(A88:A90,'2015-16 baseline &amp; allocations'!$A$4:$A$155,0))/1000</f>
        <v>24129</v>
      </c>
      <c r="J88" s="52">
        <f t="shared" si="8"/>
        <v>84.041085485095167</v>
      </c>
      <c r="L88" s="50">
        <v>285146.93800000002</v>
      </c>
      <c r="M88" s="51">
        <v>286217.22600000002</v>
      </c>
      <c r="N88" s="52">
        <v>287109.571</v>
      </c>
    </row>
    <row r="89" spans="1:14" x14ac:dyDescent="0.2">
      <c r="A89" s="3" t="s">
        <v>169</v>
      </c>
      <c r="B89" s="3" t="s">
        <v>170</v>
      </c>
      <c r="C89" s="50">
        <f>INDEX('2015-16 baseline &amp; allocations'!$P$4:$P$155,MATCH(A89,'2015-16 baseline &amp; allocations'!$A$4:$A$155,0))/1000</f>
        <v>33496.245366916432</v>
      </c>
      <c r="D89" s="50">
        <f t="shared" si="6"/>
        <v>101.40296638472222</v>
      </c>
      <c r="F89" s="51">
        <f>INDEX('2015-16 baseline &amp; allocations'!$R$4:$R$155,MATCH(A89:A91,'2015-16 baseline &amp; allocations'!$A$4:$A$155,0))/1000</f>
        <v>32739</v>
      </c>
      <c r="G89" s="51">
        <f t="shared" si="7"/>
        <v>97.450626831459502</v>
      </c>
      <c r="I89" s="52">
        <f>INDEX('2015-16 baseline &amp; allocations'!$V$4:$V$155,MATCH(A89:A91,'2015-16 baseline &amp; allocations'!$A$4:$A$155,0))/1000</f>
        <v>31932</v>
      </c>
      <c r="J89" s="52">
        <f t="shared" si="8"/>
        <v>93.621283653640319</v>
      </c>
      <c r="L89" s="50">
        <v>330328.06199999998</v>
      </c>
      <c r="M89" s="51">
        <v>335954.74</v>
      </c>
      <c r="N89" s="52">
        <v>341076.28899999999</v>
      </c>
    </row>
    <row r="90" spans="1:14" x14ac:dyDescent="0.2">
      <c r="A90" s="3" t="s">
        <v>171</v>
      </c>
      <c r="B90" s="3" t="s">
        <v>172</v>
      </c>
      <c r="C90" s="50">
        <f>INDEX('2015-16 baseline &amp; allocations'!$P$4:$P$155,MATCH(A90,'2015-16 baseline &amp; allocations'!$A$4:$A$155,0))/1000</f>
        <v>42056.187741781323</v>
      </c>
      <c r="D90" s="50">
        <f t="shared" si="6"/>
        <v>47.65200241279824</v>
      </c>
      <c r="F90" s="51">
        <f>INDEX('2015-16 baseline &amp; allocations'!$R$4:$R$155,MATCH(A90:A92,'2015-16 baseline &amp; allocations'!$A$4:$A$155,0))/1000</f>
        <v>41106</v>
      </c>
      <c r="G90" s="51">
        <f t="shared" si="7"/>
        <v>46.248906004551969</v>
      </c>
      <c r="I90" s="52">
        <f>INDEX('2015-16 baseline &amp; allocations'!$V$4:$V$155,MATCH(A90:A92,'2015-16 baseline &amp; allocations'!$A$4:$A$155,0))/1000</f>
        <v>40093</v>
      </c>
      <c r="J90" s="52">
        <f t="shared" si="8"/>
        <v>44.79687778510506</v>
      </c>
      <c r="L90" s="50">
        <v>882569.16000000015</v>
      </c>
      <c r="M90" s="51">
        <v>888799.402</v>
      </c>
      <c r="N90" s="52">
        <v>894995.41</v>
      </c>
    </row>
    <row r="91" spans="1:14" x14ac:dyDescent="0.2">
      <c r="A91" s="3" t="s">
        <v>173</v>
      </c>
      <c r="B91" s="3" t="s">
        <v>174</v>
      </c>
      <c r="C91" s="50">
        <f>INDEX('2015-16 baseline &amp; allocations'!$P$4:$P$155,MATCH(A91,'2015-16 baseline &amp; allocations'!$A$4:$A$155,0))/1000</f>
        <v>11871.668667671651</v>
      </c>
      <c r="D91" s="50">
        <f t="shared" si="6"/>
        <v>74.198464793115548</v>
      </c>
      <c r="F91" s="51">
        <f>INDEX('2015-16 baseline &amp; allocations'!$R$4:$R$155,MATCH(A91:A93,'2015-16 baseline &amp; allocations'!$A$4:$A$155,0))/1000</f>
        <v>11603</v>
      </c>
      <c r="G91" s="51">
        <f t="shared" si="7"/>
        <v>72.431926302640548</v>
      </c>
      <c r="I91" s="52">
        <f>INDEX('2015-16 baseline &amp; allocations'!$V$4:$V$155,MATCH(A91:A93,'2015-16 baseline &amp; allocations'!$A$4:$A$155,0))/1000</f>
        <v>11317</v>
      </c>
      <c r="J91" s="52">
        <f t="shared" si="8"/>
        <v>70.560040031864929</v>
      </c>
      <c r="L91" s="50">
        <v>159998.845</v>
      </c>
      <c r="M91" s="51">
        <v>160191.79100000003</v>
      </c>
      <c r="N91" s="52">
        <v>160388.231</v>
      </c>
    </row>
    <row r="92" spans="1:14" x14ac:dyDescent="0.2">
      <c r="A92" s="3" t="s">
        <v>175</v>
      </c>
      <c r="B92" s="3" t="s">
        <v>176</v>
      </c>
      <c r="C92" s="50">
        <f>INDEX('2015-16 baseline &amp; allocations'!$P$4:$P$155,MATCH(A92,'2015-16 baseline &amp; allocations'!$A$4:$A$155,0))/1000</f>
        <v>10029.279223234476</v>
      </c>
      <c r="D92" s="50">
        <f t="shared" si="6"/>
        <v>58.785882777979445</v>
      </c>
      <c r="F92" s="51">
        <f>INDEX('2015-16 baseline &amp; allocations'!$R$4:$R$155,MATCH(A92:A94,'2015-16 baseline &amp; allocations'!$A$4:$A$155,0))/1000</f>
        <v>9803</v>
      </c>
      <c r="G92" s="51">
        <f t="shared" si="7"/>
        <v>57.177591815383821</v>
      </c>
      <c r="I92" s="52">
        <f>INDEX('2015-16 baseline &amp; allocations'!$V$4:$V$155,MATCH(A92:A94,'2015-16 baseline &amp; allocations'!$A$4:$A$155,0))/1000</f>
        <v>9561</v>
      </c>
      <c r="J92" s="52">
        <f t="shared" si="8"/>
        <v>55.495481079767345</v>
      </c>
      <c r="L92" s="50">
        <v>170606.93400000001</v>
      </c>
      <c r="M92" s="51">
        <v>171448.28399999999</v>
      </c>
      <c r="N92" s="52">
        <v>172284.29800000001</v>
      </c>
    </row>
    <row r="93" spans="1:14" x14ac:dyDescent="0.2">
      <c r="A93" s="3" t="s">
        <v>177</v>
      </c>
      <c r="B93" s="3" t="s">
        <v>178</v>
      </c>
      <c r="C93" s="50">
        <f>INDEX('2015-16 baseline &amp; allocations'!$P$4:$P$155,MATCH(A93,'2015-16 baseline &amp; allocations'!$A$4:$A$155,0))/1000</f>
        <v>10293.764059418318</v>
      </c>
      <c r="D93" s="50">
        <f t="shared" si="6"/>
        <v>48.918449822424272</v>
      </c>
      <c r="F93" s="51">
        <f>INDEX('2015-16 baseline &amp; allocations'!$R$4:$R$155,MATCH(A93:A95,'2015-16 baseline &amp; allocations'!$A$4:$A$155,0))/1000</f>
        <v>10061</v>
      </c>
      <c r="G93" s="51">
        <f t="shared" si="7"/>
        <v>47.331964082637029</v>
      </c>
      <c r="I93" s="52">
        <f>INDEX('2015-16 baseline &amp; allocations'!$V$4:$V$155,MATCH(A93:A95,'2015-16 baseline &amp; allocations'!$A$4:$A$155,0))/1000</f>
        <v>9813</v>
      </c>
      <c r="J93" s="52">
        <f t="shared" si="8"/>
        <v>45.70068851698877</v>
      </c>
      <c r="L93" s="50">
        <v>210427.02900000001</v>
      </c>
      <c r="M93" s="51">
        <v>212562.48699999999</v>
      </c>
      <c r="N93" s="52">
        <v>214723.242</v>
      </c>
    </row>
    <row r="94" spans="1:14" x14ac:dyDescent="0.2">
      <c r="A94" s="3" t="s">
        <v>179</v>
      </c>
      <c r="B94" s="3" t="s">
        <v>180</v>
      </c>
      <c r="C94" s="50">
        <f>INDEX('2015-16 baseline &amp; allocations'!$P$4:$P$155,MATCH(A94,'2015-16 baseline &amp; allocations'!$A$4:$A$155,0))/1000</f>
        <v>13382.710899871934</v>
      </c>
      <c r="D94" s="50">
        <f t="shared" si="6"/>
        <v>65.319201621883693</v>
      </c>
      <c r="F94" s="51">
        <f>INDEX('2015-16 baseline &amp; allocations'!$R$4:$R$155,MATCH(A94:A96,'2015-16 baseline &amp; allocations'!$A$4:$A$155,0))/1000</f>
        <v>13080</v>
      </c>
      <c r="G94" s="51">
        <f t="shared" si="7"/>
        <v>63.45651385990444</v>
      </c>
      <c r="I94" s="52">
        <f>INDEX('2015-16 baseline &amp; allocations'!$V$4:$V$155,MATCH(A94:A96,'2015-16 baseline &amp; allocations'!$A$4:$A$155,0))/1000</f>
        <v>12758</v>
      </c>
      <c r="J94" s="52">
        <f t="shared" si="8"/>
        <v>61.527142449561531</v>
      </c>
      <c r="L94" s="50">
        <v>204881.728</v>
      </c>
      <c r="M94" s="51">
        <v>206125.41100000002</v>
      </c>
      <c r="N94" s="52">
        <v>207355.64</v>
      </c>
    </row>
    <row r="95" spans="1:14" x14ac:dyDescent="0.2">
      <c r="A95" s="3" t="s">
        <v>181</v>
      </c>
      <c r="B95" s="3" t="s">
        <v>182</v>
      </c>
      <c r="C95" s="50">
        <f>INDEX('2015-16 baseline &amp; allocations'!$P$4:$P$155,MATCH(A95,'2015-16 baseline &amp; allocations'!$A$4:$A$155,0))/1000</f>
        <v>23424.199649069546</v>
      </c>
      <c r="D95" s="50">
        <f t="shared" si="6"/>
        <v>38.613258970743153</v>
      </c>
      <c r="F95" s="51">
        <f>INDEX('2015-16 baseline &amp; allocations'!$R$4:$R$155,MATCH(A95:A97,'2015-16 baseline &amp; allocations'!$A$4:$A$155,0))/1000</f>
        <v>22895</v>
      </c>
      <c r="G95" s="51">
        <f t="shared" si="7"/>
        <v>37.636962851722579</v>
      </c>
      <c r="I95" s="52">
        <f>INDEX('2015-16 baseline &amp; allocations'!$V$4:$V$155,MATCH(A95:A97,'2015-16 baseline &amp; allocations'!$A$4:$A$155,0))/1000</f>
        <v>22331</v>
      </c>
      <c r="J95" s="52">
        <f t="shared" si="8"/>
        <v>36.603409115410358</v>
      </c>
      <c r="L95" s="50">
        <v>606636.17299999995</v>
      </c>
      <c r="M95" s="51">
        <v>608311.571</v>
      </c>
      <c r="N95" s="52">
        <v>610079.78599999996</v>
      </c>
    </row>
    <row r="96" spans="1:14" x14ac:dyDescent="0.2">
      <c r="A96" s="3" t="s">
        <v>183</v>
      </c>
      <c r="B96" s="3" t="s">
        <v>184</v>
      </c>
      <c r="C96" s="50">
        <f>INDEX('2015-16 baseline &amp; allocations'!$P$4:$P$155,MATCH(A96,'2015-16 baseline &amp; allocations'!$A$4:$A$155,0))/1000</f>
        <v>37450.293026910265</v>
      </c>
      <c r="D96" s="50">
        <f t="shared" si="6"/>
        <v>52.138671004849897</v>
      </c>
      <c r="F96" s="51">
        <f>INDEX('2015-16 baseline &amp; allocations'!$R$4:$R$155,MATCH(A96:A98,'2015-16 baseline &amp; allocations'!$A$4:$A$155,0))/1000</f>
        <v>36604</v>
      </c>
      <c r="G96" s="51">
        <f t="shared" si="7"/>
        <v>50.520824512995553</v>
      </c>
      <c r="I96" s="52">
        <f>INDEX('2015-16 baseline &amp; allocations'!$V$4:$V$155,MATCH(A96:A98,'2015-16 baseline &amp; allocations'!$A$4:$A$155,0))/1000</f>
        <v>35702</v>
      </c>
      <c r="J96" s="52">
        <f t="shared" si="8"/>
        <v>48.860520706385778</v>
      </c>
      <c r="L96" s="50">
        <v>718282.46299999999</v>
      </c>
      <c r="M96" s="51">
        <v>724532.91</v>
      </c>
      <c r="N96" s="52">
        <v>730692.17200000002</v>
      </c>
    </row>
    <row r="97" spans="1:14" x14ac:dyDescent="0.2">
      <c r="A97" s="3" t="s">
        <v>185</v>
      </c>
      <c r="B97" s="3" t="s">
        <v>186</v>
      </c>
      <c r="C97" s="50">
        <f>INDEX('2015-16 baseline &amp; allocations'!$P$4:$P$155,MATCH(A97,'2015-16 baseline &amp; allocations'!$A$4:$A$155,0))/1000</f>
        <v>17470.311559448044</v>
      </c>
      <c r="D97" s="50">
        <f t="shared" si="6"/>
        <v>55.072723888217688</v>
      </c>
      <c r="F97" s="51">
        <f>INDEX('2015-16 baseline &amp; allocations'!$R$4:$R$155,MATCH(A97:A99,'2015-16 baseline &amp; allocations'!$A$4:$A$155,0))/1000</f>
        <v>17075</v>
      </c>
      <c r="G97" s="51">
        <f t="shared" si="7"/>
        <v>53.737612728883569</v>
      </c>
      <c r="I97" s="52">
        <f>INDEX('2015-16 baseline &amp; allocations'!$V$4:$V$155,MATCH(A97:A99,'2015-16 baseline &amp; allocations'!$A$4:$A$155,0))/1000</f>
        <v>16654</v>
      </c>
      <c r="J97" s="52">
        <f t="shared" si="8"/>
        <v>52.321809843761969</v>
      </c>
      <c r="L97" s="50">
        <v>317222.57999999996</v>
      </c>
      <c r="M97" s="51">
        <v>317747.64699999994</v>
      </c>
      <c r="N97" s="52">
        <v>318299.38699999999</v>
      </c>
    </row>
    <row r="98" spans="1:14" x14ac:dyDescent="0.2">
      <c r="A98" s="3" t="s">
        <v>187</v>
      </c>
      <c r="B98" s="3" t="s">
        <v>188</v>
      </c>
      <c r="C98" s="50">
        <f>INDEX('2015-16 baseline &amp; allocations'!$P$4:$P$155,MATCH(A98,'2015-16 baseline &amp; allocations'!$A$4:$A$155,0))/1000</f>
        <v>36424.810673710264</v>
      </c>
      <c r="D98" s="50">
        <f t="shared" si="6"/>
        <v>116.07310615620688</v>
      </c>
      <c r="F98" s="51">
        <f>INDEX('2015-16 baseline &amp; allocations'!$R$4:$R$155,MATCH(A98:A100,'2015-16 baseline &amp; allocations'!$A$4:$A$155,0))/1000</f>
        <v>35601</v>
      </c>
      <c r="G98" s="51">
        <f t="shared" si="7"/>
        <v>112.81874563649713</v>
      </c>
      <c r="I98" s="52">
        <f>INDEX('2015-16 baseline &amp; allocations'!$V$4:$V$155,MATCH(A98:A100,'2015-16 baseline &amp; allocations'!$A$4:$A$155,0))/1000</f>
        <v>34723</v>
      </c>
      <c r="J98" s="52">
        <f t="shared" si="8"/>
        <v>109.50328395217628</v>
      </c>
      <c r="L98" s="50">
        <v>313809.21799999999</v>
      </c>
      <c r="M98" s="51">
        <v>315559.26099999994</v>
      </c>
      <c r="N98" s="52">
        <v>317095.51299999998</v>
      </c>
    </row>
    <row r="99" spans="1:14" x14ac:dyDescent="0.2">
      <c r="A99" s="3" t="s">
        <v>189</v>
      </c>
      <c r="B99" s="3" t="s">
        <v>190</v>
      </c>
      <c r="C99" s="50">
        <f>INDEX('2015-16 baseline &amp; allocations'!$P$4:$P$155,MATCH(A99,'2015-16 baseline &amp; allocations'!$A$4:$A$155,0))/1000</f>
        <v>44260.167459996526</v>
      </c>
      <c r="D99" s="50">
        <f t="shared" si="6"/>
        <v>55.135100878250164</v>
      </c>
      <c r="F99" s="51">
        <f>INDEX('2015-16 baseline &amp; allocations'!$R$4:$R$155,MATCH(A99:A101,'2015-16 baseline &amp; allocations'!$A$4:$A$155,0))/1000</f>
        <v>43260</v>
      </c>
      <c r="G99" s="51">
        <f t="shared" si="7"/>
        <v>53.582373968342047</v>
      </c>
      <c r="I99" s="52">
        <f>INDEX('2015-16 baseline &amp; allocations'!$V$4:$V$155,MATCH(A99:A101,'2015-16 baseline &amp; allocations'!$A$4:$A$155,0))/1000</f>
        <v>42194</v>
      </c>
      <c r="J99" s="52">
        <f t="shared" si="8"/>
        <v>51.968415830093804</v>
      </c>
      <c r="L99" s="50">
        <v>802758.43799999997</v>
      </c>
      <c r="M99" s="51">
        <v>807355.04600000009</v>
      </c>
      <c r="N99" s="52">
        <v>811916.22499999998</v>
      </c>
    </row>
    <row r="100" spans="1:14" x14ac:dyDescent="0.2">
      <c r="A100" s="3" t="s">
        <v>191</v>
      </c>
      <c r="B100" s="3" t="s">
        <v>192</v>
      </c>
      <c r="C100" s="50">
        <f>INDEX('2015-16 baseline &amp; allocations'!$P$4:$P$155,MATCH(A100,'2015-16 baseline &amp; allocations'!$A$4:$A$155,0))/1000</f>
        <v>18185.833097886971</v>
      </c>
      <c r="D100" s="50">
        <f t="shared" si="6"/>
        <v>79.604611471398428</v>
      </c>
      <c r="F100" s="51">
        <f>INDEX('2015-16 baseline &amp; allocations'!$R$4:$R$155,MATCH(A100:A102,'2015-16 baseline &amp; allocations'!$A$4:$A$155,0))/1000</f>
        <v>17775</v>
      </c>
      <c r="G100" s="51">
        <f t="shared" si="7"/>
        <v>77.484774220069752</v>
      </c>
      <c r="I100" s="52">
        <f>INDEX('2015-16 baseline &amp; allocations'!$V$4:$V$155,MATCH(A100:A102,'2015-16 baseline &amp; allocations'!$A$4:$A$155,0))/1000</f>
        <v>17337</v>
      </c>
      <c r="J100" s="52">
        <f t="shared" si="8"/>
        <v>75.257933903921909</v>
      </c>
      <c r="L100" s="50">
        <v>228452.005</v>
      </c>
      <c r="M100" s="51">
        <v>229399.90700000001</v>
      </c>
      <c r="N100" s="52">
        <v>230367.73800000001</v>
      </c>
    </row>
    <row r="101" spans="1:14" x14ac:dyDescent="0.2">
      <c r="A101" s="3" t="s">
        <v>193</v>
      </c>
      <c r="B101" s="3" t="s">
        <v>194</v>
      </c>
      <c r="C101" s="50">
        <f>INDEX('2015-16 baseline &amp; allocations'!$P$4:$P$155,MATCH(A101,'2015-16 baseline &amp; allocations'!$A$4:$A$155,0))/1000</f>
        <v>32868.81695043949</v>
      </c>
      <c r="D101" s="50">
        <f t="shared" si="6"/>
        <v>48.89334833066863</v>
      </c>
      <c r="F101" s="51">
        <f>INDEX('2015-16 baseline &amp; allocations'!$R$4:$R$155,MATCH(A101:A103,'2015-16 baseline &amp; allocations'!$A$4:$A$155,0))/1000</f>
        <v>32126</v>
      </c>
      <c r="G101" s="51">
        <f t="shared" si="7"/>
        <v>47.481798893783456</v>
      </c>
      <c r="I101" s="52">
        <f>INDEX('2015-16 baseline &amp; allocations'!$V$4:$V$155,MATCH(A101:A103,'2015-16 baseline &amp; allocations'!$A$4:$A$155,0))/1000</f>
        <v>31334</v>
      </c>
      <c r="J101" s="52">
        <f t="shared" si="8"/>
        <v>46.03401843149561</v>
      </c>
      <c r="L101" s="50">
        <v>672255.39</v>
      </c>
      <c r="M101" s="51">
        <v>676596.10100000002</v>
      </c>
      <c r="N101" s="52">
        <v>680670.53600000008</v>
      </c>
    </row>
    <row r="102" spans="1:14" x14ac:dyDescent="0.2">
      <c r="A102" s="3" t="s">
        <v>195</v>
      </c>
      <c r="B102" s="3" t="s">
        <v>196</v>
      </c>
      <c r="C102" s="50">
        <f>INDEX('2015-16 baseline &amp; allocations'!$P$4:$P$155,MATCH(A102,'2015-16 baseline &amp; allocations'!$A$4:$A$155,0))/1000</f>
        <v>11744.934335183685</v>
      </c>
      <c r="D102" s="50">
        <f t="shared" si="6"/>
        <v>60.869326616955206</v>
      </c>
      <c r="F102" s="51">
        <f>INDEX('2015-16 baseline &amp; allocations'!$R$4:$R$155,MATCH(A102:A104,'2015-16 baseline &amp; allocations'!$A$4:$A$155,0))/1000</f>
        <v>11479</v>
      </c>
      <c r="G102" s="51">
        <f t="shared" si="7"/>
        <v>58.791126099487911</v>
      </c>
      <c r="I102" s="52">
        <f>INDEX('2015-16 baseline &amp; allocations'!$V$4:$V$155,MATCH(A102:A104,'2015-16 baseline &amp; allocations'!$A$4:$A$155,0))/1000</f>
        <v>11196</v>
      </c>
      <c r="J102" s="52">
        <f t="shared" si="8"/>
        <v>56.704107196085971</v>
      </c>
      <c r="L102" s="50">
        <v>192953.24900000001</v>
      </c>
      <c r="M102" s="51">
        <v>195250.55499999999</v>
      </c>
      <c r="N102" s="52">
        <v>197446.01500000001</v>
      </c>
    </row>
    <row r="103" spans="1:14" x14ac:dyDescent="0.2">
      <c r="A103" s="3" t="s">
        <v>197</v>
      </c>
      <c r="B103" s="3" t="s">
        <v>198</v>
      </c>
      <c r="C103" s="50">
        <f>INDEX('2015-16 baseline &amp; allocations'!$P$4:$P$155,MATCH(A103,'2015-16 baseline &amp; allocations'!$A$4:$A$155,0))/1000</f>
        <v>16506.522670116974</v>
      </c>
      <c r="D103" s="50">
        <f t="shared" ref="D103:D134" si="9">(C103*1000)/L103</f>
        <v>63.167132372518587</v>
      </c>
      <c r="F103" s="51">
        <f>INDEX('2015-16 baseline &amp; allocations'!$R$4:$R$155,MATCH(A103:A105,'2015-16 baseline &amp; allocations'!$A$4:$A$155,0))/1000</f>
        <v>16133</v>
      </c>
      <c r="G103" s="51">
        <f t="shared" ref="G103:G134" si="10">(F103*1000)/M103</f>
        <v>61.5110761476964</v>
      </c>
      <c r="I103" s="52">
        <f>INDEX('2015-16 baseline &amp; allocations'!$V$4:$V$155,MATCH(A103:A105,'2015-16 baseline &amp; allocations'!$A$4:$A$155,0))/1000</f>
        <v>15735</v>
      </c>
      <c r="J103" s="52">
        <f t="shared" ref="J103:J134" si="11">(I103*1000)/N103</f>
        <v>59.797001663188908</v>
      </c>
      <c r="L103" s="50">
        <v>261315.05499999999</v>
      </c>
      <c r="M103" s="51">
        <v>262277.96699999995</v>
      </c>
      <c r="N103" s="52">
        <v>263140.28399999999</v>
      </c>
    </row>
    <row r="104" spans="1:14" x14ac:dyDescent="0.2">
      <c r="A104" s="3" t="s">
        <v>199</v>
      </c>
      <c r="B104" s="3" t="s">
        <v>200</v>
      </c>
      <c r="C104" s="50">
        <f>INDEX('2015-16 baseline &amp; allocations'!$P$4:$P$155,MATCH(A104,'2015-16 baseline &amp; allocations'!$A$4:$A$155,0))/1000</f>
        <v>8176.1397103831832</v>
      </c>
      <c r="D104" s="50">
        <f t="shared" si="9"/>
        <v>53.742443257883693</v>
      </c>
      <c r="F104" s="51">
        <f>INDEX('2015-16 baseline &amp; allocations'!$R$4:$R$155,MATCH(A104:A106,'2015-16 baseline &amp; allocations'!$A$4:$A$155,0))/1000</f>
        <v>7991</v>
      </c>
      <c r="G104" s="51">
        <f t="shared" si="10"/>
        <v>52.099115140439686</v>
      </c>
      <c r="I104" s="52">
        <f>INDEX('2015-16 baseline &amp; allocations'!$V$4:$V$155,MATCH(A104:A106,'2015-16 baseline &amp; allocations'!$A$4:$A$155,0))/1000</f>
        <v>7794</v>
      </c>
      <c r="J104" s="52">
        <f t="shared" si="11"/>
        <v>50.414849070885182</v>
      </c>
      <c r="L104" s="50">
        <v>152135.61600000001</v>
      </c>
      <c r="M104" s="51">
        <v>153380.72399999999</v>
      </c>
      <c r="N104" s="52">
        <v>154597.30900000001</v>
      </c>
    </row>
    <row r="105" spans="1:14" x14ac:dyDescent="0.2">
      <c r="A105" s="3" t="s">
        <v>201</v>
      </c>
      <c r="B105" s="3" t="s">
        <v>202</v>
      </c>
      <c r="C105" s="50">
        <f>INDEX('2015-16 baseline &amp; allocations'!$P$4:$P$155,MATCH(A105,'2015-16 baseline &amp; allocations'!$A$4:$A$155,0))/1000</f>
        <v>19078.138539717693</v>
      </c>
      <c r="D105" s="50">
        <f t="shared" si="9"/>
        <v>90.196834698999353</v>
      </c>
      <c r="F105" s="51">
        <f>INDEX('2015-16 baseline &amp; allocations'!$R$4:$R$155,MATCH(A105:A107,'2015-16 baseline &amp; allocations'!$A$4:$A$155,0))/1000</f>
        <v>18647</v>
      </c>
      <c r="G105" s="51">
        <f t="shared" si="10"/>
        <v>87.539734058541214</v>
      </c>
      <c r="I105" s="52">
        <f>INDEX('2015-16 baseline &amp; allocations'!$V$4:$V$155,MATCH(A105:A107,'2015-16 baseline &amp; allocations'!$A$4:$A$155,0))/1000</f>
        <v>18187</v>
      </c>
      <c r="J105" s="52">
        <f t="shared" si="11"/>
        <v>84.823846471477694</v>
      </c>
      <c r="L105" s="50">
        <v>211516.71899999998</v>
      </c>
      <c r="M105" s="51">
        <v>213011.842</v>
      </c>
      <c r="N105" s="52">
        <v>214409.046</v>
      </c>
    </row>
    <row r="106" spans="1:14" x14ac:dyDescent="0.2">
      <c r="A106" s="3" t="s">
        <v>203</v>
      </c>
      <c r="B106" s="3" t="s">
        <v>204</v>
      </c>
      <c r="C106" s="50">
        <f>INDEX('2015-16 baseline &amp; allocations'!$P$4:$P$155,MATCH(A106,'2015-16 baseline &amp; allocations'!$A$4:$A$155,0))/1000</f>
        <v>10506.289396351336</v>
      </c>
      <c r="D106" s="50">
        <f t="shared" si="9"/>
        <v>65.761305419665362</v>
      </c>
      <c r="F106" s="51">
        <f>INDEX('2015-16 baseline &amp; allocations'!$R$4:$R$155,MATCH(A106:A108,'2015-16 baseline &amp; allocations'!$A$4:$A$155,0))/1000</f>
        <v>10269</v>
      </c>
      <c r="G106" s="51">
        <f t="shared" si="10"/>
        <v>63.902523964877744</v>
      </c>
      <c r="I106" s="52">
        <f>INDEX('2015-16 baseline &amp; allocations'!$V$4:$V$155,MATCH(A106:A108,'2015-16 baseline &amp; allocations'!$A$4:$A$155,0))/1000</f>
        <v>10016</v>
      </c>
      <c r="J106" s="52">
        <f t="shared" si="11"/>
        <v>62.014039418813034</v>
      </c>
      <c r="L106" s="50">
        <v>159764.00300000003</v>
      </c>
      <c r="M106" s="51">
        <v>160697.878</v>
      </c>
      <c r="N106" s="52">
        <v>161511.81400000001</v>
      </c>
    </row>
    <row r="107" spans="1:14" x14ac:dyDescent="0.2">
      <c r="A107" s="3" t="s">
        <v>205</v>
      </c>
      <c r="B107" s="3" t="s">
        <v>206</v>
      </c>
      <c r="C107" s="50">
        <f>INDEX('2015-16 baseline &amp; allocations'!$P$4:$P$155,MATCH(A107,'2015-16 baseline &amp; allocations'!$A$4:$A$155,0))/1000</f>
        <v>14798.261529480917</v>
      </c>
      <c r="D107" s="50">
        <f t="shared" si="9"/>
        <v>49.249884169238051</v>
      </c>
      <c r="F107" s="51">
        <f>INDEX('2015-16 baseline &amp; allocations'!$R$4:$R$155,MATCH(A107:A109,'2015-16 baseline &amp; allocations'!$A$4:$A$155,0))/1000</f>
        <v>14464</v>
      </c>
      <c r="G107" s="51">
        <f t="shared" si="10"/>
        <v>47.271141640622481</v>
      </c>
      <c r="I107" s="52">
        <f>INDEX('2015-16 baseline &amp; allocations'!$V$4:$V$155,MATCH(A107:A109,'2015-16 baseline &amp; allocations'!$A$4:$A$155,0))/1000</f>
        <v>14107</v>
      </c>
      <c r="J107" s="52">
        <f t="shared" si="11"/>
        <v>45.302589521643668</v>
      </c>
      <c r="L107" s="50">
        <v>300473.022</v>
      </c>
      <c r="M107" s="51">
        <v>305979.49400000006</v>
      </c>
      <c r="N107" s="52">
        <v>311395.00300000003</v>
      </c>
    </row>
    <row r="108" spans="1:14" x14ac:dyDescent="0.2">
      <c r="A108" s="3" t="s">
        <v>207</v>
      </c>
      <c r="B108" s="3" t="s">
        <v>208</v>
      </c>
      <c r="C108" s="50">
        <f>INDEX('2015-16 baseline &amp; allocations'!$P$4:$P$155,MATCH(A108,'2015-16 baseline &amp; allocations'!$A$4:$A$155,0))/1000</f>
        <v>12406.194708504871</v>
      </c>
      <c r="D108" s="50">
        <f t="shared" si="9"/>
        <v>92.074810035822154</v>
      </c>
      <c r="F108" s="51">
        <f>INDEX('2015-16 baseline &amp; allocations'!$R$4:$R$155,MATCH(A108:A110,'2015-16 baseline &amp; allocations'!$A$4:$A$155,0))/1000</f>
        <v>12126</v>
      </c>
      <c r="G108" s="51">
        <f t="shared" si="10"/>
        <v>89.983490634136714</v>
      </c>
      <c r="I108" s="52">
        <f>INDEX('2015-16 baseline &amp; allocations'!$V$4:$V$155,MATCH(A108:A110,'2015-16 baseline &amp; allocations'!$A$4:$A$155,0))/1000</f>
        <v>11827</v>
      </c>
      <c r="J108" s="52">
        <f t="shared" si="11"/>
        <v>87.747328647688789</v>
      </c>
      <c r="L108" s="50">
        <v>134740.378</v>
      </c>
      <c r="M108" s="51">
        <v>134758.05300000001</v>
      </c>
      <c r="N108" s="52">
        <v>134784.73000000001</v>
      </c>
    </row>
    <row r="109" spans="1:14" x14ac:dyDescent="0.2">
      <c r="A109" s="3" t="s">
        <v>209</v>
      </c>
      <c r="B109" s="3" t="s">
        <v>210</v>
      </c>
      <c r="C109" s="50">
        <f>INDEX('2015-16 baseline &amp; allocations'!$P$4:$P$155,MATCH(A109,'2015-16 baseline &amp; allocations'!$A$4:$A$155,0))/1000</f>
        <v>9987.9319275834368</v>
      </c>
      <c r="D109" s="50">
        <f t="shared" si="9"/>
        <v>50.826556621146757</v>
      </c>
      <c r="F109" s="51">
        <f>INDEX('2015-16 baseline &amp; allocations'!$R$4:$R$155,MATCH(A109:A111,'2015-16 baseline &amp; allocations'!$A$4:$A$155,0))/1000</f>
        <v>9762</v>
      </c>
      <c r="G109" s="51">
        <f t="shared" si="10"/>
        <v>49.023994392804056</v>
      </c>
      <c r="I109" s="52">
        <f>INDEX('2015-16 baseline &amp; allocations'!$V$4:$V$155,MATCH(A109:A111,'2015-16 baseline &amp; allocations'!$A$4:$A$155,0))/1000</f>
        <v>9521</v>
      </c>
      <c r="J109" s="52">
        <f t="shared" si="11"/>
        <v>47.214758219625246</v>
      </c>
      <c r="L109" s="50">
        <v>196510.10399999999</v>
      </c>
      <c r="M109" s="51">
        <v>199126.981</v>
      </c>
      <c r="N109" s="52">
        <v>201653.05</v>
      </c>
    </row>
    <row r="110" spans="1:14" x14ac:dyDescent="0.2">
      <c r="A110" s="3" t="s">
        <v>211</v>
      </c>
      <c r="B110" s="3" t="s">
        <v>212</v>
      </c>
      <c r="C110" s="50">
        <f>INDEX('2015-16 baseline &amp; allocations'!$P$4:$P$155,MATCH(A110,'2015-16 baseline &amp; allocations'!$A$4:$A$155,0))/1000</f>
        <v>18014.975782634083</v>
      </c>
      <c r="D110" s="50">
        <f t="shared" si="9"/>
        <v>84.50040573680279</v>
      </c>
      <c r="F110" s="51">
        <f>INDEX('2015-16 baseline &amp; allocations'!$R$4:$R$155,MATCH(A110:A112,'2015-16 baseline &amp; allocations'!$A$4:$A$155,0))/1000</f>
        <v>17608</v>
      </c>
      <c r="G110" s="51">
        <f t="shared" si="10"/>
        <v>82.396942403329945</v>
      </c>
      <c r="I110" s="52">
        <f>INDEX('2015-16 baseline &amp; allocations'!$V$4:$V$155,MATCH(A110:A112,'2015-16 baseline &amp; allocations'!$A$4:$A$155,0))/1000</f>
        <v>17174</v>
      </c>
      <c r="J110" s="52">
        <f t="shared" si="11"/>
        <v>80.172872768577932</v>
      </c>
      <c r="L110" s="50">
        <v>213193.95600000001</v>
      </c>
      <c r="M110" s="51">
        <v>213697.25</v>
      </c>
      <c r="N110" s="52">
        <v>214212.10699999999</v>
      </c>
    </row>
    <row r="111" spans="1:14" x14ac:dyDescent="0.2">
      <c r="A111" s="3" t="s">
        <v>213</v>
      </c>
      <c r="B111" s="3" t="s">
        <v>214</v>
      </c>
      <c r="C111" s="50">
        <f>INDEX('2015-16 baseline &amp; allocations'!$P$4:$P$155,MATCH(A111,'2015-16 baseline &amp; allocations'!$A$4:$A$155,0))/1000</f>
        <v>17553.903869489059</v>
      </c>
      <c r="D111" s="50">
        <f t="shared" si="9"/>
        <v>67.312663953485895</v>
      </c>
      <c r="F111" s="51">
        <f>INDEX('2015-16 baseline &amp; allocations'!$R$4:$R$155,MATCH(A111:A113,'2015-16 baseline &amp; allocations'!$A$4:$A$155,0))/1000</f>
        <v>17157</v>
      </c>
      <c r="G111" s="51">
        <f t="shared" si="10"/>
        <v>65.54994977044548</v>
      </c>
      <c r="I111" s="52">
        <f>INDEX('2015-16 baseline &amp; allocations'!$V$4:$V$155,MATCH(A111:A113,'2015-16 baseline &amp; allocations'!$A$4:$A$155,0))/1000</f>
        <v>16734</v>
      </c>
      <c r="J111" s="52">
        <f t="shared" si="11"/>
        <v>63.703149748068391</v>
      </c>
      <c r="L111" s="50">
        <v>260781.595</v>
      </c>
      <c r="M111" s="51">
        <v>261739.33099999995</v>
      </c>
      <c r="N111" s="52">
        <v>262687.16800000001</v>
      </c>
    </row>
    <row r="112" spans="1:14" x14ac:dyDescent="0.2">
      <c r="A112" s="3" t="s">
        <v>215</v>
      </c>
      <c r="B112" s="3" t="s">
        <v>216</v>
      </c>
      <c r="C112" s="50">
        <f>INDEX('2015-16 baseline &amp; allocations'!$P$4:$P$155,MATCH(A112,'2015-16 baseline &amp; allocations'!$A$4:$A$155,0))/1000</f>
        <v>1390.9377916394415</v>
      </c>
      <c r="D112" s="50">
        <f t="shared" si="9"/>
        <v>37.607811062869999</v>
      </c>
      <c r="F112" s="51">
        <f>INDEX('2015-16 baseline &amp; allocations'!$R$4:$R$155,MATCH(A112:A114,'2015-16 baseline &amp; allocations'!$A$4:$A$155,0))/1000</f>
        <v>1359</v>
      </c>
      <c r="G112" s="51">
        <f t="shared" si="10"/>
        <v>36.64410434245579</v>
      </c>
      <c r="I112" s="52">
        <f>INDEX('2015-16 baseline &amp; allocations'!$V$4:$V$155,MATCH(A112:A114,'2015-16 baseline &amp; allocations'!$A$4:$A$155,0))/1000</f>
        <v>1326</v>
      </c>
      <c r="J112" s="52">
        <f t="shared" si="11"/>
        <v>35.636580729742036</v>
      </c>
      <c r="L112" s="50">
        <v>36985.343000000001</v>
      </c>
      <c r="M112" s="51">
        <v>37086.457000000002</v>
      </c>
      <c r="N112" s="52">
        <v>37208.957000000002</v>
      </c>
    </row>
    <row r="113" spans="1:17" x14ac:dyDescent="0.2">
      <c r="A113" s="3" t="s">
        <v>217</v>
      </c>
      <c r="B113" s="3" t="s">
        <v>218</v>
      </c>
      <c r="C113" s="50">
        <f>INDEX('2015-16 baseline &amp; allocations'!$P$4:$P$155,MATCH(A113,'2015-16 baseline &amp; allocations'!$A$4:$A$155,0))/1000</f>
        <v>22351.169751798279</v>
      </c>
      <c r="D113" s="50">
        <f t="shared" si="9"/>
        <v>91.334961584148516</v>
      </c>
      <c r="F113" s="51">
        <f>INDEX('2015-16 baseline &amp; allocations'!$R$4:$R$155,MATCH(A113:A115,'2015-16 baseline &amp; allocations'!$A$4:$A$155,0))/1000</f>
        <v>21846</v>
      </c>
      <c r="G113" s="51">
        <f t="shared" si="10"/>
        <v>88.324205872055686</v>
      </c>
      <c r="I113" s="52">
        <f>INDEX('2015-16 baseline &amp; allocations'!$V$4:$V$155,MATCH(A113:A115,'2015-16 baseline &amp; allocations'!$A$4:$A$155,0))/1000</f>
        <v>21307</v>
      </c>
      <c r="J113" s="52">
        <f t="shared" si="11"/>
        <v>85.290382750589899</v>
      </c>
      <c r="L113" s="50">
        <v>244716.47399999999</v>
      </c>
      <c r="M113" s="51">
        <v>247338.76499999998</v>
      </c>
      <c r="N113" s="52">
        <v>249817.14600000001</v>
      </c>
    </row>
    <row r="114" spans="1:17" x14ac:dyDescent="0.2">
      <c r="A114" s="3" t="s">
        <v>219</v>
      </c>
      <c r="B114" s="3" t="s">
        <v>220</v>
      </c>
      <c r="C114" s="50">
        <f>INDEX('2015-16 baseline &amp; allocations'!$P$4:$P$155,MATCH(A114,'2015-16 baseline &amp; allocations'!$A$4:$A$155,0))/1000</f>
        <v>26608.48684324227</v>
      </c>
      <c r="D114" s="50">
        <f t="shared" si="9"/>
        <v>83.263155159425295</v>
      </c>
      <c r="F114" s="51">
        <f>INDEX('2015-16 baseline &amp; allocations'!$R$4:$R$155,MATCH(A114:A116,'2015-16 baseline &amp; allocations'!$A$4:$A$155,0))/1000</f>
        <v>26007</v>
      </c>
      <c r="G114" s="51">
        <f t="shared" si="10"/>
        <v>80.630956159621888</v>
      </c>
      <c r="I114" s="52">
        <f>INDEX('2015-16 baseline &amp; allocations'!$V$4:$V$155,MATCH(A114:A116,'2015-16 baseline &amp; allocations'!$A$4:$A$155,0))/1000</f>
        <v>25366</v>
      </c>
      <c r="J114" s="52">
        <f t="shared" si="11"/>
        <v>77.935554688567137</v>
      </c>
      <c r="L114" s="50">
        <v>319570.96499999997</v>
      </c>
      <c r="M114" s="51">
        <v>322543.61399999994</v>
      </c>
      <c r="N114" s="52">
        <v>325474.04200000002</v>
      </c>
    </row>
    <row r="115" spans="1:17" x14ac:dyDescent="0.2">
      <c r="A115" s="3" t="s">
        <v>221</v>
      </c>
      <c r="B115" s="3" t="s">
        <v>222</v>
      </c>
      <c r="C115" s="50">
        <f>INDEX('2015-16 baseline &amp; allocations'!$P$4:$P$155,MATCH(A115,'2015-16 baseline &amp; allocations'!$A$4:$A$155,0))/1000</f>
        <v>23011.737078780843</v>
      </c>
      <c r="D115" s="50">
        <f t="shared" si="9"/>
        <v>84.047022263218679</v>
      </c>
      <c r="F115" s="51">
        <f>INDEX('2015-16 baseline &amp; allocations'!$R$4:$R$155,MATCH(A115:A117,'2015-16 baseline &amp; allocations'!$A$4:$A$155,0))/1000</f>
        <v>22492</v>
      </c>
      <c r="G115" s="51">
        <f t="shared" si="10"/>
        <v>82.083880689977264</v>
      </c>
      <c r="I115" s="52">
        <f>INDEX('2015-16 baseline &amp; allocations'!$V$4:$V$155,MATCH(A115:A117,'2015-16 baseline &amp; allocations'!$A$4:$A$155,0))/1000</f>
        <v>21938</v>
      </c>
      <c r="J115" s="52">
        <f t="shared" si="11"/>
        <v>79.988177005092368</v>
      </c>
      <c r="L115" s="50">
        <v>273795.98300000001</v>
      </c>
      <c r="M115" s="51">
        <v>274012.38600000006</v>
      </c>
      <c r="N115" s="52">
        <v>274265.533</v>
      </c>
    </row>
    <row r="116" spans="1:17" x14ac:dyDescent="0.2">
      <c r="A116" s="3" t="s">
        <v>223</v>
      </c>
      <c r="B116" s="3" t="s">
        <v>224</v>
      </c>
      <c r="C116" s="50">
        <f>INDEX('2015-16 baseline &amp; allocations'!$P$4:$P$155,MATCH(A116,'2015-16 baseline &amp; allocations'!$A$4:$A$155,0))/1000</f>
        <v>35912.18860881088</v>
      </c>
      <c r="D116" s="50">
        <f t="shared" si="9"/>
        <v>63.351639498568268</v>
      </c>
      <c r="F116" s="51">
        <f>INDEX('2015-16 baseline &amp; allocations'!$R$4:$R$155,MATCH(A116:A118,'2015-16 baseline &amp; allocations'!$A$4:$A$155,0))/1000</f>
        <v>35100</v>
      </c>
      <c r="G116" s="51">
        <f t="shared" si="10"/>
        <v>61.55434852290994</v>
      </c>
      <c r="I116" s="52">
        <f>INDEX('2015-16 baseline &amp; allocations'!$V$4:$V$155,MATCH(A116:A118,'2015-16 baseline &amp; allocations'!$A$4:$A$155,0))/1000</f>
        <v>34235</v>
      </c>
      <c r="J116" s="52">
        <f t="shared" si="11"/>
        <v>59.703901990325619</v>
      </c>
      <c r="L116" s="50">
        <v>566870.70600000001</v>
      </c>
      <c r="M116" s="51">
        <v>570227.78799999994</v>
      </c>
      <c r="N116" s="52">
        <v>573413.10800000001</v>
      </c>
    </row>
    <row r="117" spans="1:17" x14ac:dyDescent="0.2">
      <c r="A117" s="3" t="s">
        <v>225</v>
      </c>
      <c r="B117" s="3" t="s">
        <v>226</v>
      </c>
      <c r="C117" s="50">
        <f>INDEX('2015-16 baseline &amp; allocations'!$P$4:$P$155,MATCH(A117,'2015-16 baseline &amp; allocations'!$A$4:$A$155,0))/1000</f>
        <v>12920.551874713032</v>
      </c>
      <c r="D117" s="50">
        <f t="shared" si="9"/>
        <v>41.476076398613259</v>
      </c>
      <c r="F117" s="51">
        <f>INDEX('2015-16 baseline &amp; allocations'!$R$4:$R$155,MATCH(A117:A119,'2015-16 baseline &amp; allocations'!$A$4:$A$155,0))/1000</f>
        <v>12628</v>
      </c>
      <c r="G117" s="51">
        <f t="shared" si="10"/>
        <v>40.36980919076057</v>
      </c>
      <c r="I117" s="52">
        <f>INDEX('2015-16 baseline &amp; allocations'!$V$4:$V$155,MATCH(A117:A119,'2015-16 baseline &amp; allocations'!$A$4:$A$155,0))/1000</f>
        <v>12317</v>
      </c>
      <c r="J117" s="52">
        <f t="shared" si="11"/>
        <v>39.212456102034238</v>
      </c>
      <c r="L117" s="50">
        <v>311518.18099999998</v>
      </c>
      <c r="M117" s="51">
        <v>312808.01800000004</v>
      </c>
      <c r="N117" s="52">
        <v>314109.37300000002</v>
      </c>
    </row>
    <row r="118" spans="1:17" x14ac:dyDescent="0.2">
      <c r="A118" s="3" t="s">
        <v>227</v>
      </c>
      <c r="B118" s="3" t="s">
        <v>228</v>
      </c>
      <c r="C118" s="50">
        <f>INDEX('2015-16 baseline &amp; allocations'!$P$4:$P$155,MATCH(A118,'2015-16 baseline &amp; allocations'!$A$4:$A$155,0))/1000</f>
        <v>8143.2215753541523</v>
      </c>
      <c r="D118" s="50">
        <f t="shared" si="9"/>
        <v>55.23037364182133</v>
      </c>
      <c r="F118" s="51">
        <f>INDEX('2015-16 baseline &amp; allocations'!$R$4:$R$155,MATCH(A118:A120,'2015-16 baseline &amp; allocations'!$A$4:$A$155,0))/1000</f>
        <v>7959</v>
      </c>
      <c r="G118" s="51">
        <f t="shared" si="10"/>
        <v>53.289457297863628</v>
      </c>
      <c r="I118" s="52">
        <f>INDEX('2015-16 baseline &amp; allocations'!$V$4:$V$155,MATCH(A118:A120,'2015-16 baseline &amp; allocations'!$A$4:$A$155,0))/1000</f>
        <v>7763</v>
      </c>
      <c r="J118" s="52">
        <f t="shared" si="11"/>
        <v>51.340346791973005</v>
      </c>
      <c r="L118" s="50">
        <v>147441.00099999999</v>
      </c>
      <c r="M118" s="51">
        <v>149354.12</v>
      </c>
      <c r="N118" s="52">
        <v>151206.614</v>
      </c>
    </row>
    <row r="119" spans="1:17" x14ac:dyDescent="0.2">
      <c r="A119" s="3" t="s">
        <v>229</v>
      </c>
      <c r="B119" s="3" t="s">
        <v>230</v>
      </c>
      <c r="C119" s="50">
        <f>INDEX('2015-16 baseline &amp; allocations'!$P$4:$P$155,MATCH(A119,'2015-16 baseline &amp; allocations'!$A$4:$A$155,0))/1000</f>
        <v>11773.697599317533</v>
      </c>
      <c r="D119" s="50">
        <f t="shared" si="9"/>
        <v>55.992763228935786</v>
      </c>
      <c r="F119" s="51">
        <f>INDEX('2015-16 baseline &amp; allocations'!$R$4:$R$155,MATCH(A119:A121,'2015-16 baseline &amp; allocations'!$A$4:$A$155,0))/1000</f>
        <v>11508</v>
      </c>
      <c r="G119" s="51">
        <f t="shared" si="10"/>
        <v>54.440172752651904</v>
      </c>
      <c r="I119" s="52">
        <f>INDEX('2015-16 baseline &amp; allocations'!$V$4:$V$155,MATCH(A119:A121,'2015-16 baseline &amp; allocations'!$A$4:$A$155,0))/1000</f>
        <v>11224</v>
      </c>
      <c r="J119" s="52">
        <f t="shared" si="11"/>
        <v>52.809351644100879</v>
      </c>
      <c r="L119" s="50">
        <v>210271.77299999999</v>
      </c>
      <c r="M119" s="51">
        <v>211388.01400000002</v>
      </c>
      <c r="N119" s="52">
        <v>212538.114</v>
      </c>
    </row>
    <row r="120" spans="1:17" x14ac:dyDescent="0.2">
      <c r="A120" s="3" t="s">
        <v>231</v>
      </c>
      <c r="B120" s="3" t="s">
        <v>232</v>
      </c>
      <c r="C120" s="50">
        <f>INDEX('2015-16 baseline &amp; allocations'!$P$4:$P$155,MATCH(A120,'2015-16 baseline &amp; allocations'!$A$4:$A$155,0))/1000</f>
        <v>22312.407920687041</v>
      </c>
      <c r="D120" s="50">
        <f t="shared" si="9"/>
        <v>41.045459061716642</v>
      </c>
      <c r="F120" s="51">
        <f>INDEX('2015-16 baseline &amp; allocations'!$R$4:$R$155,MATCH(A120:A122,'2015-16 baseline &amp; allocations'!$A$4:$A$155,0))/1000</f>
        <v>21808</v>
      </c>
      <c r="G120" s="51">
        <f t="shared" si="10"/>
        <v>39.871758252410451</v>
      </c>
      <c r="I120" s="52">
        <f>INDEX('2015-16 baseline &amp; allocations'!$V$4:$V$155,MATCH(A120:A122,'2015-16 baseline &amp; allocations'!$A$4:$A$155,0))/1000</f>
        <v>21270</v>
      </c>
      <c r="J120" s="52">
        <f t="shared" si="11"/>
        <v>38.64737445454918</v>
      </c>
      <c r="L120" s="50">
        <v>543602.348</v>
      </c>
      <c r="M120" s="51">
        <v>546953.55700000003</v>
      </c>
      <c r="N120" s="52">
        <v>550360.80200000003</v>
      </c>
    </row>
    <row r="121" spans="1:17" x14ac:dyDescent="0.2">
      <c r="A121" s="3" t="s">
        <v>233</v>
      </c>
      <c r="B121" s="3" t="s">
        <v>234</v>
      </c>
      <c r="C121" s="50">
        <f>INDEX('2015-16 baseline &amp; allocations'!$P$4:$P$155,MATCH(A121,'2015-16 baseline &amp; allocations'!$A$4:$A$155,0))/1000</f>
        <v>10098.024627475077</v>
      </c>
      <c r="D121" s="50">
        <f t="shared" si="9"/>
        <v>36.950394646029963</v>
      </c>
      <c r="F121" s="51">
        <f>INDEX('2015-16 baseline &amp; allocations'!$R$4:$R$155,MATCH(A121:A123,'2015-16 baseline &amp; allocations'!$A$4:$A$155,0))/1000</f>
        <v>9870</v>
      </c>
      <c r="G121" s="51">
        <f t="shared" si="10"/>
        <v>35.813833553673682</v>
      </c>
      <c r="I121" s="52">
        <f>INDEX('2015-16 baseline &amp; allocations'!$V$4:$V$155,MATCH(A121:A123,'2015-16 baseline &amp; allocations'!$A$4:$A$155,0))/1000</f>
        <v>9627</v>
      </c>
      <c r="J121" s="52">
        <f t="shared" si="11"/>
        <v>34.648317543455235</v>
      </c>
      <c r="L121" s="50">
        <v>273285.97499999998</v>
      </c>
      <c r="M121" s="51">
        <v>275591.83199999999</v>
      </c>
      <c r="N121" s="52">
        <v>277848.989</v>
      </c>
    </row>
    <row r="122" spans="1:17" x14ac:dyDescent="0.2">
      <c r="A122" s="3" t="s">
        <v>235</v>
      </c>
      <c r="B122" s="3" t="s">
        <v>236</v>
      </c>
      <c r="C122" s="50">
        <f>INDEX('2015-16 baseline &amp; allocations'!$P$4:$P$155,MATCH(A122,'2015-16 baseline &amp; allocations'!$A$4:$A$155,0))/1000</f>
        <v>14815.628461447293</v>
      </c>
      <c r="D122" s="50">
        <f t="shared" si="9"/>
        <v>99.189678213258887</v>
      </c>
      <c r="F122" s="51">
        <f>INDEX('2015-16 baseline &amp; allocations'!$R$4:$R$155,MATCH(A122:A124,'2015-16 baseline &amp; allocations'!$A$4:$A$155,0))/1000</f>
        <v>14481</v>
      </c>
      <c r="G122" s="51">
        <f t="shared" si="10"/>
        <v>96.698747109838649</v>
      </c>
      <c r="I122" s="52">
        <f>INDEX('2015-16 baseline &amp; allocations'!$V$4:$V$155,MATCH(A122:A124,'2015-16 baseline &amp; allocations'!$A$4:$A$155,0))/1000</f>
        <v>14124</v>
      </c>
      <c r="J122" s="52">
        <f t="shared" si="11"/>
        <v>94.058994435295673</v>
      </c>
      <c r="L122" s="50">
        <v>149366.63500000001</v>
      </c>
      <c r="M122" s="51">
        <v>149753.75</v>
      </c>
      <c r="N122" s="52">
        <v>150161.07800000001</v>
      </c>
    </row>
    <row r="123" spans="1:17" x14ac:dyDescent="0.2">
      <c r="A123" s="3" t="s">
        <v>237</v>
      </c>
      <c r="B123" s="3" t="s">
        <v>238</v>
      </c>
      <c r="C123" s="50">
        <f>INDEX('2015-16 baseline &amp; allocations'!$P$4:$P$155,MATCH(A123,'2015-16 baseline &amp; allocations'!$A$4:$A$155,0))/1000</f>
        <v>18192.926420066877</v>
      </c>
      <c r="D123" s="50">
        <f t="shared" si="9"/>
        <v>74.227815213547274</v>
      </c>
      <c r="F123" s="51">
        <f>INDEX('2015-16 baseline &amp; allocations'!$R$4:$R$155,MATCH(A123:A125,'2015-16 baseline &amp; allocations'!$A$4:$A$155,0))/1000</f>
        <v>17782</v>
      </c>
      <c r="G123" s="51">
        <f t="shared" si="10"/>
        <v>72.0262684037708</v>
      </c>
      <c r="I123" s="52">
        <f>INDEX('2015-16 baseline &amp; allocations'!$V$4:$V$155,MATCH(A123:A125,'2015-16 baseline &amp; allocations'!$A$4:$A$155,0))/1000</f>
        <v>17344</v>
      </c>
      <c r="J123" s="52">
        <f t="shared" si="11"/>
        <v>69.823781024893137</v>
      </c>
      <c r="L123" s="50">
        <v>245095.80900000001</v>
      </c>
      <c r="M123" s="51">
        <v>246882.14999999997</v>
      </c>
      <c r="N123" s="52">
        <v>248396.74600000001</v>
      </c>
    </row>
    <row r="124" spans="1:17" x14ac:dyDescent="0.2">
      <c r="A124" s="3" t="s">
        <v>239</v>
      </c>
      <c r="B124" s="3" t="s">
        <v>240</v>
      </c>
      <c r="C124" s="50">
        <f>INDEX('2015-16 baseline &amp; allocations'!$P$4:$P$155,MATCH(A124,'2015-16 baseline &amp; allocations'!$A$4:$A$155,0))/1000</f>
        <v>10187.007122262292</v>
      </c>
      <c r="D124" s="50">
        <f>(C124*1000)/L124</f>
        <v>57.12461952328421</v>
      </c>
      <c r="F124" s="51">
        <f>INDEX('2015-16 baseline &amp; allocations'!$R$4:$R$155,MATCH(A124:A126,'2015-16 baseline &amp; allocations'!$A$4:$A$155,0))/1000</f>
        <v>9957</v>
      </c>
      <c r="G124" s="51">
        <f t="shared" si="10"/>
        <v>55.428002431684412</v>
      </c>
      <c r="I124" s="52">
        <f>INDEX('2015-16 baseline &amp; allocations'!$V$4:$V$155,MATCH(A124:A126,'2015-16 baseline &amp; allocations'!$A$4:$A$155,0))/1000</f>
        <v>9712</v>
      </c>
      <c r="J124" s="52">
        <f t="shared" si="11"/>
        <v>53.66130765059242</v>
      </c>
      <c r="L124" s="50">
        <v>178329.53999999998</v>
      </c>
      <c r="M124" s="51">
        <v>179638.44200000001</v>
      </c>
      <c r="N124" s="52">
        <v>180987.01699999999</v>
      </c>
    </row>
    <row r="125" spans="1:17" x14ac:dyDescent="0.2">
      <c r="A125" s="3" t="s">
        <v>241</v>
      </c>
      <c r="B125" s="3" t="s">
        <v>242</v>
      </c>
      <c r="C125" s="50">
        <f>INDEX('2015-16 baseline &amp; allocations'!$P$4:$P$155,MATCH(A125,'2015-16 baseline &amp; allocations'!$A$4:$A$155,0))/1000</f>
        <v>29575.910457839527</v>
      </c>
      <c r="D125" s="50">
        <f t="shared" si="9"/>
        <v>96.49985571093876</v>
      </c>
      <c r="F125" s="51">
        <f>INDEX('2015-16 baseline &amp; allocations'!$R$4:$R$155,MATCH(A125:A127,'2015-16 baseline &amp; allocations'!$A$4:$A$155,0))/1000</f>
        <v>28907</v>
      </c>
      <c r="G125" s="51">
        <f t="shared" si="10"/>
        <v>92.968244386476599</v>
      </c>
      <c r="I125" s="52">
        <f>INDEX('2015-16 baseline &amp; allocations'!$V$4:$V$155,MATCH(A125:A127,'2015-16 baseline &amp; allocations'!$A$4:$A$155,0))/1000</f>
        <v>28194</v>
      </c>
      <c r="J125" s="52">
        <f t="shared" si="11"/>
        <v>89.487620906086946</v>
      </c>
      <c r="L125" s="50">
        <v>306486.57700000005</v>
      </c>
      <c r="M125" s="51">
        <v>310934.12800000003</v>
      </c>
      <c r="N125" s="52">
        <v>315060.337</v>
      </c>
    </row>
    <row r="126" spans="1:17" x14ac:dyDescent="0.2">
      <c r="A126" s="3" t="s">
        <v>243</v>
      </c>
      <c r="B126" s="3" t="s">
        <v>244</v>
      </c>
      <c r="C126" s="50">
        <f>INDEX('2015-16 baseline &amp; allocations'!$P$4:$P$155,MATCH(A126,'2015-16 baseline &amp; allocations'!$A$4:$A$155,0))/1000</f>
        <v>15354.645524971656</v>
      </c>
      <c r="D126" s="50">
        <f t="shared" si="9"/>
        <v>86.253062356177736</v>
      </c>
      <c r="F126" s="51">
        <f>INDEX('2015-16 baseline &amp; allocations'!$R$4:$R$155,MATCH(A126:A128,'2015-16 baseline &amp; allocations'!$A$4:$A$155,0))/1000</f>
        <v>15008</v>
      </c>
      <c r="G126" s="51">
        <f t="shared" si="10"/>
        <v>83.95509404917253</v>
      </c>
      <c r="I126" s="52">
        <f>INDEX('2015-16 baseline &amp; allocations'!$V$4:$V$155,MATCH(A126:A128,'2015-16 baseline &amp; allocations'!$A$4:$A$155,0))/1000</f>
        <v>14638</v>
      </c>
      <c r="J126" s="52">
        <f t="shared" si="11"/>
        <v>81.543410535375216</v>
      </c>
      <c r="L126" s="50">
        <v>178018.55499999999</v>
      </c>
      <c r="M126" s="51">
        <v>178762.23200000002</v>
      </c>
      <c r="N126" s="52">
        <v>179511.74600000001</v>
      </c>
    </row>
    <row r="127" spans="1:17" x14ac:dyDescent="0.2">
      <c r="A127" s="3" t="s">
        <v>245</v>
      </c>
      <c r="B127" s="3" t="s">
        <v>246</v>
      </c>
      <c r="C127" s="50">
        <f>INDEX('2015-16 baseline &amp; allocations'!$P$4:$P$155,MATCH(A127,'2015-16 baseline &amp; allocations'!$A$4:$A$155,0))/1000</f>
        <v>41120.539966762408</v>
      </c>
      <c r="D127" s="50">
        <f t="shared" si="9"/>
        <v>47.781675616825538</v>
      </c>
      <c r="F127" s="51">
        <f>INDEX('2015-16 baseline &amp; allocations'!$R$4:$R$155,MATCH(A127:A129,'2015-16 baseline &amp; allocations'!$A$4:$A$155,0))/1000</f>
        <v>40191</v>
      </c>
      <c r="G127" s="51">
        <f t="shared" si="10"/>
        <v>46.526917923144566</v>
      </c>
      <c r="I127" s="52">
        <f>INDEX('2015-16 baseline &amp; allocations'!$V$4:$V$155,MATCH(A127:A129,'2015-16 baseline &amp; allocations'!$A$4:$A$155,0))/1000</f>
        <v>39200</v>
      </c>
      <c r="J127" s="52">
        <f t="shared" si="11"/>
        <v>45.211880698197056</v>
      </c>
      <c r="L127" s="50">
        <v>860592.255</v>
      </c>
      <c r="M127" s="51">
        <v>863822.53099999996</v>
      </c>
      <c r="N127" s="52">
        <v>867028.74100000015</v>
      </c>
      <c r="Q127" s="58"/>
    </row>
    <row r="128" spans="1:17" x14ac:dyDescent="0.2">
      <c r="A128" s="3" t="s">
        <v>247</v>
      </c>
      <c r="B128" s="3" t="s">
        <v>248</v>
      </c>
      <c r="C128" s="50">
        <f>INDEX('2015-16 baseline &amp; allocations'!$P$4:$P$155,MATCH(A128,'2015-16 baseline &amp; allocations'!$A$4:$A$155,0))/1000</f>
        <v>16867.82165167739</v>
      </c>
      <c r="D128" s="50">
        <f t="shared" si="9"/>
        <v>58.699823823420147</v>
      </c>
      <c r="F128" s="51">
        <f>INDEX('2015-16 baseline &amp; allocations'!$R$4:$R$155,MATCH(A128:A130,'2015-16 baseline &amp; allocations'!$A$4:$A$155,0))/1000</f>
        <v>16487</v>
      </c>
      <c r="G128" s="51">
        <f t="shared" si="10"/>
        <v>57.108410096493941</v>
      </c>
      <c r="I128" s="52">
        <f>INDEX('2015-16 baseline &amp; allocations'!$V$4:$V$155,MATCH(A128:A130,'2015-16 baseline &amp; allocations'!$A$4:$A$155,0))/1000</f>
        <v>16081</v>
      </c>
      <c r="J128" s="52">
        <f t="shared" si="11"/>
        <v>55.439318156717995</v>
      </c>
      <c r="L128" s="50">
        <v>287357.27899999998</v>
      </c>
      <c r="M128" s="51">
        <v>288696.53300000005</v>
      </c>
      <c r="N128" s="52">
        <v>290064.89500000002</v>
      </c>
    </row>
    <row r="129" spans="1:14" x14ac:dyDescent="0.2">
      <c r="A129" s="3" t="s">
        <v>249</v>
      </c>
      <c r="B129" s="3" t="s">
        <v>250</v>
      </c>
      <c r="C129" s="50">
        <f>INDEX('2015-16 baseline &amp; allocations'!$P$4:$P$155,MATCH(A129,'2015-16 baseline &amp; allocations'!$A$4:$A$155,0))/1000</f>
        <v>14977.218875021897</v>
      </c>
      <c r="D129" s="50">
        <f t="shared" si="9"/>
        <v>76.54513751281921</v>
      </c>
      <c r="F129" s="51">
        <f>INDEX('2015-16 baseline &amp; allocations'!$R$4:$R$155,MATCH(A129:A131,'2015-16 baseline &amp; allocations'!$A$4:$A$155,0))/1000</f>
        <v>14639</v>
      </c>
      <c r="G129" s="51">
        <f t="shared" si="10"/>
        <v>74.36425710099536</v>
      </c>
      <c r="I129" s="52">
        <f>INDEX('2015-16 baseline &amp; allocations'!$V$4:$V$155,MATCH(A129:A131,'2015-16 baseline &amp; allocations'!$A$4:$A$155,0))/1000</f>
        <v>14278</v>
      </c>
      <c r="J129" s="52">
        <f t="shared" si="11"/>
        <v>72.096561806464138</v>
      </c>
      <c r="L129" s="50">
        <v>195665.19</v>
      </c>
      <c r="M129" s="51">
        <v>196855.32500000001</v>
      </c>
      <c r="N129" s="52">
        <v>198039.95699999999</v>
      </c>
    </row>
    <row r="130" spans="1:14" x14ac:dyDescent="0.2">
      <c r="A130" s="3" t="s">
        <v>251</v>
      </c>
      <c r="B130" s="3" t="s">
        <v>252</v>
      </c>
      <c r="C130" s="50">
        <f>INDEX('2015-16 baseline &amp; allocations'!$P$4:$P$155,MATCH(A130,'2015-16 baseline &amp; allocations'!$A$4:$A$155,0))/1000</f>
        <v>24320.915169821943</v>
      </c>
      <c r="D130" s="50">
        <f t="shared" si="9"/>
        <v>96.506029760395037</v>
      </c>
      <c r="F130" s="51">
        <f>INDEX('2015-16 baseline &amp; allocations'!$R$4:$R$155,MATCH(A130:A132,'2015-16 baseline &amp; allocations'!$A$4:$A$155,0))/1000</f>
        <v>23771</v>
      </c>
      <c r="G130" s="51">
        <f t="shared" si="10"/>
        <v>94.011357858154952</v>
      </c>
      <c r="I130" s="52">
        <f>INDEX('2015-16 baseline &amp; allocations'!$V$4:$V$155,MATCH(A130:A132,'2015-16 baseline &amp; allocations'!$A$4:$A$155,0))/1000</f>
        <v>23185</v>
      </c>
      <c r="J130" s="52">
        <f t="shared" si="11"/>
        <v>91.407541661919367</v>
      </c>
      <c r="L130" s="50">
        <v>252014.462</v>
      </c>
      <c r="M130" s="51">
        <v>252852.42699999997</v>
      </c>
      <c r="N130" s="52">
        <v>253644.27900000001</v>
      </c>
    </row>
    <row r="131" spans="1:14" x14ac:dyDescent="0.2">
      <c r="A131" s="3" t="s">
        <v>253</v>
      </c>
      <c r="B131" s="3" t="s">
        <v>254</v>
      </c>
      <c r="C131" s="50">
        <f>INDEX('2015-16 baseline &amp; allocations'!$P$4:$P$155,MATCH(A131,'2015-16 baseline &amp; allocations'!$A$4:$A$155,0))/1000</f>
        <v>32300.761261007734</v>
      </c>
      <c r="D131" s="50">
        <f t="shared" si="9"/>
        <v>43.48894353734071</v>
      </c>
      <c r="F131" s="51">
        <f>INDEX('2015-16 baseline &amp; allocations'!$R$4:$R$155,MATCH(A131:A133,'2015-16 baseline &amp; allocations'!$A$4:$A$155,0))/1000</f>
        <v>31571</v>
      </c>
      <c r="G131" s="51">
        <f t="shared" si="10"/>
        <v>42.277886342710076</v>
      </c>
      <c r="I131" s="52">
        <f>INDEX('2015-16 baseline &amp; allocations'!$V$4:$V$155,MATCH(A131:A133,'2015-16 baseline &amp; allocations'!$A$4:$A$155,0))/1000</f>
        <v>30793</v>
      </c>
      <c r="J131" s="52">
        <f t="shared" si="11"/>
        <v>41.01142181216116</v>
      </c>
      <c r="L131" s="50">
        <v>742735.01799999992</v>
      </c>
      <c r="M131" s="51">
        <v>746749.72499999986</v>
      </c>
      <c r="N131" s="52">
        <v>750839.61100000003</v>
      </c>
    </row>
    <row r="132" spans="1:14" x14ac:dyDescent="0.2">
      <c r="A132" s="3" t="s">
        <v>255</v>
      </c>
      <c r="B132" s="3" t="s">
        <v>256</v>
      </c>
      <c r="C132" s="50">
        <f>INDEX('2015-16 baseline &amp; allocations'!$P$4:$P$155,MATCH(A132,'2015-16 baseline &amp; allocations'!$A$4:$A$155,0))/1000</f>
        <v>25179.389678619853</v>
      </c>
      <c r="D132" s="50">
        <f t="shared" si="9"/>
        <v>91.18585794388062</v>
      </c>
      <c r="F132" s="51">
        <f>INDEX('2015-16 baseline &amp; allocations'!$R$4:$R$155,MATCH(A132:A134,'2015-16 baseline &amp; allocations'!$A$4:$A$155,0))/1000</f>
        <v>24610</v>
      </c>
      <c r="G132" s="51">
        <f t="shared" si="10"/>
        <v>89.027524387572768</v>
      </c>
      <c r="I132" s="52">
        <f>INDEX('2015-16 baseline &amp; allocations'!$V$4:$V$155,MATCH(A132:A134,'2015-16 baseline &amp; allocations'!$A$4:$A$155,0))/1000</f>
        <v>24003</v>
      </c>
      <c r="J132" s="52">
        <f t="shared" si="11"/>
        <v>86.741768735386373</v>
      </c>
      <c r="L132" s="50">
        <v>276132.61800000002</v>
      </c>
      <c r="M132" s="51">
        <v>276431.36399999994</v>
      </c>
      <c r="N132" s="52">
        <v>276717.89899999998</v>
      </c>
    </row>
    <row r="133" spans="1:14" x14ac:dyDescent="0.2">
      <c r="A133" s="3" t="s">
        <v>257</v>
      </c>
      <c r="B133" s="3" t="s">
        <v>258</v>
      </c>
      <c r="C133" s="50">
        <f>INDEX('2015-16 baseline &amp; allocations'!$P$4:$P$155,MATCH(A133,'2015-16 baseline &amp; allocations'!$A$4:$A$155,0))/1000</f>
        <v>39341.022440685047</v>
      </c>
      <c r="D133" s="50">
        <f t="shared" si="9"/>
        <v>33.589678395303515</v>
      </c>
      <c r="F133" s="51">
        <f>INDEX('2015-16 baseline &amp; allocations'!$R$4:$R$155,MATCH(A133:A135,'2015-16 baseline &amp; allocations'!$A$4:$A$155,0))/1000</f>
        <v>38452</v>
      </c>
      <c r="G133" s="51">
        <f t="shared" si="10"/>
        <v>32.55055683377168</v>
      </c>
      <c r="I133" s="52">
        <f>INDEX('2015-16 baseline &amp; allocations'!$V$4:$V$155,MATCH(A133:A135,'2015-16 baseline &amp; allocations'!$A$4:$A$155,0))/1000</f>
        <v>37504</v>
      </c>
      <c r="J133" s="52">
        <f t="shared" si="11"/>
        <v>31.48333835106034</v>
      </c>
      <c r="L133" s="50">
        <v>1171223.5520000001</v>
      </c>
      <c r="M133" s="51">
        <v>1181300.8360000001</v>
      </c>
      <c r="N133" s="52">
        <v>1191233.267</v>
      </c>
    </row>
    <row r="134" spans="1:14" x14ac:dyDescent="0.2">
      <c r="A134" s="3" t="s">
        <v>259</v>
      </c>
      <c r="B134" s="3" t="s">
        <v>260</v>
      </c>
      <c r="C134" s="50">
        <f>INDEX('2015-16 baseline &amp; allocations'!$P$4:$P$155,MATCH(A134,'2015-16 baseline &amp; allocations'!$A$4:$A$155,0))/1000</f>
        <v>10566.443956669649</v>
      </c>
      <c r="D134" s="50">
        <f t="shared" si="9"/>
        <v>52.430584986715736</v>
      </c>
      <c r="F134" s="51">
        <f>INDEX('2015-16 baseline &amp; allocations'!$R$4:$R$155,MATCH(A134:A136,'2015-16 baseline &amp; allocations'!$A$4:$A$155,0))/1000</f>
        <v>10328</v>
      </c>
      <c r="G134" s="51">
        <f t="shared" si="10"/>
        <v>50.546178424319685</v>
      </c>
      <c r="I134" s="52">
        <f>INDEX('2015-16 baseline &amp; allocations'!$V$4:$V$155,MATCH(A134:A136,'2015-16 baseline &amp; allocations'!$A$4:$A$155,0))/1000</f>
        <v>10073</v>
      </c>
      <c r="J134" s="52">
        <f t="shared" si="11"/>
        <v>48.631060744916525</v>
      </c>
      <c r="L134" s="50">
        <v>201532.06299999999</v>
      </c>
      <c r="M134" s="51">
        <v>204328.00900000002</v>
      </c>
      <c r="N134" s="52">
        <v>207130.995</v>
      </c>
    </row>
    <row r="135" spans="1:14" x14ac:dyDescent="0.2">
      <c r="A135" s="3" t="s">
        <v>261</v>
      </c>
      <c r="B135" s="3" t="s">
        <v>262</v>
      </c>
      <c r="C135" s="50">
        <f>INDEX('2015-16 baseline &amp; allocations'!$P$4:$P$155,MATCH(A135,'2015-16 baseline &amp; allocations'!$A$4:$A$155,0))/1000</f>
        <v>10881.25386737245</v>
      </c>
      <c r="D135" s="50">
        <f t="shared" ref="D135:D158" si="12">(C135*1000)/L135</f>
        <v>49.537764247246905</v>
      </c>
      <c r="F135" s="51">
        <f>INDEX('2015-16 baseline &amp; allocations'!$R$4:$R$155,MATCH(A135:A137,'2015-16 baseline &amp; allocations'!$A$4:$A$155,0))/1000</f>
        <v>10635</v>
      </c>
      <c r="G135" s="51">
        <f t="shared" ref="G135:G158" si="13">(F135*1000)/M135</f>
        <v>47.84099461765193</v>
      </c>
      <c r="I135" s="52">
        <f>INDEX('2015-16 baseline &amp; allocations'!$V$4:$V$155,MATCH(A135:A137,'2015-16 baseline &amp; allocations'!$A$4:$A$155,0))/1000</f>
        <v>10373</v>
      </c>
      <c r="J135" s="52">
        <f t="shared" ref="J135:J158" si="14">(I135*1000)/N135</f>
        <v>46.125267430836615</v>
      </c>
      <c r="L135" s="50">
        <v>219655.73200000002</v>
      </c>
      <c r="M135" s="51">
        <v>222298.89000000004</v>
      </c>
      <c r="N135" s="52">
        <v>224887.58499999999</v>
      </c>
    </row>
    <row r="136" spans="1:14" x14ac:dyDescent="0.2">
      <c r="A136" s="3" t="s">
        <v>263</v>
      </c>
      <c r="B136" s="3" t="s">
        <v>264</v>
      </c>
      <c r="C136" s="50">
        <f>INDEX('2015-16 baseline &amp; allocations'!$P$4:$P$155,MATCH(A136,'2015-16 baseline &amp; allocations'!$A$4:$A$155,0))/1000</f>
        <v>16062.180080341197</v>
      </c>
      <c r="D136" s="50">
        <f t="shared" si="12"/>
        <v>71.714738027557829</v>
      </c>
      <c r="F136" s="51">
        <f>INDEX('2015-16 baseline &amp; allocations'!$R$4:$R$155,MATCH(A136:A138,'2015-16 baseline &amp; allocations'!$A$4:$A$155,0))/1000</f>
        <v>15699</v>
      </c>
      <c r="G136" s="51">
        <f t="shared" si="13"/>
        <v>69.672361669562264</v>
      </c>
      <c r="I136" s="52">
        <f>INDEX('2015-16 baseline &amp; allocations'!$V$4:$V$155,MATCH(A136:A138,'2015-16 baseline &amp; allocations'!$A$4:$A$155,0))/1000</f>
        <v>15312</v>
      </c>
      <c r="J136" s="52">
        <f t="shared" si="14"/>
        <v>67.542210805036063</v>
      </c>
      <c r="L136" s="50">
        <v>223973.21000000002</v>
      </c>
      <c r="M136" s="51">
        <v>225326.07800000004</v>
      </c>
      <c r="N136" s="52">
        <v>226702.677</v>
      </c>
    </row>
    <row r="137" spans="1:14" x14ac:dyDescent="0.2">
      <c r="A137" s="3" t="s">
        <v>265</v>
      </c>
      <c r="B137" s="3" t="s">
        <v>266</v>
      </c>
      <c r="C137" s="50">
        <f>INDEX('2015-16 baseline &amp; allocations'!$P$4:$P$155,MATCH(A137,'2015-16 baseline &amp; allocations'!$A$4:$A$155,0))/1000</f>
        <v>13284.153017418908</v>
      </c>
      <c r="D137" s="50">
        <f t="shared" si="12"/>
        <v>78.3058920385742</v>
      </c>
      <c r="F137" s="51">
        <f>INDEX('2015-16 baseline &amp; allocations'!$R$4:$R$155,MATCH(A137:A139,'2015-16 baseline &amp; allocations'!$A$4:$A$155,0))/1000</f>
        <v>12984</v>
      </c>
      <c r="G137" s="51">
        <f t="shared" si="13"/>
        <v>76.222495318912038</v>
      </c>
      <c r="I137" s="52">
        <f>INDEX('2015-16 baseline &amp; allocations'!$V$4:$V$155,MATCH(A137:A139,'2015-16 baseline &amp; allocations'!$A$4:$A$155,0))/1000</f>
        <v>12664</v>
      </c>
      <c r="J137" s="52">
        <f t="shared" si="14"/>
        <v>74.047048140211388</v>
      </c>
      <c r="L137" s="50">
        <v>169644.361</v>
      </c>
      <c r="M137" s="51">
        <v>170343.413</v>
      </c>
      <c r="N137" s="52">
        <v>171026.399</v>
      </c>
    </row>
    <row r="138" spans="1:14" x14ac:dyDescent="0.2">
      <c r="A138" s="3" t="s">
        <v>267</v>
      </c>
      <c r="B138" s="3" t="s">
        <v>268</v>
      </c>
      <c r="C138" s="50">
        <f>INDEX('2015-16 baseline &amp; allocations'!$P$4:$P$155,MATCH(A138,'2015-16 baseline &amp; allocations'!$A$4:$A$155,0))/1000</f>
        <v>11888.108334674604</v>
      </c>
      <c r="D138" s="50">
        <f t="shared" si="12"/>
        <v>72.371319236492738</v>
      </c>
      <c r="F138" s="51">
        <f>INDEX('2015-16 baseline &amp; allocations'!$R$4:$R$155,MATCH(A138:A140,'2015-16 baseline &amp; allocations'!$A$4:$A$155,0))/1000</f>
        <v>11619</v>
      </c>
      <c r="G138" s="51">
        <f t="shared" si="13"/>
        <v>70.004472779108099</v>
      </c>
      <c r="I138" s="52">
        <f>INDEX('2015-16 baseline &amp; allocations'!$V$4:$V$155,MATCH(A138:A140,'2015-16 baseline &amp; allocations'!$A$4:$A$155,0))/1000</f>
        <v>11333</v>
      </c>
      <c r="J138" s="52">
        <f t="shared" si="14"/>
        <v>67.577948313095973</v>
      </c>
      <c r="L138" s="50">
        <v>164265.46399999998</v>
      </c>
      <c r="M138" s="51">
        <v>165975.109</v>
      </c>
      <c r="N138" s="52">
        <v>167702.63500000001</v>
      </c>
    </row>
    <row r="139" spans="1:14" x14ac:dyDescent="0.2">
      <c r="A139" s="3" t="s">
        <v>269</v>
      </c>
      <c r="B139" s="3" t="s">
        <v>270</v>
      </c>
      <c r="C139" s="50">
        <f>INDEX('2015-16 baseline &amp; allocations'!$P$4:$P$155,MATCH(A139,'2015-16 baseline &amp; allocations'!$A$4:$A$155,0))/1000</f>
        <v>10028.384757429101</v>
      </c>
      <c r="D139" s="50">
        <f t="shared" si="12"/>
        <v>75.592678985421898</v>
      </c>
      <c r="F139" s="51">
        <f>INDEX('2015-16 baseline &amp; allocations'!$R$4:$R$155,MATCH(A139:A141,'2015-16 baseline &amp; allocations'!$A$4:$A$155,0))/1000</f>
        <v>9802</v>
      </c>
      <c r="G139" s="51">
        <f t="shared" si="13"/>
        <v>73.602483543927889</v>
      </c>
      <c r="I139" s="52">
        <f>INDEX('2015-16 baseline &amp; allocations'!$V$4:$V$155,MATCH(A139:A141,'2015-16 baseline &amp; allocations'!$A$4:$A$155,0))/1000</f>
        <v>9560</v>
      </c>
      <c r="J139" s="52">
        <f t="shared" si="14"/>
        <v>71.510790136708209</v>
      </c>
      <c r="L139" s="50">
        <v>132663.43900000001</v>
      </c>
      <c r="M139" s="51">
        <v>133174.85400000002</v>
      </c>
      <c r="N139" s="52">
        <v>133686.11900000001</v>
      </c>
    </row>
    <row r="140" spans="1:14" x14ac:dyDescent="0.2">
      <c r="A140" s="3" t="s">
        <v>271</v>
      </c>
      <c r="B140" s="3" t="s">
        <v>272</v>
      </c>
      <c r="C140" s="50">
        <f>INDEX('2015-16 baseline &amp; allocations'!$P$4:$P$155,MATCH(A140,'2015-16 baseline &amp; allocations'!$A$4:$A$155,0))/1000</f>
        <v>37735.578206629791</v>
      </c>
      <c r="D140" s="50">
        <f t="shared" si="12"/>
        <v>133.47636363702208</v>
      </c>
      <c r="F140" s="51">
        <f>INDEX('2015-16 baseline &amp; allocations'!$R$4:$R$155,MATCH(A140:A142,'2015-16 baseline &amp; allocations'!$A$4:$A$155,0))/1000</f>
        <v>36883</v>
      </c>
      <c r="G140" s="51">
        <f t="shared" si="13"/>
        <v>127.5450772410401</v>
      </c>
      <c r="I140" s="52">
        <f>INDEX('2015-16 baseline &amp; allocations'!$V$4:$V$155,MATCH(A140:A142,'2015-16 baseline &amp; allocations'!$A$4:$A$155,0))/1000</f>
        <v>35974</v>
      </c>
      <c r="J140" s="52">
        <f t="shared" si="14"/>
        <v>121.87618174058052</v>
      </c>
      <c r="L140" s="50">
        <v>282713.56200000003</v>
      </c>
      <c r="M140" s="51">
        <v>289176.19400000002</v>
      </c>
      <c r="N140" s="52">
        <v>295168.42</v>
      </c>
    </row>
    <row r="141" spans="1:14" x14ac:dyDescent="0.2">
      <c r="A141" s="3" t="s">
        <v>273</v>
      </c>
      <c r="B141" s="3" t="s">
        <v>274</v>
      </c>
      <c r="C141" s="50">
        <f>INDEX('2015-16 baseline &amp; allocations'!$P$4:$P$155,MATCH(A141,'2015-16 baseline &amp; allocations'!$A$4:$A$155,0))/1000</f>
        <v>13340.858955688864</v>
      </c>
      <c r="D141" s="50">
        <f t="shared" si="12"/>
        <v>57.276536000103974</v>
      </c>
      <c r="F141" s="51">
        <f>INDEX('2015-16 baseline &amp; allocations'!$R$4:$R$155,MATCH(A141:A143,'2015-16 baseline &amp; allocations'!$A$4:$A$155,0))/1000</f>
        <v>13039</v>
      </c>
      <c r="G141" s="51">
        <f t="shared" si="13"/>
        <v>55.587413716942727</v>
      </c>
      <c r="I141" s="52">
        <f>INDEX('2015-16 baseline &amp; allocations'!$V$4:$V$155,MATCH(A141:A143,'2015-16 baseline &amp; allocations'!$A$4:$A$155,0))/1000</f>
        <v>12718</v>
      </c>
      <c r="J141" s="52">
        <f t="shared" si="14"/>
        <v>53.843827574214949</v>
      </c>
      <c r="L141" s="50">
        <v>232920.14299999998</v>
      </c>
      <c r="M141" s="51">
        <v>234567.48800000001</v>
      </c>
      <c r="N141" s="52">
        <v>236201.633</v>
      </c>
    </row>
    <row r="142" spans="1:14" x14ac:dyDescent="0.2">
      <c r="A142" s="3" t="s">
        <v>275</v>
      </c>
      <c r="B142" s="3" t="s">
        <v>276</v>
      </c>
      <c r="C142" s="50">
        <f>INDEX('2015-16 baseline &amp; allocations'!$P$4:$P$155,MATCH(A142,'2015-16 baseline &amp; allocations'!$A$4:$A$155,0))/1000</f>
        <v>26168.049202412687</v>
      </c>
      <c r="D142" s="50">
        <f t="shared" si="12"/>
        <v>78.762503504847132</v>
      </c>
      <c r="F142" s="51">
        <f>INDEX('2015-16 baseline &amp; allocations'!$R$4:$R$155,MATCH(A142:A144,'2015-16 baseline &amp; allocations'!$A$4:$A$155,0))/1000</f>
        <v>25577</v>
      </c>
      <c r="G142" s="51">
        <f t="shared" si="13"/>
        <v>76.586042228089028</v>
      </c>
      <c r="I142" s="52">
        <f>INDEX('2015-16 baseline &amp; allocations'!$V$4:$V$155,MATCH(A142:A144,'2015-16 baseline &amp; allocations'!$A$4:$A$155,0))/1000</f>
        <v>24947</v>
      </c>
      <c r="J142" s="52">
        <f t="shared" si="14"/>
        <v>74.31131946704626</v>
      </c>
      <c r="L142" s="50">
        <v>332239.93699999998</v>
      </c>
      <c r="M142" s="51">
        <v>333964.24800000002</v>
      </c>
      <c r="N142" s="52">
        <v>335709.28600000002</v>
      </c>
    </row>
    <row r="143" spans="1:14" x14ac:dyDescent="0.2">
      <c r="A143" s="3" t="s">
        <v>277</v>
      </c>
      <c r="B143" s="3" t="s">
        <v>278</v>
      </c>
      <c r="C143" s="50">
        <f>INDEX('2015-16 baseline &amp; allocations'!$P$4:$P$155,MATCH(A143,'2015-16 baseline &amp; allocations'!$A$4:$A$155,0))/1000</f>
        <v>19006.861234954202</v>
      </c>
      <c r="D143" s="50">
        <f t="shared" si="12"/>
        <v>69.17764095844943</v>
      </c>
      <c r="F143" s="51">
        <f>INDEX('2015-16 baseline &amp; allocations'!$R$4:$R$155,MATCH(A143:A145,'2015-16 baseline &amp; allocations'!$A$4:$A$155,0))/1000</f>
        <v>18577</v>
      </c>
      <c r="G143" s="51">
        <f t="shared" si="13"/>
        <v>67.26266035194466</v>
      </c>
      <c r="I143" s="52">
        <f>INDEX('2015-16 baseline &amp; allocations'!$V$4:$V$155,MATCH(A143:A145,'2015-16 baseline &amp; allocations'!$A$4:$A$155,0))/1000</f>
        <v>18119</v>
      </c>
      <c r="J143" s="52">
        <f t="shared" si="14"/>
        <v>65.269122397554497</v>
      </c>
      <c r="L143" s="50">
        <v>274754.40000000002</v>
      </c>
      <c r="M143" s="51">
        <v>276185.924</v>
      </c>
      <c r="N143" s="52">
        <v>277604.46799999999</v>
      </c>
    </row>
    <row r="144" spans="1:14" x14ac:dyDescent="0.2">
      <c r="A144" s="3" t="s">
        <v>279</v>
      </c>
      <c r="B144" s="3" t="s">
        <v>280</v>
      </c>
      <c r="C144" s="50">
        <f>INDEX('2015-16 baseline &amp; allocations'!$P$4:$P$155,MATCH(A144,'2015-16 baseline &amp; allocations'!$A$4:$A$155,0))/1000</f>
        <v>17152.704698356796</v>
      </c>
      <c r="D144" s="50">
        <f t="shared" si="12"/>
        <v>63.067641566199768</v>
      </c>
      <c r="F144" s="51">
        <f>INDEX('2015-16 baseline &amp; allocations'!$R$4:$R$155,MATCH(A144:A146,'2015-16 baseline &amp; allocations'!$A$4:$A$155,0))/1000</f>
        <v>16765</v>
      </c>
      <c r="G144" s="51">
        <f t="shared" si="13"/>
        <v>60.85690949911816</v>
      </c>
      <c r="I144" s="52">
        <f>INDEX('2015-16 baseline &amp; allocations'!$V$4:$V$155,MATCH(A144:A146,'2015-16 baseline &amp; allocations'!$A$4:$A$155,0))/1000</f>
        <v>16352</v>
      </c>
      <c r="J144" s="52">
        <f t="shared" si="14"/>
        <v>58.645129730526172</v>
      </c>
      <c r="L144" s="50">
        <v>271973.14300000004</v>
      </c>
      <c r="M144" s="51">
        <v>275482.277</v>
      </c>
      <c r="N144" s="52">
        <v>278829.63299999997</v>
      </c>
    </row>
    <row r="145" spans="1:14" x14ac:dyDescent="0.2">
      <c r="A145" s="3" t="s">
        <v>281</v>
      </c>
      <c r="B145" s="3" t="s">
        <v>282</v>
      </c>
      <c r="C145" s="50">
        <f>INDEX('2015-16 baseline &amp; allocations'!$P$4:$P$155,MATCH(A145,'2015-16 baseline &amp; allocations'!$A$4:$A$155,0))/1000</f>
        <v>29421.093538269033</v>
      </c>
      <c r="D145" s="50">
        <f t="shared" si="12"/>
        <v>92.810323816083127</v>
      </c>
      <c r="F145" s="51">
        <f>INDEX('2015-16 baseline &amp; allocations'!$R$4:$R$155,MATCH(A145:A147,'2015-16 baseline &amp; allocations'!$A$4:$A$155,0))/1000</f>
        <v>28756</v>
      </c>
      <c r="G145" s="51">
        <f t="shared" si="13"/>
        <v>89.779065508826847</v>
      </c>
      <c r="I145" s="52">
        <f>INDEX('2015-16 baseline &amp; allocations'!$V$4:$V$155,MATCH(A145:A147,'2015-16 baseline &amp; allocations'!$A$4:$A$155,0))/1000</f>
        <v>28047</v>
      </c>
      <c r="J145" s="52">
        <f t="shared" si="14"/>
        <v>86.727905838708338</v>
      </c>
      <c r="L145" s="50">
        <v>317002.38</v>
      </c>
      <c r="M145" s="51">
        <v>320297.386</v>
      </c>
      <c r="N145" s="52">
        <v>323390.72100000002</v>
      </c>
    </row>
    <row r="146" spans="1:14" x14ac:dyDescent="0.2">
      <c r="A146" s="3" t="s">
        <v>283</v>
      </c>
      <c r="B146" s="3" t="s">
        <v>284</v>
      </c>
      <c r="C146" s="50">
        <f>INDEX('2015-16 baseline &amp; allocations'!$P$4:$P$155,MATCH(A146,'2015-16 baseline &amp; allocations'!$A$4:$A$155,0))/1000</f>
        <v>13199.045439413565</v>
      </c>
      <c r="D146" s="50">
        <f t="shared" si="12"/>
        <v>63.413939333346399</v>
      </c>
      <c r="F146" s="51">
        <f>INDEX('2015-16 baseline &amp; allocations'!$R$4:$R$155,MATCH(A146:A148,'2015-16 baseline &amp; allocations'!$A$4:$A$155,0))/1000</f>
        <v>12901</v>
      </c>
      <c r="G146" s="51">
        <f t="shared" si="13"/>
        <v>61.511742937882381</v>
      </c>
      <c r="I146" s="52">
        <f>INDEX('2015-16 baseline &amp; allocations'!$V$4:$V$155,MATCH(A146:A148,'2015-16 baseline &amp; allocations'!$A$4:$A$155,0))/1000</f>
        <v>12583</v>
      </c>
      <c r="J146" s="52">
        <f t="shared" si="14"/>
        <v>59.548782082592552</v>
      </c>
      <c r="L146" s="50">
        <v>208141.07400000002</v>
      </c>
      <c r="M146" s="51">
        <v>209732.31099999999</v>
      </c>
      <c r="N146" s="52">
        <v>211305.74900000001</v>
      </c>
    </row>
    <row r="147" spans="1:14" x14ac:dyDescent="0.2">
      <c r="A147" s="3" t="s">
        <v>285</v>
      </c>
      <c r="B147" s="3" t="s">
        <v>286</v>
      </c>
      <c r="C147" s="50">
        <f>INDEX('2015-16 baseline &amp; allocations'!$P$4:$P$155,MATCH(A147,'2015-16 baseline &amp; allocations'!$A$4:$A$155,0))/1000</f>
        <v>24718.026992065956</v>
      </c>
      <c r="D147" s="50">
        <f t="shared" si="12"/>
        <v>44.477353621269025</v>
      </c>
      <c r="F147" s="51">
        <f>INDEX('2015-16 baseline &amp; allocations'!$R$4:$R$155,MATCH(A147:A149,'2015-16 baseline &amp; allocations'!$A$4:$A$155,0))/1000</f>
        <v>24159</v>
      </c>
      <c r="G147" s="51">
        <f t="shared" si="13"/>
        <v>43.211822531421966</v>
      </c>
      <c r="I147" s="52">
        <f>INDEX('2015-16 baseline &amp; allocations'!$V$4:$V$155,MATCH(A147:A149,'2015-16 baseline &amp; allocations'!$A$4:$A$155,0))/1000</f>
        <v>23563</v>
      </c>
      <c r="J147" s="52">
        <f t="shared" si="14"/>
        <v>41.891827163199785</v>
      </c>
      <c r="L147" s="50">
        <v>555744.103</v>
      </c>
      <c r="M147" s="51">
        <v>559083.10700000008</v>
      </c>
      <c r="N147" s="52">
        <v>562472.48199999996</v>
      </c>
    </row>
    <row r="148" spans="1:14" x14ac:dyDescent="0.2">
      <c r="A148" s="3" t="s">
        <v>287</v>
      </c>
      <c r="B148" s="3" t="s">
        <v>288</v>
      </c>
      <c r="C148" s="50">
        <f>INDEX('2015-16 baseline &amp; allocations'!$P$4:$P$155,MATCH(A148,'2015-16 baseline &amp; allocations'!$A$4:$A$155,0))/1000</f>
        <v>6301.9483009956602</v>
      </c>
      <c r="D148" s="50">
        <f t="shared" si="12"/>
        <v>40.080880987507769</v>
      </c>
      <c r="F148" s="51">
        <f>INDEX('2015-16 baseline &amp; allocations'!$R$4:$R$155,MATCH(A148:A150,'2015-16 baseline &amp; allocations'!$A$4:$A$155,0))/1000</f>
        <v>6159</v>
      </c>
      <c r="G148" s="51">
        <f t="shared" si="13"/>
        <v>38.917938011250527</v>
      </c>
      <c r="I148" s="52">
        <f>INDEX('2015-16 baseline &amp; allocations'!$V$4:$V$155,MATCH(A148:A150,'2015-16 baseline &amp; allocations'!$A$4:$A$155,0))/1000</f>
        <v>6007</v>
      </c>
      <c r="J148" s="52">
        <f t="shared" si="14"/>
        <v>37.715852147832081</v>
      </c>
      <c r="L148" s="50">
        <v>157230.783</v>
      </c>
      <c r="M148" s="51">
        <v>158256.07199999999</v>
      </c>
      <c r="N148" s="52">
        <v>159269.9</v>
      </c>
    </row>
    <row r="149" spans="1:14" x14ac:dyDescent="0.2">
      <c r="A149" s="3" t="s">
        <v>289</v>
      </c>
      <c r="B149" s="3" t="s">
        <v>290</v>
      </c>
      <c r="C149" s="50">
        <f>INDEX('2015-16 baseline &amp; allocations'!$P$4:$P$155,MATCH(A149,'2015-16 baseline &amp; allocations'!$A$4:$A$155,0))/1000</f>
        <v>36565.074685640924</v>
      </c>
      <c r="D149" s="50">
        <f t="shared" si="12"/>
        <v>43.879036953625324</v>
      </c>
      <c r="F149" s="51">
        <f>INDEX('2015-16 baseline &amp; allocations'!$R$4:$R$155,MATCH(A149:A151,'2015-16 baseline &amp; allocations'!$A$4:$A$155,0))/1000</f>
        <v>35739</v>
      </c>
      <c r="G149" s="51">
        <f t="shared" si="13"/>
        <v>42.541459830209597</v>
      </c>
      <c r="I149" s="52">
        <f>INDEX('2015-16 baseline &amp; allocations'!$V$4:$V$155,MATCH(A149:A151,'2015-16 baseline &amp; allocations'!$A$4:$A$155,0))/1000</f>
        <v>34858</v>
      </c>
      <c r="J149" s="52">
        <f t="shared" si="14"/>
        <v>41.165473513322674</v>
      </c>
      <c r="L149" s="50">
        <v>833315.34199999995</v>
      </c>
      <c r="M149" s="51">
        <v>840098.10999999987</v>
      </c>
      <c r="N149" s="52">
        <v>846777.57900000003</v>
      </c>
    </row>
    <row r="150" spans="1:14" x14ac:dyDescent="0.2">
      <c r="A150" s="3" t="s">
        <v>291</v>
      </c>
      <c r="B150" s="3" t="s">
        <v>292</v>
      </c>
      <c r="C150" s="50">
        <f>INDEX('2015-16 baseline &amp; allocations'!$P$4:$P$155,MATCH(A150,'2015-16 baseline &amp; allocations'!$A$4:$A$155,0))/1000</f>
        <v>33646.843447564541</v>
      </c>
      <c r="D150" s="50">
        <f t="shared" si="12"/>
        <v>144.63654257623446</v>
      </c>
      <c r="F150" s="51">
        <f>INDEX('2015-16 baseline &amp; allocations'!$R$4:$R$155,MATCH(A150:A152,'2015-16 baseline &amp; allocations'!$A$4:$A$155,0))/1000</f>
        <v>32886</v>
      </c>
      <c r="G150" s="51">
        <f t="shared" si="13"/>
        <v>139.48860117780197</v>
      </c>
      <c r="I150" s="52">
        <f>INDEX('2015-16 baseline &amp; allocations'!$V$4:$V$155,MATCH(A150:A152,'2015-16 baseline &amp; allocations'!$A$4:$A$155,0))/1000</f>
        <v>32075</v>
      </c>
      <c r="J150" s="52">
        <f t="shared" si="14"/>
        <v>134.52575790794936</v>
      </c>
      <c r="L150" s="50">
        <v>232630.30800000002</v>
      </c>
      <c r="M150" s="51">
        <v>235761.19999999998</v>
      </c>
      <c r="N150" s="52">
        <v>238430.17499999999</v>
      </c>
    </row>
    <row r="151" spans="1:14" x14ac:dyDescent="0.2">
      <c r="A151" s="3" t="s">
        <v>293</v>
      </c>
      <c r="B151" s="3" t="s">
        <v>294</v>
      </c>
      <c r="C151" s="50">
        <f>INDEX('2015-16 baseline &amp; allocations'!$P$4:$P$155,MATCH(A151,'2015-16 baseline &amp; allocations'!$A$4:$A$155,0))/1000</f>
        <v>27551.365218008425</v>
      </c>
      <c r="D151" s="50">
        <f t="shared" si="12"/>
        <v>85.141020329084185</v>
      </c>
      <c r="F151" s="51">
        <f>INDEX('2015-16 baseline &amp; allocations'!$R$4:$R$155,MATCH(A151:A153,'2015-16 baseline &amp; allocations'!$A$4:$A$155,0))/1000</f>
        <v>26929</v>
      </c>
      <c r="G151" s="51">
        <f t="shared" si="13"/>
        <v>82.759260940776443</v>
      </c>
      <c r="I151" s="52">
        <f>INDEX('2015-16 baseline &amp; allocations'!$V$4:$V$155,MATCH(A151:A153,'2015-16 baseline &amp; allocations'!$A$4:$A$155,0))/1000</f>
        <v>26265</v>
      </c>
      <c r="J151" s="52">
        <f t="shared" si="14"/>
        <v>80.270402916469905</v>
      </c>
      <c r="L151" s="50">
        <v>323596.84100000001</v>
      </c>
      <c r="M151" s="51">
        <v>325389.56599999999</v>
      </c>
      <c r="N151" s="52">
        <v>327206.53000000003</v>
      </c>
    </row>
    <row r="152" spans="1:14" x14ac:dyDescent="0.2">
      <c r="A152" s="3" t="s">
        <v>295</v>
      </c>
      <c r="B152" s="3" t="s">
        <v>296</v>
      </c>
      <c r="C152" s="50">
        <f>INDEX('2015-16 baseline &amp; allocations'!$P$4:$P$155,MATCH(A152,'2015-16 baseline &amp; allocations'!$A$4:$A$155,0))/1000</f>
        <v>18691.771107329168</v>
      </c>
      <c r="D152" s="50">
        <f t="shared" si="12"/>
        <v>38.587410698409634</v>
      </c>
      <c r="F152" s="51">
        <f>INDEX('2015-16 baseline &amp; allocations'!$R$4:$R$155,MATCH(A152:A154,'2015-16 baseline &amp; allocations'!$A$4:$A$155,0))/1000</f>
        <v>18269</v>
      </c>
      <c r="G152" s="51">
        <f t="shared" si="13"/>
        <v>37.498670874399728</v>
      </c>
      <c r="I152" s="52">
        <f>INDEX('2015-16 baseline &amp; allocations'!$V$4:$V$155,MATCH(A152:A154,'2015-16 baseline &amp; allocations'!$A$4:$A$155,0))/1000</f>
        <v>17819</v>
      </c>
      <c r="J152" s="52">
        <f t="shared" si="14"/>
        <v>36.36670223272592</v>
      </c>
      <c r="L152" s="50">
        <v>484400.761</v>
      </c>
      <c r="M152" s="51">
        <v>487190.60100000002</v>
      </c>
      <c r="N152" s="52">
        <v>489981.18900000001</v>
      </c>
    </row>
    <row r="153" spans="1:14" x14ac:dyDescent="0.2">
      <c r="A153" s="3" t="s">
        <v>297</v>
      </c>
      <c r="B153" s="3" t="s">
        <v>298</v>
      </c>
      <c r="C153" s="50">
        <f>INDEX('2015-16 baseline &amp; allocations'!$P$4:$P$155,MATCH(A153,'2015-16 baseline &amp; allocations'!$A$4:$A$155,0))/1000</f>
        <v>5148.1827639415787</v>
      </c>
      <c r="D153" s="50">
        <f t="shared" si="12"/>
        <v>34.49514917755728</v>
      </c>
      <c r="F153" s="51">
        <f>INDEX('2015-16 baseline &amp; allocations'!$R$4:$R$155,MATCH(A153:A155,'2015-16 baseline &amp; allocations'!$A$4:$A$155,0))/1000</f>
        <v>5032</v>
      </c>
      <c r="G153" s="51">
        <f t="shared" si="13"/>
        <v>33.423491963028447</v>
      </c>
      <c r="I153" s="52">
        <f>INDEX('2015-16 baseline &amp; allocations'!$V$4:$V$155,MATCH(A153:A155,'2015-16 baseline &amp; allocations'!$A$4:$A$155,0))/1000</f>
        <v>4908</v>
      </c>
      <c r="J153" s="52">
        <f t="shared" si="14"/>
        <v>32.332421562997872</v>
      </c>
      <c r="L153" s="50">
        <v>149243.67300000001</v>
      </c>
      <c r="M153" s="51">
        <v>150552.79099999997</v>
      </c>
      <c r="N153" s="52">
        <v>151798.095</v>
      </c>
    </row>
    <row r="154" spans="1:14" x14ac:dyDescent="0.2">
      <c r="A154" s="3" t="s">
        <v>299</v>
      </c>
      <c r="B154" s="3" t="s">
        <v>300</v>
      </c>
      <c r="C154" s="50">
        <f>INDEX('2015-16 baseline &amp; allocations'!$P$4:$P$155,MATCH(A154,'2015-16 baseline &amp; allocations'!$A$4:$A$155,0))/1000</f>
        <v>31308.687931044984</v>
      </c>
      <c r="D154" s="50">
        <f t="shared" si="12"/>
        <v>97.453314998782687</v>
      </c>
      <c r="F154" s="51">
        <f>INDEX('2015-16 baseline &amp; allocations'!$R$4:$R$155,MATCH(A154:A156,'2015-16 baseline &amp; allocations'!$A$4:$A$155,0))/1000</f>
        <v>30601</v>
      </c>
      <c r="G154" s="51">
        <f t="shared" si="13"/>
        <v>95.082304141678122</v>
      </c>
      <c r="I154" s="52">
        <f>INDEX('2015-16 baseline &amp; allocations'!$V$4:$V$155,MATCH(A154:A156,'2015-16 baseline &amp; allocations'!$A$4:$A$155,0))/1000</f>
        <v>29847</v>
      </c>
      <c r="J154" s="52">
        <f t="shared" si="14"/>
        <v>92.563985269614179</v>
      </c>
      <c r="L154" s="50">
        <v>321268.57799999998</v>
      </c>
      <c r="M154" s="51">
        <v>321836.96299999993</v>
      </c>
      <c r="N154" s="52">
        <v>322447.223</v>
      </c>
    </row>
    <row r="155" spans="1:14" x14ac:dyDescent="0.2">
      <c r="A155" s="3" t="s">
        <v>301</v>
      </c>
      <c r="B155" s="3" t="s">
        <v>302</v>
      </c>
      <c r="C155" s="50">
        <f>INDEX('2015-16 baseline &amp; allocations'!$P$4:$P$155,MATCH(A155,'2015-16 baseline &amp; allocations'!$A$4:$A$155,0))/1000</f>
        <v>5763.8594819154678</v>
      </c>
      <c r="D155" s="50">
        <f t="shared" si="12"/>
        <v>35.717132339814732</v>
      </c>
      <c r="F155" s="51">
        <f>INDEX('2015-16 baseline &amp; allocations'!$R$4:$R$155,MATCH(A155:A157,'2015-16 baseline &amp; allocations'!$A$4:$A$155,0))/1000</f>
        <v>5634</v>
      </c>
      <c r="G155" s="51">
        <f t="shared" si="13"/>
        <v>34.561221007083056</v>
      </c>
      <c r="I155" s="52">
        <f>INDEX('2015-16 baseline &amp; allocations'!$V$4:$V$155,MATCH(A155:A157,'2015-16 baseline &amp; allocations'!$A$4:$A$155,0))/1000</f>
        <v>5495</v>
      </c>
      <c r="J155" s="52">
        <f t="shared" si="14"/>
        <v>33.388881616654771</v>
      </c>
      <c r="L155" s="50">
        <v>161375.20300000001</v>
      </c>
      <c r="M155" s="51">
        <v>163015.07400000002</v>
      </c>
      <c r="N155" s="52">
        <v>164575.74299999999</v>
      </c>
    </row>
    <row r="156" spans="1:14" x14ac:dyDescent="0.2">
      <c r="A156" s="3" t="s">
        <v>303</v>
      </c>
      <c r="B156" s="3" t="s">
        <v>304</v>
      </c>
      <c r="C156" s="50">
        <f>INDEX('2015-16 baseline &amp; allocations'!$P$4:$P$155,MATCH(A156,'2015-16 baseline &amp; allocations'!$A$4:$A$155,0))/1000</f>
        <v>22361.608059370534</v>
      </c>
      <c r="D156" s="50">
        <f t="shared" si="12"/>
        <v>88.420762008672966</v>
      </c>
      <c r="F156" s="51">
        <f>INDEX('2015-16 baseline &amp; allocations'!$R$4:$R$155,MATCH(A156:A158,'2015-16 baseline &amp; allocations'!$A$4:$A$155,0))/1000</f>
        <v>21856</v>
      </c>
      <c r="G156" s="51">
        <f t="shared" si="13"/>
        <v>86.120492624979235</v>
      </c>
      <c r="I156" s="52">
        <f>INDEX('2015-16 baseline &amp; allocations'!$V$4:$V$155,MATCH(A156:A158,'2015-16 baseline &amp; allocations'!$A$4:$A$155,0))/1000</f>
        <v>21317</v>
      </c>
      <c r="J156" s="52">
        <f t="shared" si="14"/>
        <v>83.703906460175773</v>
      </c>
      <c r="L156" s="50">
        <v>252899.97</v>
      </c>
      <c r="M156" s="51">
        <v>253783.96400000004</v>
      </c>
      <c r="N156" s="52">
        <v>254671.50700000001</v>
      </c>
    </row>
    <row r="157" spans="1:14" x14ac:dyDescent="0.2">
      <c r="A157" s="3" t="s">
        <v>305</v>
      </c>
      <c r="B157" s="3" t="s">
        <v>306</v>
      </c>
      <c r="C157" s="50">
        <f>INDEX('2015-16 baseline &amp; allocations'!$P$4:$P$155,MATCH(A157,'2015-16 baseline &amp; allocations'!$A$4:$A$155,0))/1000</f>
        <v>31363.4393270496</v>
      </c>
      <c r="D157" s="50">
        <f t="shared" si="12"/>
        <v>54.606169643007014</v>
      </c>
      <c r="F157" s="51">
        <f>INDEX('2015-16 baseline &amp; allocations'!$R$4:$R$155,MATCH(A157:A159,'2015-16 baseline &amp; allocations'!$A$4:$A$155,0))/1000</f>
        <v>30654</v>
      </c>
      <c r="G157" s="51">
        <f t="shared" si="13"/>
        <v>53.168589773957507</v>
      </c>
      <c r="I157" s="52">
        <f>INDEX('2015-16 baseline &amp; allocations'!$V$4:$V$155,MATCH(A157:A159,'2015-16 baseline &amp; allocations'!$A$4:$A$155,0))/1000</f>
        <v>29898</v>
      </c>
      <c r="J157" s="52">
        <f t="shared" si="14"/>
        <v>51.661404540159324</v>
      </c>
      <c r="L157" s="50">
        <v>574357.06499999994</v>
      </c>
      <c r="M157" s="51">
        <v>576543.40899999999</v>
      </c>
      <c r="N157" s="52">
        <v>578729.91</v>
      </c>
    </row>
    <row r="158" spans="1:14" x14ac:dyDescent="0.2">
      <c r="A158" s="3" t="s">
        <v>307</v>
      </c>
      <c r="B158" s="3" t="s">
        <v>308</v>
      </c>
      <c r="C158" s="50">
        <f>INDEX('2015-16 baseline &amp; allocations'!$P$4:$P$155,MATCH(A158,'2015-16 baseline &amp; allocations'!$A$4:$A$155,0))/1000</f>
        <v>8627.9221886836222</v>
      </c>
      <c r="D158" s="50">
        <f t="shared" si="12"/>
        <v>42.241122002682495</v>
      </c>
      <c r="F158" s="51">
        <f>INDEX('2015-16 baseline &amp; allocations'!$R$4:$R$155,MATCH(A158:A160,'2015-16 baseline &amp; allocations'!$A$4:$A$155,0))/1000</f>
        <v>8433</v>
      </c>
      <c r="G158" s="51">
        <f t="shared" si="13"/>
        <v>41.007608435838371</v>
      </c>
      <c r="I158" s="52">
        <f>INDEX('2015-16 baseline &amp; allocations'!$V$4:$V$155,MATCH(A158:A160,'2015-16 baseline &amp; allocations'!$A$4:$A$155,0))/1000</f>
        <v>8225</v>
      </c>
      <c r="J158" s="52">
        <f t="shared" si="14"/>
        <v>39.74629809865646</v>
      </c>
      <c r="L158" s="50">
        <v>204254.09599999999</v>
      </c>
      <c r="M158" s="51">
        <v>205644.76500000001</v>
      </c>
      <c r="N158" s="52">
        <v>206937.511</v>
      </c>
    </row>
    <row r="159" spans="1:14" x14ac:dyDescent="0.2">
      <c r="C159" s="53"/>
      <c r="D159" s="50"/>
      <c r="F159" s="34"/>
      <c r="G159" s="51"/>
      <c r="I159" s="54"/>
      <c r="J159" s="52"/>
      <c r="L159" s="53"/>
      <c r="M159" s="34"/>
      <c r="N159" s="54"/>
    </row>
    <row r="160" spans="1:14" s="46" customFormat="1" x14ac:dyDescent="0.2">
      <c r="B160" s="46" t="s">
        <v>309</v>
      </c>
      <c r="C160" s="55">
        <f>SUM(C7:C158)</f>
        <v>3465799.176128699</v>
      </c>
      <c r="D160" s="55">
        <f>(C160*1000)/L160</f>
        <v>63.4605810394023</v>
      </c>
      <c r="F160" s="38">
        <f>SUM(F7:F158)</f>
        <v>3387460</v>
      </c>
      <c r="G160" s="38">
        <f>(F160*1000)/M160</f>
        <v>61.568025256812142</v>
      </c>
      <c r="I160" s="56">
        <f>SUM(I7:I158)</f>
        <v>3303958</v>
      </c>
      <c r="J160" s="56">
        <f>(I160*1000)/N160</f>
        <v>59.622658125215338</v>
      </c>
      <c r="L160" s="55">
        <f>SUM(L7:L158)</f>
        <v>54613417.012000009</v>
      </c>
      <c r="M160" s="38">
        <f>SUM(M7:M158)</f>
        <v>55019792.918000035</v>
      </c>
      <c r="N160" s="56">
        <f>SUM(N7:N158)</f>
        <v>55414469.99999997</v>
      </c>
    </row>
  </sheetData>
  <mergeCells count="7">
    <mergeCell ref="B1:N1"/>
    <mergeCell ref="C2:D2"/>
    <mergeCell ref="F2:G2"/>
    <mergeCell ref="I2:J2"/>
    <mergeCell ref="C5:D5"/>
    <mergeCell ref="F5:G5"/>
    <mergeCell ref="I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2015-16 baseline &amp; allocations</vt:lpstr>
      <vt:lpstr>allocations 2016 and 2017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Kyei, Barbara</dc:creator>
  <cp:lastModifiedBy>Brooker, Juliet</cp:lastModifiedBy>
  <dcterms:created xsi:type="dcterms:W3CDTF">2015-10-27T10:40:27Z</dcterms:created>
  <dcterms:modified xsi:type="dcterms:W3CDTF">2016-02-09T09:44:07Z</dcterms:modified>
</cp:coreProperties>
</file>